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61136DC4-8913-4E65-9E1C-9326EFB8887E}"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<sst xmlns="http://schemas.openxmlformats.org/spreadsheetml/2006/main" count="7439" uniqueCount="1749">
  <si>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</si>
  <si>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</si>
  <si>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</si>
  <si>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</si>
  <si>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</si>
  <si>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</si>
  <si>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</si>
  <si>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</si>
  <si>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</si>
  <si>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</si>
  <si>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</si>
  <si>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</si>
  <si>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</si>
  <si>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</si>
  <si>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</si>
  <si>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</si>
  <si>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</si>
  <si>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</si>
  <si>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</si>
  <si>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</si>
  <si>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</si>
  <si>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</si>
  <si>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</si>
  <si>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</si>
  <si>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</si>
  <si>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</si>
  <si>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</si>
  <si>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</si>
  <si>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</si>
  <si>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</si>
  <si>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</si>
  <si>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</si>
  <si>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</si>
  <si>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</si>
  <si>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</si>
  <si>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</si>
  <si>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</si>
  <si>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</si>
  <si>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</si>
  <si>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</si>
  <si>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</si>
  <si>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</si>
  <si>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</si>
  <si>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</si>
  <si>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</si>
  <si>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</si>
  <si>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</si>
  <si>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</si>
  <si>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</si>
  <si>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</si>
  <si>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</si>
  <si>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</si>
  <si>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</si>
  <si>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</si>
  <si>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</si>
  <si>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</si>
  <si>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</si>
  <si>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</si>
  <si>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</si>
  <si>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</si>
  <si>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</si>
  <si>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</si>
  <si>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</si>
  <si>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</si>
  <si>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</si>
  <si>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</si>
  <si>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</si>
  <si>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</si>
  <si>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</si>
  <si>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</si>
  <si>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</si>
  <si>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</si>
  <si>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</si>
  <si>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</si>
  <si>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</si>
  <si>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</si>
  <si>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</si>
  <si>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</si>
  <si>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</si>
  <si>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</si>
  <si>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</si>
  <si>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</si>
  <si>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</si>
  <si>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</si>
  <si>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</si>
  <si>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</si>
  <si>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</si>
  <si>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</si>
  <si>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</si>
  <si>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</si>
  <si>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</si>
  <si>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</si>
  <si>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</si>
  <si>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</si>
  <si>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</si>
  <si>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</si>
  <si>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</si>
  <si>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</si>
  <si>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</si>
  <si>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</si>
  <si>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</si>
  <si>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</si>
  <si>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</si>
  <si>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</si>
  <si>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</si>
  <si>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</si>
  <si>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</si>
  <si>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</si>
  <si>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</si>
  <si>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</si>
  <si>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</si>
  <si>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</si>
  <si>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</si>
  <si>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</si>
  <si>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</si>
  <si>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</si>
  <si>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</si>
  <si>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</si>
  <si>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</si>
  <si>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</si>
  <si>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</si>
  <si>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</si>
  <si>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</si>
  <si>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</si>
  <si>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</si>
  <si>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</si>
  <si>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</si>
  <si>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</si>
  <si>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</si>
  <si>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</si>
  <si>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</si>
  <si>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</si>
  <si>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</si>
  <si>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</si>
  <si>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</si>
  <si>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</si>
  <si>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</si>
  <si>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</si>
  <si>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</si>
  <si>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</si>
  <si>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</si>
  <si>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</si>
  <si>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</si>
  <si>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</si>
  <si>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</si>
  <si>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</si>
  <si>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</si>
  <si>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</si>
  <si>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</si>
  <si>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</si>
  <si>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</si>
  <si>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</si>
  <si>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</si>
  <si>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</si>
  <si>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</si>
  <si>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</si>
  <si>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</si>
  <si>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</si>
  <si>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</si>
  <si>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</si>
  <si>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</si>
  <si>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</si>
  <si>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</si>
  <si>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</si>
  <si>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</si>
  <si>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</si>
  <si>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</si>
  <si>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</si>
  <si>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</si>
  <si>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</si>
  <si>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</si>
  <si>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</si>
  <si>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</si>
  <si>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</si>
  <si>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</si>
  <si>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</si>
  <si>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</si>
  <si>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</si>
  <si>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</si>
  <si>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</si>
  <si>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</si>
  <si>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</si>
  <si>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</si>
  <si>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</si>
  <si>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</si>
  <si>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</si>
  <si>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</si>
  <si>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</si>
  <si>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</si>
  <si>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</si>
  <si>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</si>
  <si>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</si>
  <si>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</si>
  <si>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</si>
  <si>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</si>
  <si>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</si>
  <si>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</si>
  <si>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</si>
  <si>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</si>
  <si>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</si>
  <si>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</si>
  <si>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</si>
  <si>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</si>
  <si>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</si>
  <si>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</si>
  <si>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</si>
  <si>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</si>
  <si>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</si>
  <si>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</si>
  <si>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</si>
  <si>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</si>
  <si>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</si>
  <si>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</si>
  <si>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</si>
  <si>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</si>
  <si>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</si>
  <si>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</si>
  <si>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</si>
  <si>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</si>
  <si>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</si>
  <si>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</si>
  <si>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</si>
  <si>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</si>
  <si>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</si>
  <si>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</si>
  <si>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</si>
  <si>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</si>
  <si>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</si>
  <si>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</si>
  <si>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</si>
  <si>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</si>
  <si>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</si>
  <si>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</si>
  <si>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</si>
  <si>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</si>
  <si>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</si>
  <si>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</si>
  <si>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</si>
  <si>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</si>
  <si>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</si>
  <si>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</si>
  <si>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</si>
  <si>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</si>
  <si>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</si>
  <si>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</si>
  <si>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</si>
  <si>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</si>
  <si>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</si>
  <si>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</si>
  <si>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</si>
  <si>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</si>
  <si>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</si>
  <si>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</si>
  <si>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</si>
  <si>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</si>
  <si>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</si>
  <si>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</si>
  <si>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</si>
  <si>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</si>
  <si>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</si>
  <si>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</si>
  <si>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</si>
  <si>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</si>
  <si>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</si>
  <si>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</si>
  <si>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</si>
  <si>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</si>
  <si>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</si>
  <si>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</si>
  <si>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</si>
  <si>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</si>
  <si>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</si>
  <si>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</si>
  <si>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</si>
  <si>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</si>
  <si>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</si>
  <si>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</si>
  <si>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</si>
  <si>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</si>
  <si>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</si>
  <si>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</si>
  <si>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</si>
  <si>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</si>
  <si>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</si>
  <si>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</si>
  <si>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</si>
  <si>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</si>
  <si>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</si>
  <si>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</si>
  <si>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</si>
  <si>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</si>
  <si>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</si>
  <si>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</si>
  <si>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</si>
  <si>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</si>
  <si>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</si>
  <si>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</si>
  <si>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</si>
  <si>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</si>
  <si>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</si>
  <si>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</si>
  <si>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</si>
  <si>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</si>
  <si>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</si>
  <si>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</si>
  <si>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</si>
  <si>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</si>
  <si>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</si>
  <si>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</si>
  <si>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</si>
  <si>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</si>
  <si>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</si>
  <si>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</si>
  <si>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</si>
  <si>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</si>
  <si>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</si>
  <si>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</si>
  <si>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</si>
  <si>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</si>
  <si>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</si>
  <si>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</si>
  <si>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</si>
  <si>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</si>
  <si>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</si>
  <si>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</si>
  <si>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</si>
  <si>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</si>
  <si>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</si>
  <si>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</si>
  <si>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</si>
  <si>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</si>
  <si>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</si>
  <si>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</si>
  <si>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</si>
  <si>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</si>
  <si>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</si>
  <si>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</si>
  <si>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</si>
  <si>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</si>
  <si>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</si>
  <si>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</si>
  <si>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</si>
  <si>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</si>
  <si>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</si>
  <si>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</si>
  <si>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</si>
  <si>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</si>
  <si>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</si>
  <si>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</si>
  <si>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</si>
  <si>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</si>
  <si>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</si>
  <si>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</si>
  <si>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</si>
  <si>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</si>
  <si>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</si>
  <si>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</si>
  <si>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</si>
  <si>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</si>
  <si>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</si>
  <si>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</si>
  <si>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</si>
  <si>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</si>
  <si>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</si>
  <si>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</si>
  <si>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</si>
  <si>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</si>
  <si>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</si>
  <si>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</si>
  <si>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</si>
  <si>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</si>
  <si>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</si>
  <si>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</si>
  <si>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</si>
  <si>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</si>
  <si>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</si>
  <si>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</si>
  <si>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</si>
  <si>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</si>
  <si>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</si>
  <si>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</si>
  <si>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</si>
  <si>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</si>
  <si>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</si>
  <si>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</si>
  <si>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</si>
  <si>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</si>
  <si>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</si>
  <si>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</si>
  <si>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</si>
  <si>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</si>
  <si>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</si>
  <si>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</si>
  <si>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</si>
  <si>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</si>
  <si>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</si>
  <si>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</si>
  <si>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</si>
  <si>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</si>
  <si>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</si>
  <si>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</si>
  <si>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</si>
  <si>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</si>
  <si>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</si>
  <si>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</si>
  <si>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</si>
  <si>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</si>
  <si>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</si>
  <si>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</si>
  <si>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</si>
  <si>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</si>
  <si>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</si>
  <si>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</si>
  <si>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</si>
  <si>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</si>
  <si>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</si>
  <si>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</si>
  <si>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</si>
  <si>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</si>
  <si>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</si>
  <si>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</si>
  <si>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</si>
  <si>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</si>
  <si>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</si>
  <si>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</si>
  <si>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</si>
  <si>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</si>
  <si>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</si>
  <si>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</si>
  <si>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</si>
  <si>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</si>
  <si>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</si>
  <si>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</si>
  <si>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</si>
  <si>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</si>
  <si>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</si>
  <si>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</si>
  <si>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</si>
  <si>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</si>
  <si>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</si>
  <si>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</si>
  <si>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</si>
  <si>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</si>
  <si>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</si>
  <si>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</si>
  <si>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</si>
  <si>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</si>
  <si>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</si>
  <si>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</si>
  <si>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</si>
  <si>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</si>
  <si>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</si>
  <si>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</si>
  <si>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</si>
  <si>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</si>
  <si>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</si>
  <si>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</si>
  <si>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</si>
  <si>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</si>
  <si>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</si>
  <si>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</si>
  <si>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</si>
  <si>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</si>
  <si>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</si>
  <si>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</si>
  <si>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</si>
  <si>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</si>
  <si>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</si>
  <si>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</si>
  <si>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</si>
  <si>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</si>
  <si>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</si>
  <si>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</si>
  <si>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</si>
  <si>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</si>
  <si>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</si>
  <si>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</si>
  <si>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</si>
  <si>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</si>
  <si>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</si>
  <si>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</si>
  <si>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</si>
  <si>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</si>
  <si>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</si>
  <si>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</si>
  <si>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</si>
  <si>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</si>
  <si>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</si>
  <si>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</si>
  <si>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</si>
  <si>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</si>
  <si>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</si>
  <si>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</si>
  <si>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</si>
  <si>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</si>
  <si>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</si>
  <si>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</si>
  <si>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</si>
  <si>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</si>
  <si>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</si>
  <si>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</si>
  <si>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</si>
  <si>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</si>
  <si>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</si>
  <si>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</si>
  <si>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</si>
  <si>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</si>
  <si>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</si>
  <si>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</si>
  <si>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</si>
  <si>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</si>
  <si>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</si>
  <si>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</si>
  <si>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</si>
  <si>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</si>
  <si>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</si>
  <si>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</si>
  <si>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</si>
  <si>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</si>
  <si>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</si>
  <si>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</si>
  <si>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</si>
  <si>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</si>
  <si>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</si>
  <si>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</si>
  <si>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</si>
  <si>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</si>
  <si>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</si>
  <si>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</si>
  <si>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</si>
  <si>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</si>
  <si>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</si>
  <si>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</si>
  <si>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</si>
  <si>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</si>
  <si>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</si>
  <si>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</si>
  <si>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</si>
  <si>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</si>
  <si>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</si>
  <si>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</si>
  <si>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</si>
  <si>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</si>
  <si>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</si>
  <si>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</si>
  <si>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</si>
  <si>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</si>
  <si>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</si>
  <si>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</si>
  <si>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</si>
  <si>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</si>
  <si>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</si>
  <si>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</si>
  <si>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</si>
  <si>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</si>
  <si>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</si>
  <si>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</si>
  <si>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</si>
  <si>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</si>
  <si>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</si>
  <si>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</si>
  <si>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</si>
  <si>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</si>
  <si>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</si>
  <si>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</si>
  <si>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</si>
  <si>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</si>
  <si>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</si>
  <si>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</si>
  <si>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</si>
  <si>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</si>
  <si>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</si>
  <si>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</si>
  <si>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</si>
  <si>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</si>
  <si>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</si>
  <si>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</si>
  <si>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</si>
  <si>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</si>
  <si>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</si>
  <si>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</si>
  <si>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</si>
  <si>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</si>
  <si>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</si>
  <si>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</si>
  <si>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</si>
  <si>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</si>
  <si>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</si>
  <si>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</si>
  <si>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</si>
  <si>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</si>
  <si>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</si>
  <si>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</si>
  <si>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</si>
  <si>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</si>
  <si>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</si>
  <si>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</si>
  <si>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</si>
  <si>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</si>
  <si>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</si>
  <si>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</si>
  <si>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</si>
  <si>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</si>
  <si>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</si>
  <si>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</si>
  <si>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</si>
  <si>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</si>
  <si>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</si>
  <si>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</si>
  <si>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</si>
  <si>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</si>
  <si>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</si>
  <si>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</si>
  <si>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</si>
  <si>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</si>
  <si>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</si>
  <si>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</si>
  <si>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</si>
  <si>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</si>
  <si>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</si>
  <si>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</si>
  <si>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</si>
  <si>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</si>
  <si>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</si>
  <si>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</si>
  <si>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</si>
  <si>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</si>
  <si>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</si>
  <si>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</si>
  <si>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</si>
  <si>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</si>
  <si>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</si>
  <si>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</si>
  <si>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</si>
  <si>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</si>
  <si>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</si>
  <si>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</si>
  <si>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</si>
  <si>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</si>
  <si>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</si>
  <si>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</si>
  <si>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</si>
  <si>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</si>
  <si>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</si>
  <si>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</si>
  <si>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</si>
  <si>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</si>
  <si>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</si>
  <si>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</si>
  <si>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</si>
  <si>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</si>
  <si>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</si>
  <si>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</si>
  <si>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</si>
  <si>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</si>
  <si>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</si>
  <si>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</si>
  <si>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</si>
  <si>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</si>
  <si>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</si>
  <si>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</si>
  <si>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</si>
  <si>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</si>
  <si>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</si>
  <si>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</si>
  <si>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</si>
  <si>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</si>
  <si>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</si>
  <si>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</si>
  <si>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</si>
  <si>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</si>
  <si>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</si>
  <si>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</si>
  <si>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</si>
  <si>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</si>
  <si>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</si>
  <si>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</si>
  <si>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</si>
  <si>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</si>
  <si>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</si>
  <si>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</si>
  <si>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</si>
  <si>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</si>
  <si>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</si>
  <si>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</si>
  <si>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</si>
  <si>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</si>
  <si>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</si>
  <si>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</si>
  <si>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</si>
  <si>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</si>
  <si>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</si>
  <si>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</si>
  <si>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</si>
  <si>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</si>
  <si>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</si>
  <si>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</si>
  <si>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</si>
  <si>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</si>
  <si>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</si>
  <si>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</si>
  <si>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</si>
  <si>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</si>
  <si>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</si>
  <si>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</si>
  <si>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</si>
  <si>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</si>
  <si>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</si>
  <si>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</si>
  <si>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</si>
  <si>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</si>
  <si>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</si>
  <si>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</si>
  <si>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</si>
  <si>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</si>
  <si>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</si>
  <si>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</si>
  <si>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</si>
  <si>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</si>
  <si>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</si>
  <si>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</si>
  <si>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</si>
  <si>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</si>
  <si>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</si>
  <si>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</si>
  <si>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</si>
  <si>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</si>
  <si>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</si>
  <si>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</si>
  <si>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</si>
  <si>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</si>
  <si>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</si>
  <si>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</si>
  <si>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</si>
  <si>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</si>
  <si>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</si>
  <si>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</si>
  <si>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</si>
  <si>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</si>
  <si>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</si>
  <si>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</si>
  <si>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</si>
  <si>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</si>
  <si>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</si>
  <si>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</si>
  <si>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</si>
  <si>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</si>
  <si>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</si>
  <si>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</si>
  <si>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</si>
  <si>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</si>
  <si>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</si>
  <si>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</si>
  <si>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</si>
  <si>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</si>
  <si>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</si>
  <si>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</si>
  <si>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</si>
  <si>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</si>
  <si>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</si>
  <si>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</si>
  <si>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</si>
  <si>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</si>
  <si>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</si>
  <si>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</si>
  <si>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</si>
  <si>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</si>
  <si>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</si>
  <si>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</si>
  <si>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</si>
  <si>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</si>
  <si>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</si>
  <si>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</si>
  <si>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</si>
  <si>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</si>
  <si>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</si>
  <si>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</si>
  <si>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</si>
  <si>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</si>
  <si>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</si>
  <si>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</si>
  <si>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</si>
  <si>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</si>
  <si>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</si>
  <si>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</si>
  <si>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</si>
  <si>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</si>
  <si>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</si>
  <si>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</si>
  <si>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</si>
  <si>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</si>
  <si>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</si>
  <si>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</si>
  <si>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</si>
  <si>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</si>
  <si>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</si>
  <si>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</si>
  <si>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</si>
  <si>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</si>
  <si>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</si>
  <si>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</si>
  <si>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</si>
  <si>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</si>
  <si>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</si>
  <si>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</si>
  <si>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</si>
  <si>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</si>
  <si>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</si>
  <si>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</si>
  <si>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</si>
  <si>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</si>
  <si>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</si>
  <si>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</si>
  <si>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</si>
  <si>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</si>
  <si>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</si>
  <si>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</si>
  <si>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</si>
  <si>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</si>
  <si>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</si>
  <si>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</si>
  <si>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</si>
  <si>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</si>
  <si>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</si>
  <si>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</si>
  <si>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</si>
  <si>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</si>
  <si>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</si>
  <si>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</si>
  <si>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</si>
  <si>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</si>
  <si>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</si>
  <si>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</si>
  <si>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</si>
  <si>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</si>
  <si>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</si>
  <si>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</si>
  <si>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</si>
  <si>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</si>
  <si>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</si>
  <si>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</si>
  <si>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</si>
  <si>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</si>
  <si>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</si>
  <si>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</si>
  <si>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</si>
  <si>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</si>
  <si>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</si>
  <si>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</si>
  <si>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</si>
  <si>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</si>
  <si>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</si>
  <si>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</si>
  <si>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</si>
  <si>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</si>
  <si>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</si>
  <si>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</si>
  <si>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</si>
  <si>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</si>
  <si>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</si>
  <si>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</si>
  <si>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</si>
  <si>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</si>
  <si>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</si>
  <si>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</si>
  <si>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</si>
  <si>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</si>
  <si>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</si>
  <si>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</si>
  <si>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</si>
  <si>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</si>
  <si>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</si>
  <si>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</si>
  <si>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</si>
  <si>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</si>
  <si>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</si>
  <si>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</si>
  <si>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</si>
  <si>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</si>
  <si>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</si>
  <si>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</si>
  <si>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</si>
  <si>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</si>
  <si>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</si>
  <si>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</si>
  <si>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</si>
  <si>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</si>
  <si>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</si>
  <si>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</si>
  <si>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</si>
  <si>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</si>
  <si>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</si>
  <si>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</si>
  <si>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</si>
  <si>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</si>
  <si>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</si>
  <si>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</si>
  <si>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</si>
  <si>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</si>
  <si>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</si>
  <si>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</si>
  <si>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</si>
  <si>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</si>
  <si>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</si>
  <si>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</si>
  <si>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</si>
  <si>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</si>
  <si>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</si>
  <si>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</si>
  <si>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</si>
  <si>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</si>
  <si>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</si>
  <si>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</si>
  <si>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</si>
  <si>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</si>
  <si>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</si>
  <si>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</si>
  <si>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</si>
  <si>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</si>
  <si>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</si>
  <si>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</si>
  <si>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</si>
  <si>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</si>
  <si>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</si>
  <si>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</si>
  <si>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</si>
  <si>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</si>
  <si>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</si>
  <si>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</si>
  <si>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</si>
  <si>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</si>
  <si>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</si>
  <si>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</si>
  <si>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</si>
  <si>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</si>
  <si>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</si>
  <si>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</si>
  <si>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</si>
  <si>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</si>
  <si>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</si>
  <si>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</si>
  <si>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</si>
  <si>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</si>
  <si>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</si>
  <si>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</si>
  <si>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</si>
  <si>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</si>
  <si>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</si>
  <si>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</si>
  <si>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</si>
  <si>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</si>
  <si>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</si>
  <si>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</si>
  <si>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</si>
  <si>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</si>
  <si>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</si>
  <si>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</si>
  <si>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</si>
  <si>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</si>
  <si>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</si>
  <si>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</si>
  <si>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</si>
  <si>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</si>
  <si>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</si>
  <si>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</si>
  <si>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</si>
  <si>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</si>
  <si>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</si>
  <si>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</si>
  <si>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</si>
  <si>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</si>
  <si>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</si>
  <si>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</si>
  <si>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</si>
  <si>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</si>
  <si>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</si>
  <si>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</si>
  <si>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</si>
  <si>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</si>
  <si>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</si>
  <si>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</si>
  <si>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</si>
  <si>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</si>
  <si>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</si>
  <si>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</si>
  <si>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</si>
  <si>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</si>
  <si>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</si>
  <si>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</si>
  <si>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</si>
  <si>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</si>
  <si>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</si>
  <si>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</si>
  <si>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</si>
  <si>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</si>
  <si>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</si>
  <si>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</si>
  <si>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</si>
  <si>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</si>
  <si>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</si>
  <si>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</si>
  <si>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</si>
  <si>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</si>
  <si>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</si>
  <si>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</si>
  <si>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</si>
  <si>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</si>
  <si>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</si>
  <si>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</si>
  <si>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</si>
  <si>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</si>
  <si>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</si>
  <si>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</si>
  <si>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</si>
  <si>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</si>
  <si>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</si>
  <si>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</si>
  <si>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</si>
  <si>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</si>
  <si>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</si>
  <si>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</si>
  <si>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</si>
  <si>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</si>
  <si>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</si>
  <si>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</si>
  <si>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</si>
  <si>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</si>
  <si>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</si>
  <si>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</si>
  <si>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</si>
  <si>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</si>
  <si>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</si>
  <si>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</si>
  <si>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</si>
  <si>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</si>
  <si>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</si>
  <si>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</si>
  <si>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</si>
  <si>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</si>
  <si>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</si>
  <si>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</si>
  <si>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</si>
  <si>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</si>
  <si>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</si>
  <si>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</si>
  <si>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</si>
  <si>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</si>
  <si>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</si>
  <si>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</si>
  <si>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</si>
  <si>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</si>
  <si>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</si>
  <si>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</si>
  <si>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</si>
  <si>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</si>
  <si>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</si>
  <si>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</si>
  <si>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</si>
  <si>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</si>
  <si>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</si>
  <si>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</si>
  <si>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</si>
  <si>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</si>
  <si>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</si>
  <si>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</si>
  <si>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</si>
  <si>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</si>
  <si>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</si>
  <si>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</si>
  <si>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</si>
  <si>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</si>
  <si>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</si>
  <si>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</si>
  <si>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</si>
  <si>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</si>
  <si>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</si>
  <si>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</si>
  <si>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</si>
  <si>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</si>
  <si>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</si>
  <si>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</si>
  <si>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</si>
  <si>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</si>
  <si>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</si>
  <si>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</si>
  <si>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</si>
  <si>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</si>
  <si>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</si>
  <si>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</si>
  <si>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</si>
  <si>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</si>
  <si>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</si>
  <si>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</si>
  <si>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</si>
  <si>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</si>
  <si>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</si>
  <si>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</si>
  <si>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</si>
  <si>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</si>
  <si>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</si>
  <si>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</si>
  <si>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</si>
  <si>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</si>
  <si>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</si>
  <si>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</si>
  <si>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</si>
  <si>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</si>
  <si>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</si>
  <si>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</si>
  <si>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</si>
  <si>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</si>
  <si>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</si>
  <si>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</si>
  <si>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</si>
  <si>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</si>
  <si>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</si>
  <si>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</si>
  <si>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</si>
  <si>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</si>
  <si>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</si>
  <si>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</si>
  <si>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</si>
  <si>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</si>
  <si>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</si>
  <si>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</si>
  <si>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</si>
  <si>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</si>
  <si>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</si>
  <si>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</si>
  <si>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</si>
  <si>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</si>
  <si>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</si>
  <si>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</si>
  <si>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</si>
  <si>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</si>
  <si>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</si>
  <si>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</si>
  <si>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</si>
  <si>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</si>
  <si>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</si>
  <si>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</si>
  <si>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</si>
  <si>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</si>
  <si>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</si>
  <si>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</si>
  <si>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</si>
  <si>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</si>
  <si>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</si>
  <si>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</si>
  <si>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</si>
  <si>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</si>
  <si>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</si>
  <si>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</si>
  <si>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</si>
  <si>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</si>
  <si>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</si>
  <si>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</si>
  <si>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</si>
  <si>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</si>
  <si>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</si>
  <si>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</si>
  <si>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</si>
  <si>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</si>
  <si>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</si>
  <si>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</si>
  <si>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</si>
  <si>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</si>
  <si>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</si>
  <si>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</si>
  <si>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</si>
  <si>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</si>
  <si>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</si>
  <si>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</si>
  <si>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</si>
  <si>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</si>
  <si>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</si>
  <si>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</si>
  <si>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</si>
  <si>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</si>
  <si>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</si>
  <si>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</si>
  <si>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</si>
  <si>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</si>
  <si>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</si>
  <si>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</si>
  <si>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</si>
  <si>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</si>
  <si>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</si>
  <si>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</si>
  <si>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</si>
  <si>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</si>
  <si>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</si>
  <si>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</si>
  <si>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</si>
  <si>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</si>
  <si>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</si>
  <si>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</si>
  <si>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</si>
  <si>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</si>
  <si>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</si>
  <si>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</si>
  <si>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</si>
  <si>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</si>
  <si>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</si>
  <si>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</si>
  <si>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</si>
  <si>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</si>
  <si>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</si>
  <si>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</si>
  <si>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</si>
  <si>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</si>
  <si>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</si>
  <si>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</si>
  <si>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</si>
  <si>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</si>
  <si>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</si>
  <si>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</si>
  <si>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</si>
  <si>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</si>
  <si>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</si>
  <si>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</si>
  <si>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</si>
  <si>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</si>
  <si>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</si>
  <si>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</si>
  <si>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</si>
  <si>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</si>
  <si>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</si>
  <si>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</si>
  <si>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</si>
  <si>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</si>
  <si>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</si>
  <si>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</si>
  <si>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</si>
  <si>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</si>
  <si>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</si>
  <si>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</si>
  <si>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</si>
  <si>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</si>
  <si>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</si>
  <si>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</si>
  <si>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</si>
  <si>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</si>
  <si>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</si>
  <si>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</si>
  <si>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</si>
  <si>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</si>
  <si>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</si>
  <si>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</si>
  <si>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</si>
  <si>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</si>
  <si>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</si>
  <si>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</si>
  <si>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</si>
  <si>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</si>
  <si>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</si>
  <si>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</si>
  <si>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</si>
  <si>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</si>
  <si>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</si>
  <si>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</si>
  <si>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</si>
  <si>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</si>
  <si>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</si>
  <si>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</si>
  <si>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</si>
  <si>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</si>
  <si>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</si>
  <si>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</si>
  <si>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</si>
  <si>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</si>
  <si>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</si>
  <si>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</si>
  <si>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</si>
  <si>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</si>
  <si>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</si>
  <si>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</si>
  <si>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</si>
  <si>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</si>
  <si>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</si>
  <si>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</si>
  <si>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</si>
  <si>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</si>
  <si>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</si>
  <si>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</si>
  <si>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</si>
  <si>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</si>
  <si>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</si>
  <si>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</si>
  <si>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</si>
  <si>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</si>
  <si>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</si>
  <si>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</si>
  <si>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</si>
  <si>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</si>
  <si>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</si>
  <si>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</si>
  <si>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</si>
  <si>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</si>
  <si>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</si>
  <si>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</si>
  <si>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</si>
  <si>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</si>
  <si>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</si>
  <si>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</si>
  <si>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</si>
  <si>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</si>
  <si>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</si>
  <si>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</si>
  <si>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</si>
  <si>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</si>
  <si>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</si>
  <si>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</si>
  <si>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</si>
  <si>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</si>
  <si>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</si>
  <si>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</si>
  <si>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</si>
  <si>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</si>
  <si>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</si>
  <si>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</si>
  <si>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</si>
  <si>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</si>
  <si>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</si>
  <si>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</si>
  <si>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</si>
  <si>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</si>
  <si>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</si>
  <si>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</si>
  <si>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</si>
  <si>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</si>
  <si>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</si>
  <si>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</si>
  <si>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</si>
  <si>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</si>
  <si>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</si>
  <si>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</si>
  <si>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</si>
  <si>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</si>
  <si>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</si>
  <si>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</si>
  <si>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</si>
  <si>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</si>
  <si>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</si>
  <si>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</si>
  <si>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</si>
  <si>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</si>
  <si>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</si>
  <si>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</si>
  <si>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</si>
  <si>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</si>
  <si>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</si>
  <si>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</si>
  <si>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</si>
  <si>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</si>
  <si>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</si>
  <si>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</si>
  <si>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</si>
  <si>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</si>
  <si>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</si>
  <si>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</si>
  <si>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</si>
  <si>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</si>
  <si>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</si>
  <si>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</si>
  <si>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</si>
  <si>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</si>
  <si>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</si>
  <si>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</si>
  <si>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</si>
  <si>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</si>
  <si>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</si>
  <si>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</si>
  <si>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</si>
  <si>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</si>
  <si>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</si>
  <si>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</si>
  <si>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</si>
  <si>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</si>
  <si>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</si>
  <si>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</si>
  <si>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</si>
  <si>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</si>
  <si>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</si>
  <si>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</si>
  <si>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</si>
  <si>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</si>
  <si>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</si>
  <si>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</si>
  <si>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</si>
  <si>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</si>
  <si>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</si>
  <si>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</si>
  <si>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</si>
  <si>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</si>
  <si>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</si>
  <si>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</si>
  <si>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</si>
  <si>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</si>
  <si>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</si>
  <si>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</si>
  <si>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</si>
  <si>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</si>
  <si>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</si>
  <si>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</si>
  <si>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</si>
  <si>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</si>
  <si>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</si>
  <si>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</si>
  <si>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</si>
  <si>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</si>
  <si>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</si>
  <si>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</si>
  <si>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</si>
  <si>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</si>
  <si>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</si>
  <si>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</si>
  <si>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</si>
  <si>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</si>
  <si>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</si>
  <si>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</si>
  <si>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</si>
  <si>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</si>
  <si>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</si>
  <si>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</si>
  <si>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</si>
  <si>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</si>
  <si>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</si>
  <si>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</si>
  <si>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</si>
  <si>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</si>
  <si>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</si>
  <si>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</si>
  <si>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</si>
  <si>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</si>
  <si>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</si>
  <si>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</si>
  <si>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</si>
  <si>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</si>
  <si>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</si>
  <si>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</si>
  <si>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</si>
  <si>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</si>
  <si>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</si>
  <si>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</si>
  <si>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</si>
  <si>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</si>
  <si>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</si>
  <si>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</si>
  <si>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</si>
  <si>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</si>
  <si>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</si>
  <si>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</si>
  <si>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</si>
  <si>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</si>
  <si>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</si>
  <si>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</si>
  <si>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</si>
  <si>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</si>
  <si>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</si>
  <si>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</si>
  <si>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</si>
  <si>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</si>
  <si>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</si>
  <si>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</si>
  <si>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</si>
  <si>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</si>
  <si>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</si>
  <si>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</si>
  <si>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</si>
  <si>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</si>
  <si>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</si>
  <si>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</si>
  <si>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</si>
  <si>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</si>
  <si>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</si>
  <si>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</si>
  <si>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</si>
  <si>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</si>
  <si>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</si>
  <si>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</si>
  <si>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</si>
  <si>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</si>
  <si>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</si>
  <si>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</si>
  <si>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</si>
  <si>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</si>
  <si>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</si>
  <si>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</si>
  <si>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</si>
  <si>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</si>
  <si>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</si>
  <si>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</si>
  <si>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</si>
  <si>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</si>
  <si>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</si>
  <si>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</si>
  <si>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</si>
  <si>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</si>
  <si>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</si>
  <si>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</si>
  <si>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</si>
  <si>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</si>
  <si>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</si>
  <si>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</si>
  <si>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</si>
  <si>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</si>
  <si>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</si>
  <si>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</si>
  <si>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</si>
  <si>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</si>
  <si>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</si>
  <si>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</si>
  <si>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</si>
  <si>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</si>
  <si>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</si>
  <si>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</si>
  <si>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</si>
  <si>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</si>
  <si>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</si>
  <si>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</si>
  <si>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</si>
  <si>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</si>
  <si>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</si>
  <si>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</si>
  <si>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</si>
  <si>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</si>
  <si>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</si>
  <si>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</si>
  <si>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</si>
  <si>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</si>
  <si>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</si>
  <si>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</si>
  <si>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</si>
  <si>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</si>
  <si>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</si>
  <si>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</si>
  <si>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</si>
  <si>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</si>
  <si>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</si>
  <si>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</si>
  <si>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</si>
  <si>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</si>
  <si>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</si>
  <si>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</si>
  <si>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</si>
  <si>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</si>
  <si>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</si>
  <si>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</si>
  <si>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</si>
  <si>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</si>
  <si>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</si>
  <si>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</si>
  <si>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</si>
  <si>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</si>
  <si>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</si>
  <si>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</si>
  <si>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</si>
  <si>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</si>
  <si>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</si>
  <si>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</si>
  <si>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</si>
  <si>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</si>
  <si>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</si>
  <si>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</si>
  <si>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</si>
  <si>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</si>
  <si>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</si>
  <si>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</si>
  <si>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</si>
  <si>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</si>
  <si>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</si>
  <si>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</si>
  <si>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</si>
  <si>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</si>
  <si>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</si>
  <si>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</si>
  <si>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</si>
  <si>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</si>
  <si>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</si>
  <si>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</si>
  <si>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</si>
  <si>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</si>
  <si>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</si>
  <si>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</si>
  <si>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</si>
  <si>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</si>
  <si>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</si>
  <si>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</si>
  <si>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</si>
  <si>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</si>
  <si>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</si>
  <si>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</si>
  <si>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</si>
  <si>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</si>
  <si>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</si>
  <si>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</si>
  <si>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</si>
  <si>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</si>
  <si>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</si>
  <si>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</si>
  <si>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</si>
  <si>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</si>
  <si>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</si>
  <si>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</si>
  <si>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</si>
  <si>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</si>
  <si>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</si>
  <si>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</si>
  <si>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</si>
  <si>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</si>
  <si>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</si>
  <si>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</si>
  <si>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</si>
  <si>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</si>
  <si>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</si>
  <si>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</si>
  <si>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</si>
  <si>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</si>
  <si>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</si>
  <si>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</si>
  <si>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</si>
  <si>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</si>
  <si>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</si>
  <si>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</si>
  <si>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</si>
  <si>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</si>
  <si>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</si>
  <si>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</si>
  <si>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</si>
  <si>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</si>
  <si>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</si>
  <si>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</si>
  <si>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</si>
  <si>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</si>
  <si>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</si>
  <si>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</si>
  <si>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</si>
  <si>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</si>
  <si>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</si>
  <si>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</si>
  <si>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</si>
  <si>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</si>
  <si>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</si>
  <si>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</si>
  <si>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</si>
  <si>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</si>
  <si>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</si>
  <si>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</si>
  <si>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</si>
  <si>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</si>
  <si>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</si>
  <si>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</si>
  <si>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</si>
  <si>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</si>
  <si>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</si>
  <si>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</si>
  <si>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</si>
  <si>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</si>
  <si>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</si>
  <si>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</si>
  <si>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</si>
  <si>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</si>
  <si>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</si>
  <si>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</si>
  <si>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</si>
  <si>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</si>
  <si>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</si>
  <si>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</si>
  <si>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</si>
  <si>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</si>
  <si>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</si>
  <si>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</si>
  <si>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</si>
  <si>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</si>
  <si>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</si>
  <si>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</si>
  <si>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</si>
  <si>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</si>
  <si>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</si>
  <si>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</si>
  <si>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</si>
  <si>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</si>
  <si>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</si>
  <si>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</si>
  <si>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</si>
  <si>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</si>
  <si>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</si>
  <si>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</si>
  <si>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</si>
  <si>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</si>
  <si>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</si>
  <si>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</si>
  <si>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</si>
  <si>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</si>
  <si>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</si>
  <si>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</si>
  <si>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</si>
  <si>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</si>
  <si>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</si>
  <si>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</si>
  <si>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</si>
  <si>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</si>
  <si>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</si>
  <si>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</si>
  <si>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</si>
  <si>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</si>
  <si>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</si>
  <si>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</si>
  <si>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</si>
  <si>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</si>
  <si>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</si>
  <si>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</si>
  <si>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</si>
  <si>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</si>
  <si>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</si>
  <si>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</si>
  <si>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</si>
  <si>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</si>
  <si>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</si>
  <si>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</si>
  <si>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</si>
  <si>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</si>
  <si>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</si>
  <si>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</si>
  <si>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</si>
  <si>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</si>
  <si>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</si>
  <si>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</si>
  <si>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</si>
  <si>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</si>
  <si>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</si>
  <si>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</si>
  <si>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</si>
  <si>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</si>
  <si>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</si>
  <si>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</si>
  <si>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</si>
  <si>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</si>
  <si>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</si>
  <si>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</si>
  <si>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</si>
  <si>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</si>
  <si>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</si>
  <si>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</si>
  <si>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GA</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</si>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</sst>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Border="1" applyAlignment="1">
      <alignment horizontal="left" wrapText="1"/>
    </xf>
    <xf numFmtId="0" fontId="4" fillId="0" borderId="4" xfId="0" applyFont="1" applyBorder="1" applyAlignment="1">
      <alignment horizontal="left" wrapText="1"/>
    </xf>
    <xf numFmtId="0" fontId="4" fillId="0" borderId="2" xfId="0" applyFont="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zoomScaleNormal="100" workbookViewId="0">
      <selection activeCell="A10" sqref="A10"/>
    </sheetView>
  </sheetViews>
  <sheetFormatPr defaultRowHeight="12.5" x14ac:dyDescent="0.25"/>
  <cols>
    <col min="1" max="1" width="106.54296875" customWidth="1"/>
    <col min="2" max="9" width="9.1796875" customWidth="1"/>
  </cols>
  <sheetData>
    <row r="1" spans="1:1" ht="77.25" customHeight="1" x14ac:dyDescent="0.35">
      <c r="A1" s="103" t="s">
        <v>1647</v>
      </c>
    </row>
    <row r="2" spans="1:1" ht="14.5" x14ac:dyDescent="0.35">
      <c r="A2" s="103" t="s">
        <v>650</v>
      </c>
    </row>
    <row r="3" spans="1:1" ht="28.5" x14ac:dyDescent="0.8">
      <c r="A3" s="104" t="s">
        <v>1648</v>
      </c>
    </row>
    <row r="4" spans="1:1" ht="28.5" x14ac:dyDescent="0.8">
      <c r="A4" s="104" t="s">
        <v>1729</v>
      </c>
    </row>
    <row r="5" spans="1:1" ht="17.5" x14ac:dyDescent="0.35">
      <c r="A5" s="105" t="s">
        <v>1743</v>
      </c>
    </row>
    <row r="6" spans="1:1" ht="16.5" customHeight="1" x14ac:dyDescent="0.25">
      <c r="A6" s="106" t="s">
        <v>650</v>
      </c>
    </row>
    <row r="7" spans="1:1" ht="14" x14ac:dyDescent="0.4">
      <c r="A7" s="107" t="s">
        <v>1649</v>
      </c>
    </row>
    <row r="8" spans="1:1" ht="62.15" customHeight="1" x14ac:dyDescent="0.25">
      <c r="A8" s="108" t="s">
        <v>1650</v>
      </c>
    </row>
    <row r="9" spans="1:1" x14ac:dyDescent="0.25">
      <c r="A9" s="109" t="s">
        <v>650</v>
      </c>
    </row>
    <row r="10" spans="1:1" ht="14" x14ac:dyDescent="0.4">
      <c r="A10" s="107" t="s">
        <v>1651</v>
      </c>
    </row>
    <row r="11" spans="1:1" ht="95.15" customHeight="1" x14ac:dyDescent="0.25">
      <c r="A11" s="110" t="s">
        <v>1744</v>
      </c>
    </row>
    <row r="12" spans="1:1" x14ac:dyDescent="0.25">
      <c r="A12" s="111"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1595</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91" t="s">
        <v>213</v>
      </c>
      <c r="C6" s="36">
        <v>1270</v>
      </c>
      <c r="D6" s="9" t="str">
        <f>IF($B6="N/A","N/A",IF(C6&lt;0,"No","Yes"))</f>
        <v>N/A</v>
      </c>
      <c r="E6" s="36">
        <v>884</v>
      </c>
      <c r="F6" s="9" t="str">
        <f>IF($B6="N/A","N/A",IF(E6&lt;0,"No","Yes"))</f>
        <v>N/A</v>
      </c>
      <c r="G6" s="36">
        <v>19</v>
      </c>
      <c r="H6" s="9" t="str">
        <f>IF($B6="N/A","N/A",IF(G6&lt;0,"No","Yes"))</f>
        <v>N/A</v>
      </c>
      <c r="I6" s="10">
        <v>-30.4</v>
      </c>
      <c r="J6" s="10">
        <v>-97.9</v>
      </c>
      <c r="K6" s="9" t="str">
        <f t="shared" ref="K6:K11" si="0">IF(J6="Div by 0", "N/A", IF(J6="N/A","N/A", IF(J6&gt;30, "No", IF(J6&lt;-30, "No", "Yes"))))</f>
        <v>No</v>
      </c>
    </row>
    <row r="7" spans="1:11" x14ac:dyDescent="0.25">
      <c r="A7" s="72" t="s">
        <v>445</v>
      </c>
      <c r="B7" s="91" t="s">
        <v>213</v>
      </c>
      <c r="C7" s="9">
        <v>0</v>
      </c>
      <c r="D7" s="9" t="str">
        <f t="shared" ref="D7:D11" si="1">IF($B7="N/A","N/A",IF(C7&lt;0,"No","Yes"))</f>
        <v>N/A</v>
      </c>
      <c r="E7" s="9">
        <v>0</v>
      </c>
      <c r="F7" s="9" t="str">
        <f t="shared" ref="F7:F11" si="2">IF($B7="N/A","N/A",IF(E7&lt;0,"No","Yes"))</f>
        <v>N/A</v>
      </c>
      <c r="G7" s="9">
        <v>0</v>
      </c>
      <c r="H7" s="9" t="str">
        <f t="shared" ref="H7:H11" si="3">IF($B7="N/A","N/A",IF(G7&lt;0,"No","Yes"))</f>
        <v>N/A</v>
      </c>
      <c r="I7" s="10" t="s">
        <v>1746</v>
      </c>
      <c r="J7" s="10" t="s">
        <v>1746</v>
      </c>
      <c r="K7" s="9" t="str">
        <f t="shared" si="0"/>
        <v>N/A</v>
      </c>
    </row>
    <row r="8" spans="1:11" x14ac:dyDescent="0.25">
      <c r="A8" s="72" t="s">
        <v>446</v>
      </c>
      <c r="B8" s="91" t="s">
        <v>213</v>
      </c>
      <c r="C8" s="9">
        <v>9.6062992125999997</v>
      </c>
      <c r="D8" s="9" t="str">
        <f t="shared" si="1"/>
        <v>N/A</v>
      </c>
      <c r="E8" s="9">
        <v>10.633484163</v>
      </c>
      <c r="F8" s="9" t="str">
        <f t="shared" si="2"/>
        <v>N/A</v>
      </c>
      <c r="G8" s="9">
        <v>52.631578947000001</v>
      </c>
      <c r="H8" s="9" t="str">
        <f t="shared" si="3"/>
        <v>N/A</v>
      </c>
      <c r="I8" s="10">
        <v>10.69</v>
      </c>
      <c r="J8" s="10">
        <v>395</v>
      </c>
      <c r="K8" s="9" t="str">
        <f t="shared" si="0"/>
        <v>No</v>
      </c>
    </row>
    <row r="9" spans="1:11" x14ac:dyDescent="0.25">
      <c r="A9" s="72" t="s">
        <v>447</v>
      </c>
      <c r="B9" s="91" t="s">
        <v>213</v>
      </c>
      <c r="C9" s="9">
        <v>42.913385826999999</v>
      </c>
      <c r="D9" s="9" t="str">
        <f t="shared" si="1"/>
        <v>N/A</v>
      </c>
      <c r="E9" s="9">
        <v>57.579185520000003</v>
      </c>
      <c r="F9" s="9" t="str">
        <f t="shared" si="2"/>
        <v>N/A</v>
      </c>
      <c r="G9" s="9">
        <v>0</v>
      </c>
      <c r="H9" s="9" t="str">
        <f t="shared" si="3"/>
        <v>N/A</v>
      </c>
      <c r="I9" s="10">
        <v>34.18</v>
      </c>
      <c r="J9" s="10">
        <v>-100</v>
      </c>
      <c r="K9" s="9" t="str">
        <f t="shared" si="0"/>
        <v>No</v>
      </c>
    </row>
    <row r="10" spans="1:11" x14ac:dyDescent="0.25">
      <c r="A10" s="72" t="s">
        <v>448</v>
      </c>
      <c r="B10" s="91" t="s">
        <v>213</v>
      </c>
      <c r="C10" s="9">
        <v>46.850393701000002</v>
      </c>
      <c r="D10" s="9" t="str">
        <f t="shared" si="1"/>
        <v>N/A</v>
      </c>
      <c r="E10" s="9">
        <v>31.334841629</v>
      </c>
      <c r="F10" s="9" t="str">
        <f t="shared" si="2"/>
        <v>N/A</v>
      </c>
      <c r="G10" s="9">
        <v>47.368421052999999</v>
      </c>
      <c r="H10" s="9" t="str">
        <f t="shared" si="3"/>
        <v>N/A</v>
      </c>
      <c r="I10" s="10">
        <v>-33.1</v>
      </c>
      <c r="J10" s="10">
        <v>51.17</v>
      </c>
      <c r="K10" s="9" t="str">
        <f t="shared" si="0"/>
        <v>No</v>
      </c>
    </row>
    <row r="11" spans="1:11" x14ac:dyDescent="0.25">
      <c r="A11" s="72" t="s">
        <v>204</v>
      </c>
      <c r="B11" s="91" t="s">
        <v>213</v>
      </c>
      <c r="C11" s="9">
        <v>0</v>
      </c>
      <c r="D11" s="9" t="str">
        <f t="shared" si="1"/>
        <v>N/A</v>
      </c>
      <c r="E11" s="9">
        <v>0</v>
      </c>
      <c r="F11" s="9" t="str">
        <f t="shared" si="2"/>
        <v>N/A</v>
      </c>
      <c r="G11" s="9">
        <v>0</v>
      </c>
      <c r="H11" s="9" t="str">
        <f t="shared" si="3"/>
        <v>N/A</v>
      </c>
      <c r="I11" s="10" t="s">
        <v>1746</v>
      </c>
      <c r="J11" s="10" t="s">
        <v>1746</v>
      </c>
      <c r="K11" s="9" t="str">
        <f t="shared" si="0"/>
        <v>N/A</v>
      </c>
    </row>
    <row r="12" spans="1:11" x14ac:dyDescent="0.25">
      <c r="A12" s="72" t="s">
        <v>655</v>
      </c>
      <c r="B12" s="91" t="s">
        <v>213</v>
      </c>
      <c r="C12" s="9">
        <v>98.976377952999997</v>
      </c>
      <c r="D12" s="9" t="str">
        <f t="shared" ref="D12:D23" si="4">IF($B12="N/A","N/A",IF(C12&lt;0,"No","Yes"))</f>
        <v>N/A</v>
      </c>
      <c r="E12" s="9">
        <v>84.502262443000006</v>
      </c>
      <c r="F12" s="9" t="str">
        <f t="shared" ref="F12:F23" si="5">IF($B12="N/A","N/A",IF(E12&lt;0,"No","Yes"))</f>
        <v>N/A</v>
      </c>
      <c r="G12" s="9">
        <v>100</v>
      </c>
      <c r="H12" s="9" t="str">
        <f t="shared" ref="H12:H23" si="6">IF($B12="N/A","N/A",IF(G12&lt;0,"No","Yes"))</f>
        <v>N/A</v>
      </c>
      <c r="I12" s="10">
        <v>-14.6</v>
      </c>
      <c r="J12" s="10">
        <v>18.34</v>
      </c>
      <c r="K12" s="9" t="str">
        <f t="shared" ref="K12:K23" si="7">IF(J12="Div by 0", "N/A", IF(J12="N/A","N/A", IF(J12&gt;30, "No", IF(J12&lt;-30, "No", "Yes"))))</f>
        <v>Yes</v>
      </c>
    </row>
    <row r="13" spans="1:11" x14ac:dyDescent="0.25">
      <c r="A13" s="72" t="s">
        <v>654</v>
      </c>
      <c r="B13" s="91" t="s">
        <v>213</v>
      </c>
      <c r="C13" s="9">
        <v>1.4319809069</v>
      </c>
      <c r="D13" s="9" t="str">
        <f t="shared" si="4"/>
        <v>N/A</v>
      </c>
      <c r="E13" s="9">
        <v>0.53547523429999999</v>
      </c>
      <c r="F13" s="9" t="str">
        <f t="shared" si="5"/>
        <v>N/A</v>
      </c>
      <c r="G13" s="9">
        <v>0</v>
      </c>
      <c r="H13" s="9" t="str">
        <f t="shared" si="6"/>
        <v>N/A</v>
      </c>
      <c r="I13" s="10">
        <v>-62.6</v>
      </c>
      <c r="J13" s="10">
        <v>-100</v>
      </c>
      <c r="K13" s="9" t="str">
        <f t="shared" si="7"/>
        <v>No</v>
      </c>
    </row>
    <row r="14" spans="1:11" x14ac:dyDescent="0.25">
      <c r="A14" s="72" t="s">
        <v>855</v>
      </c>
      <c r="B14" s="91" t="s">
        <v>213</v>
      </c>
      <c r="C14" s="10">
        <v>15.666666666999999</v>
      </c>
      <c r="D14" s="9" t="str">
        <f t="shared" si="4"/>
        <v>N/A</v>
      </c>
      <c r="E14" s="10">
        <v>20.5</v>
      </c>
      <c r="F14" s="9" t="str">
        <f t="shared" si="5"/>
        <v>N/A</v>
      </c>
      <c r="G14" s="10" t="s">
        <v>1746</v>
      </c>
      <c r="H14" s="9" t="str">
        <f t="shared" si="6"/>
        <v>N/A</v>
      </c>
      <c r="I14" s="10">
        <v>30.85</v>
      </c>
      <c r="J14" s="10" t="s">
        <v>1746</v>
      </c>
      <c r="K14" s="9" t="str">
        <f t="shared" si="7"/>
        <v>N/A</v>
      </c>
    </row>
    <row r="15" spans="1:11" x14ac:dyDescent="0.25">
      <c r="A15" s="72" t="s">
        <v>656</v>
      </c>
      <c r="B15" s="91" t="s">
        <v>213</v>
      </c>
      <c r="C15" s="9">
        <v>1.0236220471999999</v>
      </c>
      <c r="D15" s="9" t="str">
        <f t="shared" si="4"/>
        <v>N/A</v>
      </c>
      <c r="E15" s="9">
        <v>15.497737557000001</v>
      </c>
      <c r="F15" s="9" t="str">
        <f t="shared" si="5"/>
        <v>N/A</v>
      </c>
      <c r="G15" s="9">
        <v>0</v>
      </c>
      <c r="H15" s="9" t="str">
        <f t="shared" si="6"/>
        <v>N/A</v>
      </c>
      <c r="I15" s="10">
        <v>1414</v>
      </c>
      <c r="J15" s="10">
        <v>-100</v>
      </c>
      <c r="K15" s="9" t="str">
        <f t="shared" si="7"/>
        <v>No</v>
      </c>
    </row>
    <row r="16" spans="1:11" x14ac:dyDescent="0.25">
      <c r="A16" s="72" t="s">
        <v>372</v>
      </c>
      <c r="B16" s="91" t="s">
        <v>213</v>
      </c>
      <c r="C16" s="9">
        <v>0</v>
      </c>
      <c r="D16" s="9" t="str">
        <f t="shared" si="4"/>
        <v>N/A</v>
      </c>
      <c r="E16" s="9">
        <v>0</v>
      </c>
      <c r="F16" s="9" t="str">
        <f t="shared" si="5"/>
        <v>N/A</v>
      </c>
      <c r="G16" s="9" t="s">
        <v>1746</v>
      </c>
      <c r="H16" s="9" t="str">
        <f t="shared" si="6"/>
        <v>N/A</v>
      </c>
      <c r="I16" s="10" t="s">
        <v>1746</v>
      </c>
      <c r="J16" s="10" t="s">
        <v>1746</v>
      </c>
      <c r="K16" s="9" t="str">
        <f t="shared" si="7"/>
        <v>N/A</v>
      </c>
    </row>
    <row r="17" spans="1:11" x14ac:dyDescent="0.25">
      <c r="A17" s="72" t="s">
        <v>856</v>
      </c>
      <c r="B17" s="91"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2" t="s">
        <v>657</v>
      </c>
      <c r="B18" s="91" t="s">
        <v>213</v>
      </c>
      <c r="C18" s="9">
        <v>0</v>
      </c>
      <c r="D18" s="9" t="str">
        <f t="shared" si="4"/>
        <v>N/A</v>
      </c>
      <c r="E18" s="9">
        <v>0</v>
      </c>
      <c r="F18" s="9" t="str">
        <f t="shared" si="5"/>
        <v>N/A</v>
      </c>
      <c r="G18" s="9">
        <v>0</v>
      </c>
      <c r="H18" s="9" t="str">
        <f t="shared" si="6"/>
        <v>N/A</v>
      </c>
      <c r="I18" s="10" t="s">
        <v>1746</v>
      </c>
      <c r="J18" s="10" t="s">
        <v>1746</v>
      </c>
      <c r="K18" s="9" t="str">
        <f t="shared" si="7"/>
        <v>N/A</v>
      </c>
    </row>
    <row r="19" spans="1:11" x14ac:dyDescent="0.25">
      <c r="A19" s="72" t="s">
        <v>205</v>
      </c>
      <c r="B19" s="91" t="s">
        <v>213</v>
      </c>
      <c r="C19" s="9" t="s">
        <v>1746</v>
      </c>
      <c r="D19" s="9" t="str">
        <f t="shared" si="4"/>
        <v>N/A</v>
      </c>
      <c r="E19" s="9" t="s">
        <v>1746</v>
      </c>
      <c r="F19" s="9" t="str">
        <f t="shared" si="5"/>
        <v>N/A</v>
      </c>
      <c r="G19" s="9" t="s">
        <v>1746</v>
      </c>
      <c r="H19" s="9" t="str">
        <f t="shared" si="6"/>
        <v>N/A</v>
      </c>
      <c r="I19" s="10" t="s">
        <v>1746</v>
      </c>
      <c r="J19" s="10" t="s">
        <v>1746</v>
      </c>
      <c r="K19" s="9" t="str">
        <f t="shared" si="7"/>
        <v>N/A</v>
      </c>
    </row>
    <row r="20" spans="1:11" x14ac:dyDescent="0.25">
      <c r="A20" s="72" t="s">
        <v>857</v>
      </c>
      <c r="B20" s="91"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5">
      <c r="A21" s="72" t="s">
        <v>658</v>
      </c>
      <c r="B21" s="91" t="s">
        <v>213</v>
      </c>
      <c r="C21" s="9">
        <v>0</v>
      </c>
      <c r="D21" s="9" t="str">
        <f t="shared" si="4"/>
        <v>N/A</v>
      </c>
      <c r="E21" s="9">
        <v>0</v>
      </c>
      <c r="F21" s="9" t="str">
        <f t="shared" si="5"/>
        <v>N/A</v>
      </c>
      <c r="G21" s="9">
        <v>0</v>
      </c>
      <c r="H21" s="9" t="str">
        <f t="shared" si="6"/>
        <v>N/A</v>
      </c>
      <c r="I21" s="10" t="s">
        <v>1746</v>
      </c>
      <c r="J21" s="10" t="s">
        <v>1746</v>
      </c>
      <c r="K21" s="9" t="str">
        <f t="shared" si="7"/>
        <v>N/A</v>
      </c>
    </row>
    <row r="22" spans="1:11" x14ac:dyDescent="0.25">
      <c r="A22" s="72" t="s">
        <v>1710</v>
      </c>
      <c r="B22" s="91" t="s">
        <v>213</v>
      </c>
      <c r="C22" s="9" t="s">
        <v>1746</v>
      </c>
      <c r="D22" s="9" t="str">
        <f t="shared" si="4"/>
        <v>N/A</v>
      </c>
      <c r="E22" s="9" t="s">
        <v>1746</v>
      </c>
      <c r="F22" s="9" t="str">
        <f t="shared" si="5"/>
        <v>N/A</v>
      </c>
      <c r="G22" s="9" t="s">
        <v>1746</v>
      </c>
      <c r="H22" s="9" t="str">
        <f t="shared" si="6"/>
        <v>N/A</v>
      </c>
      <c r="I22" s="10" t="s">
        <v>1746</v>
      </c>
      <c r="J22" s="10" t="s">
        <v>1746</v>
      </c>
      <c r="K22" s="9" t="str">
        <f t="shared" si="7"/>
        <v>N/A</v>
      </c>
    </row>
    <row r="23" spans="1:11" x14ac:dyDescent="0.25">
      <c r="A23" s="72" t="s">
        <v>858</v>
      </c>
      <c r="B23" s="91" t="s">
        <v>213</v>
      </c>
      <c r="C23" s="10" t="s">
        <v>1746</v>
      </c>
      <c r="D23" s="9" t="str">
        <f t="shared" si="4"/>
        <v>N/A</v>
      </c>
      <c r="E23" s="10" t="s">
        <v>1746</v>
      </c>
      <c r="F23" s="9" t="str">
        <f t="shared" si="5"/>
        <v>N/A</v>
      </c>
      <c r="G23" s="10" t="s">
        <v>1746</v>
      </c>
      <c r="H23" s="9" t="str">
        <f t="shared" si="6"/>
        <v>N/A</v>
      </c>
      <c r="I23" s="10" t="s">
        <v>1746</v>
      </c>
      <c r="J23" s="10" t="s">
        <v>1746</v>
      </c>
      <c r="K23" s="9" t="str">
        <f t="shared" si="7"/>
        <v>N/A</v>
      </c>
    </row>
    <row r="24" spans="1:11" x14ac:dyDescent="0.25">
      <c r="A24" s="72" t="s">
        <v>15</v>
      </c>
      <c r="B24" s="91" t="s">
        <v>213</v>
      </c>
      <c r="C24" s="9">
        <v>0.70866141729999998</v>
      </c>
      <c r="D24" s="9" t="str">
        <f>IF($B24="N/A","N/A",IF(C24&lt;0,"No","Yes"))</f>
        <v>N/A</v>
      </c>
      <c r="E24" s="9">
        <v>0.56561085970000002</v>
      </c>
      <c r="F24" s="9" t="str">
        <f>IF($B24="N/A","N/A",IF(E24&lt;0,"No","Yes"))</f>
        <v>N/A</v>
      </c>
      <c r="G24" s="9">
        <v>0</v>
      </c>
      <c r="H24" s="9" t="str">
        <f>IF($B24="N/A","N/A",IF(G24&lt;0,"No","Yes"))</f>
        <v>N/A</v>
      </c>
      <c r="I24" s="10">
        <v>-20.2</v>
      </c>
      <c r="J24" s="10">
        <v>-100</v>
      </c>
      <c r="K24" s="9" t="str">
        <f t="shared" ref="K24:K30" si="8">IF(J24="Div by 0", "N/A", IF(J24="N/A","N/A", IF(J24&gt;30, "No", IF(J24&lt;-30, "No", "Yes"))))</f>
        <v>No</v>
      </c>
    </row>
    <row r="25" spans="1:11" x14ac:dyDescent="0.25">
      <c r="A25" s="72" t="s">
        <v>159</v>
      </c>
      <c r="B25" s="91" t="s">
        <v>213</v>
      </c>
      <c r="C25" s="9">
        <v>100</v>
      </c>
      <c r="D25" s="9" t="str">
        <f>IF($B25="N/A","N/A",IF(C25&lt;0,"No","Yes"))</f>
        <v>N/A</v>
      </c>
      <c r="E25" s="9">
        <v>99.886877827999996</v>
      </c>
      <c r="F25" s="9" t="str">
        <f>IF($B25="N/A","N/A",IF(E25&lt;0,"No","Yes"))</f>
        <v>N/A</v>
      </c>
      <c r="G25" s="9">
        <v>100</v>
      </c>
      <c r="H25" s="9" t="str">
        <f>IF($B25="N/A","N/A",IF(G25&lt;0,"No","Yes"))</f>
        <v>N/A</v>
      </c>
      <c r="I25" s="10">
        <v>-0.113</v>
      </c>
      <c r="J25" s="10">
        <v>0.1133</v>
      </c>
      <c r="K25" s="9" t="str">
        <f t="shared" si="8"/>
        <v>Yes</v>
      </c>
    </row>
    <row r="26" spans="1:11" x14ac:dyDescent="0.25">
      <c r="A26" s="72" t="s">
        <v>32</v>
      </c>
      <c r="B26" s="91"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5">
      <c r="A27" s="72" t="s">
        <v>160</v>
      </c>
      <c r="B27" s="91" t="s">
        <v>213</v>
      </c>
      <c r="C27" s="9">
        <v>98.976377952999997</v>
      </c>
      <c r="D27" s="9" t="str">
        <f t="shared" ref="D27:D30" si="9">IF($B27="N/A","N/A",IF(C27&lt;0,"No","Yes"))</f>
        <v>N/A</v>
      </c>
      <c r="E27" s="9">
        <v>100</v>
      </c>
      <c r="F27" s="9" t="str">
        <f t="shared" ref="F27:F30" si="10">IF($B27="N/A","N/A",IF(E27&lt;0,"No","Yes"))</f>
        <v>N/A</v>
      </c>
      <c r="G27" s="9">
        <v>100</v>
      </c>
      <c r="H27" s="9" t="str">
        <f t="shared" ref="H27:H30" si="11">IF($B27="N/A","N/A",IF(G27&lt;0,"No","Yes"))</f>
        <v>N/A</v>
      </c>
      <c r="I27" s="10">
        <v>1.034</v>
      </c>
      <c r="J27" s="10">
        <v>0</v>
      </c>
      <c r="K27" s="9" t="str">
        <f t="shared" si="8"/>
        <v>Yes</v>
      </c>
    </row>
    <row r="28" spans="1:11" x14ac:dyDescent="0.25">
      <c r="A28" s="29" t="s">
        <v>374</v>
      </c>
      <c r="B28" s="91" t="s">
        <v>213</v>
      </c>
      <c r="C28" s="9">
        <v>96.299212597999997</v>
      </c>
      <c r="D28" s="9" t="str">
        <f t="shared" si="9"/>
        <v>N/A</v>
      </c>
      <c r="E28" s="9">
        <v>97.511312216999997</v>
      </c>
      <c r="F28" s="9" t="str">
        <f t="shared" si="10"/>
        <v>N/A</v>
      </c>
      <c r="G28" s="9">
        <v>26.315789473999999</v>
      </c>
      <c r="H28" s="9" t="str">
        <f t="shared" si="11"/>
        <v>N/A</v>
      </c>
      <c r="I28" s="10">
        <v>1.2589999999999999</v>
      </c>
      <c r="J28" s="10">
        <v>-73</v>
      </c>
      <c r="K28" s="9" t="str">
        <f t="shared" si="8"/>
        <v>No</v>
      </c>
    </row>
    <row r="29" spans="1:11" x14ac:dyDescent="0.25">
      <c r="A29" s="29" t="s">
        <v>376</v>
      </c>
      <c r="B29" s="91" t="s">
        <v>213</v>
      </c>
      <c r="C29" s="9">
        <v>2.1259842519999999</v>
      </c>
      <c r="D29" s="9" t="str">
        <f t="shared" si="9"/>
        <v>N/A</v>
      </c>
      <c r="E29" s="9">
        <v>2.0361990950000002</v>
      </c>
      <c r="F29" s="9" t="str">
        <f t="shared" si="10"/>
        <v>N/A</v>
      </c>
      <c r="G29" s="9">
        <v>57.894736842</v>
      </c>
      <c r="H29" s="9" t="str">
        <f t="shared" si="11"/>
        <v>N/A</v>
      </c>
      <c r="I29" s="10">
        <v>-4.22</v>
      </c>
      <c r="J29" s="10">
        <v>2743</v>
      </c>
      <c r="K29" s="9" t="str">
        <f t="shared" si="8"/>
        <v>No</v>
      </c>
    </row>
    <row r="30" spans="1:11" x14ac:dyDescent="0.25">
      <c r="A30" s="29" t="s">
        <v>377</v>
      </c>
      <c r="B30" s="91" t="s">
        <v>213</v>
      </c>
      <c r="C30" s="9">
        <v>0</v>
      </c>
      <c r="D30" s="9" t="str">
        <f t="shared" si="9"/>
        <v>N/A</v>
      </c>
      <c r="E30" s="9">
        <v>0</v>
      </c>
      <c r="F30" s="9" t="str">
        <f t="shared" si="10"/>
        <v>N/A</v>
      </c>
      <c r="G30" s="9">
        <v>0</v>
      </c>
      <c r="H30" s="9" t="str">
        <f t="shared" si="11"/>
        <v>N/A</v>
      </c>
      <c r="I30" s="10" t="s">
        <v>1746</v>
      </c>
      <c r="J30" s="10" t="s">
        <v>1746</v>
      </c>
      <c r="K30" s="9" t="str">
        <f t="shared" si="8"/>
        <v>N/A</v>
      </c>
    </row>
    <row r="31" spans="1:11" ht="12" customHeight="1" x14ac:dyDescent="0.25">
      <c r="A31" s="140" t="s">
        <v>1646</v>
      </c>
      <c r="B31" s="141"/>
      <c r="C31" s="141"/>
      <c r="D31" s="141"/>
      <c r="E31" s="141"/>
      <c r="F31" s="141"/>
      <c r="G31" s="141"/>
      <c r="H31" s="141"/>
      <c r="I31" s="141"/>
      <c r="J31" s="141"/>
      <c r="K31" s="142"/>
    </row>
    <row r="32" spans="1:11" x14ac:dyDescent="0.25">
      <c r="A32" s="132" t="s">
        <v>1644</v>
      </c>
      <c r="B32" s="133"/>
      <c r="C32" s="133"/>
      <c r="D32" s="133"/>
      <c r="E32" s="133"/>
      <c r="F32" s="133"/>
      <c r="G32" s="133"/>
      <c r="H32" s="133"/>
      <c r="I32" s="133"/>
      <c r="J32" s="133"/>
      <c r="K32" s="134"/>
    </row>
    <row r="33" spans="1:11" x14ac:dyDescent="0.25">
      <c r="A33" s="135" t="s">
        <v>1742</v>
      </c>
      <c r="B33" s="135"/>
      <c r="C33" s="135"/>
      <c r="D33" s="135"/>
      <c r="E33" s="135"/>
      <c r="F33" s="135"/>
      <c r="G33" s="135"/>
      <c r="H33" s="135"/>
      <c r="I33" s="135"/>
      <c r="J33" s="135"/>
      <c r="K33" s="136"/>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1596</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72" t="s">
        <v>343</v>
      </c>
      <c r="B6" s="9" t="s">
        <v>213</v>
      </c>
      <c r="C6" s="27">
        <v>7</v>
      </c>
      <c r="D6" s="9" t="s">
        <v>213</v>
      </c>
      <c r="E6" s="27">
        <v>7</v>
      </c>
      <c r="F6" s="9" t="s">
        <v>213</v>
      </c>
      <c r="G6" s="27">
        <v>7</v>
      </c>
      <c r="H6" s="9" t="s">
        <v>213</v>
      </c>
      <c r="I6" s="114" t="s">
        <v>213</v>
      </c>
      <c r="J6" s="114" t="s">
        <v>213</v>
      </c>
      <c r="K6" s="9" t="s">
        <v>213</v>
      </c>
    </row>
    <row r="7" spans="1:11" x14ac:dyDescent="0.25">
      <c r="A7" s="75" t="s">
        <v>12</v>
      </c>
      <c r="B7" s="30" t="s">
        <v>213</v>
      </c>
      <c r="C7" s="85">
        <v>72532252</v>
      </c>
      <c r="D7" s="32" t="str">
        <f>IF($B7="N/A","N/A",IF(C7&gt;15,"No",IF(C7&lt;-15,"No","Yes")))</f>
        <v>N/A</v>
      </c>
      <c r="E7" s="31">
        <v>75850417</v>
      </c>
      <c r="F7" s="32" t="str">
        <f>IF($B7="N/A","N/A",IF(E7&gt;15,"No",IF(E7&lt;-15,"No","Yes")))</f>
        <v>N/A</v>
      </c>
      <c r="G7" s="31">
        <v>69652341</v>
      </c>
      <c r="H7" s="32" t="str">
        <f>IF($B7="N/A","N/A",IF(G7&gt;15,"No",IF(G7&lt;-15,"No","Yes")))</f>
        <v>N/A</v>
      </c>
      <c r="I7" s="33">
        <v>4.5750000000000002</v>
      </c>
      <c r="J7" s="33">
        <v>-8.17</v>
      </c>
      <c r="K7" s="32" t="str">
        <f t="shared" ref="K7:K54" si="0">IF(J7="Div by 0", "N/A", IF(J7="N/A","N/A", IF(J7&gt;30, "No", IF(J7&lt;-30, "No", "Yes"))))</f>
        <v>Yes</v>
      </c>
    </row>
    <row r="8" spans="1:11" x14ac:dyDescent="0.25">
      <c r="A8" s="75" t="s">
        <v>362</v>
      </c>
      <c r="B8" s="30" t="s">
        <v>213</v>
      </c>
      <c r="C8" s="121" t="s">
        <v>213</v>
      </c>
      <c r="D8" s="32" t="str">
        <f>IF($B8="N/A","N/A",IF(C8&gt;15,"No",IF(C8&lt;-15,"No","Yes")))</f>
        <v>N/A</v>
      </c>
      <c r="E8" s="34">
        <v>30.181799792</v>
      </c>
      <c r="F8" s="32" t="str">
        <f>IF($B8="N/A","N/A",IF(E8&gt;15,"No",IF(E8&lt;-15,"No","Yes")))</f>
        <v>N/A</v>
      </c>
      <c r="G8" s="34">
        <v>33.825286648000002</v>
      </c>
      <c r="H8" s="32" t="str">
        <f>IF($B8="N/A","N/A",IF(G8&gt;15,"No",IF(G8&lt;-15,"No","Yes")))</f>
        <v>N/A</v>
      </c>
      <c r="I8" s="33" t="s">
        <v>213</v>
      </c>
      <c r="J8" s="33">
        <v>12.07</v>
      </c>
      <c r="K8" s="32" t="str">
        <f t="shared" si="0"/>
        <v>Yes</v>
      </c>
    </row>
    <row r="9" spans="1:11" x14ac:dyDescent="0.25">
      <c r="A9" s="75" t="s">
        <v>119</v>
      </c>
      <c r="B9" s="35" t="s">
        <v>213</v>
      </c>
      <c r="C9" s="84">
        <v>32.802151242000001</v>
      </c>
      <c r="D9" s="9" t="str">
        <f>IF($B9="N/A","N/A",IF(C9&gt;15,"No",IF(C9&lt;-15,"No","Yes")))</f>
        <v>N/A</v>
      </c>
      <c r="E9" s="9">
        <v>29.475516265</v>
      </c>
      <c r="F9" s="9" t="str">
        <f>IF($B9="N/A","N/A",IF(E9&gt;15,"No",IF(E9&lt;-15,"No","Yes")))</f>
        <v>N/A</v>
      </c>
      <c r="G9" s="9">
        <v>22.087147078000001</v>
      </c>
      <c r="H9" s="9" t="str">
        <f>IF($B9="N/A","N/A",IF(G9&gt;15,"No",IF(G9&lt;-15,"No","Yes")))</f>
        <v>N/A</v>
      </c>
      <c r="I9" s="10">
        <v>-10.1</v>
      </c>
      <c r="J9" s="10">
        <v>-25.1</v>
      </c>
      <c r="K9" s="9" t="str">
        <f t="shared" si="0"/>
        <v>Yes</v>
      </c>
    </row>
    <row r="10" spans="1:11" x14ac:dyDescent="0.25">
      <c r="A10" s="75" t="s">
        <v>120</v>
      </c>
      <c r="B10" s="35" t="s">
        <v>213</v>
      </c>
      <c r="C10" s="84">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5" t="s">
        <v>859</v>
      </c>
      <c r="B11" s="35" t="s">
        <v>213</v>
      </c>
      <c r="C11" s="84">
        <v>35.869807268999999</v>
      </c>
      <c r="D11" s="9" t="str">
        <f>IF($B11="N/A","N/A",IF(C11&gt;15,"No",IF(C11&lt;-15,"No","Yes")))</f>
        <v>N/A</v>
      </c>
      <c r="E11" s="9">
        <v>40.342683942999997</v>
      </c>
      <c r="F11" s="9" t="str">
        <f>IF($B11="N/A","N/A",IF(E11&gt;15,"No",IF(E11&lt;-15,"No","Yes")))</f>
        <v>N/A</v>
      </c>
      <c r="G11" s="9">
        <v>44.087566273999997</v>
      </c>
      <c r="H11" s="9" t="str">
        <f>IF($B11="N/A","N/A",IF(G11&gt;15,"No",IF(G11&lt;-15,"No","Yes")))</f>
        <v>N/A</v>
      </c>
      <c r="I11" s="10">
        <v>12.47</v>
      </c>
      <c r="J11" s="10">
        <v>9.2829999999999995</v>
      </c>
      <c r="K11" s="9" t="str">
        <f t="shared" si="0"/>
        <v>Yes</v>
      </c>
    </row>
    <row r="12" spans="1:11" x14ac:dyDescent="0.25">
      <c r="A12" s="75" t="s">
        <v>860</v>
      </c>
      <c r="B12" s="86" t="s">
        <v>214</v>
      </c>
      <c r="C12" s="84">
        <v>0</v>
      </c>
      <c r="D12" s="9" t="str">
        <f>IF(OR($B12="N/A",$C12="N/A"),"N/A",IF(C12&gt;100,"No",IF(C12&lt;95,"No","Yes")))</f>
        <v>No</v>
      </c>
      <c r="E12" s="84">
        <v>97.633139546999999</v>
      </c>
      <c r="F12" s="9" t="str">
        <f>IF(OR($B12="N/A",$E12="N/A"),"N/A",IF(E12&gt;100,"No",IF(E12&lt;95,"No","Yes")))</f>
        <v>Yes</v>
      </c>
      <c r="G12" s="84">
        <v>97.030396140999997</v>
      </c>
      <c r="H12" s="9" t="str">
        <f>IF($B12="N/A","N/A",IF(G12&gt;100,"No",IF(G12&lt;95,"No","Yes")))</f>
        <v>Yes</v>
      </c>
      <c r="I12" s="87" t="s">
        <v>1746</v>
      </c>
      <c r="J12" s="87">
        <v>-0.61699999999999999</v>
      </c>
      <c r="K12" s="9" t="str">
        <f t="shared" si="0"/>
        <v>Yes</v>
      </c>
    </row>
    <row r="13" spans="1:11" x14ac:dyDescent="0.25">
      <c r="A13" s="75" t="s">
        <v>347</v>
      </c>
      <c r="B13" s="86" t="s">
        <v>213</v>
      </c>
      <c r="C13" s="84" t="s">
        <v>1746</v>
      </c>
      <c r="D13" s="9" t="str">
        <f>IF($B13="N/A","N/A",IF(C13&gt;100,"No",IF(C13&lt;95,"No","Yes")))</f>
        <v>N/A</v>
      </c>
      <c r="E13" s="84">
        <v>0</v>
      </c>
      <c r="F13" s="9" t="str">
        <f>IF($B13="N/A","N/A",IF(E13&gt;100,"No",IF(E13&lt;95,"No","Yes")))</f>
        <v>N/A</v>
      </c>
      <c r="G13" s="84">
        <v>0</v>
      </c>
      <c r="H13" s="9" t="str">
        <f>IF($B13="N/A","N/A",IF(G13&gt;100,"No",IF(G13&lt;95,"No","Yes")))</f>
        <v>N/A</v>
      </c>
      <c r="I13" s="87" t="s">
        <v>1746</v>
      </c>
      <c r="J13" s="87" t="s">
        <v>1746</v>
      </c>
      <c r="K13" s="9" t="str">
        <f t="shared" si="0"/>
        <v>N/A</v>
      </c>
    </row>
    <row r="14" spans="1:11" x14ac:dyDescent="0.25">
      <c r="A14" s="75" t="s">
        <v>348</v>
      </c>
      <c r="B14" s="86" t="s">
        <v>213</v>
      </c>
      <c r="C14" s="84" t="s">
        <v>1746</v>
      </c>
      <c r="D14" s="9" t="str">
        <f t="shared" ref="D14" si="1">IF($B14="N/A","N/A",IF(C14&lt;0,"No","Yes"))</f>
        <v>N/A</v>
      </c>
      <c r="E14" s="84">
        <v>67.733183978</v>
      </c>
      <c r="F14" s="9" t="str">
        <f t="shared" ref="F14" si="2">IF($B14="N/A","N/A",IF(E14&lt;0,"No","Yes"))</f>
        <v>N/A</v>
      </c>
      <c r="G14" s="84">
        <v>0</v>
      </c>
      <c r="H14" s="9" t="str">
        <f t="shared" ref="H14" si="3">IF($B14="N/A","N/A",IF(G14&lt;0,"No","Yes"))</f>
        <v>N/A</v>
      </c>
      <c r="I14" s="87" t="s">
        <v>1746</v>
      </c>
      <c r="J14" s="87">
        <v>-100</v>
      </c>
      <c r="K14" s="9" t="str">
        <f t="shared" si="0"/>
        <v>No</v>
      </c>
    </row>
    <row r="15" spans="1:11" x14ac:dyDescent="0.25">
      <c r="A15" s="75" t="s">
        <v>861</v>
      </c>
      <c r="B15" s="86" t="s">
        <v>214</v>
      </c>
      <c r="C15" s="84">
        <v>97.708132157999998</v>
      </c>
      <c r="D15" s="9" t="str">
        <f>IF(OR($B15="N/A",$C15="N/A"),"N/A",IF(C15&gt;100,"No",IF(C15&lt;95,"No","Yes")))</f>
        <v>Yes</v>
      </c>
      <c r="E15" s="84">
        <v>97.645968185000001</v>
      </c>
      <c r="F15" s="9" t="str">
        <f>IF(OR($B15="N/A",$E15="N/A"),"N/A",IF(E15&gt;100,"No",IF(E15&lt;95,"No","Yes")))</f>
        <v>Yes</v>
      </c>
      <c r="G15" s="84">
        <v>96.630823098999997</v>
      </c>
      <c r="H15" s="9" t="str">
        <f>IF($B15="N/A","N/A",IF(G15&gt;100,"No",IF(G15&lt;95,"No","Yes")))</f>
        <v>Yes</v>
      </c>
      <c r="I15" s="87">
        <v>-6.4000000000000001E-2</v>
      </c>
      <c r="J15" s="87">
        <v>-1.04</v>
      </c>
      <c r="K15" s="9" t="str">
        <f t="shared" si="0"/>
        <v>Yes</v>
      </c>
    </row>
    <row r="16" spans="1:11" x14ac:dyDescent="0.25">
      <c r="A16" s="75" t="s">
        <v>331</v>
      </c>
      <c r="B16" s="35" t="s">
        <v>213</v>
      </c>
      <c r="C16" s="73">
        <v>22722934</v>
      </c>
      <c r="D16" s="9" t="str">
        <f>IF($B16="N/A","N/A",IF(C16&gt;15,"No",IF(C16&lt;-15,"No","Yes")))</f>
        <v>N/A</v>
      </c>
      <c r="E16" s="36">
        <v>22893021</v>
      </c>
      <c r="F16" s="9" t="str">
        <f>IF($B16="N/A","N/A",IF(E16&gt;15,"No",IF(E16&lt;-15,"No","Yes")))</f>
        <v>N/A</v>
      </c>
      <c r="G16" s="36">
        <v>23560104</v>
      </c>
      <c r="H16" s="9" t="str">
        <f>IF($B16="N/A","N/A",IF(G16&gt;15,"No",IF(G16&lt;-15,"No","Yes")))</f>
        <v>N/A</v>
      </c>
      <c r="I16" s="10">
        <v>0.74850000000000005</v>
      </c>
      <c r="J16" s="10">
        <v>2.9140000000000001</v>
      </c>
      <c r="K16" s="9" t="str">
        <f t="shared" si="0"/>
        <v>Yes</v>
      </c>
    </row>
    <row r="17" spans="1:11" x14ac:dyDescent="0.25">
      <c r="A17" s="75" t="s">
        <v>442</v>
      </c>
      <c r="B17" s="35" t="s">
        <v>215</v>
      </c>
      <c r="C17" s="84">
        <v>22.727645999</v>
      </c>
      <c r="D17" s="9" t="str">
        <f>IF($B17="N/A","N/A",IF(C17&gt;20,"No",IF(C17&lt;5,"No","Yes")))</f>
        <v>No</v>
      </c>
      <c r="E17" s="9">
        <v>20.070701895999999</v>
      </c>
      <c r="F17" s="9" t="str">
        <f>IF($B17="N/A","N/A",IF(E17&gt;20,"No",IF(E17&lt;5,"No","Yes")))</f>
        <v>No</v>
      </c>
      <c r="G17" s="9">
        <v>19.210237782</v>
      </c>
      <c r="H17" s="9" t="str">
        <f>IF($B17="N/A","N/A",IF(G17&gt;20,"No",IF(G17&lt;5,"No","Yes")))</f>
        <v>Yes</v>
      </c>
      <c r="I17" s="10">
        <v>-11.7</v>
      </c>
      <c r="J17" s="10">
        <v>-4.29</v>
      </c>
      <c r="K17" s="9" t="str">
        <f t="shared" si="0"/>
        <v>Yes</v>
      </c>
    </row>
    <row r="18" spans="1:11" x14ac:dyDescent="0.25">
      <c r="A18" s="75" t="s">
        <v>443</v>
      </c>
      <c r="B18" s="30" t="s">
        <v>213</v>
      </c>
      <c r="C18" s="84" t="s">
        <v>213</v>
      </c>
      <c r="D18" s="9" t="str">
        <f>IF($B18="N/A","N/A",IF(C18&gt;15,"No",IF(C18&lt;-15,"No","Yes")))</f>
        <v>N/A</v>
      </c>
      <c r="E18" s="9">
        <v>79.929298103999997</v>
      </c>
      <c r="F18" s="9" t="str">
        <f>IF($B18="N/A","N/A",IF(E18&gt;15,"No",IF(E18&lt;-15,"No","Yes")))</f>
        <v>N/A</v>
      </c>
      <c r="G18" s="9">
        <v>80.789762218000007</v>
      </c>
      <c r="H18" s="9" t="str">
        <f>IF($B18="N/A","N/A",IF(G18&gt;15,"No",IF(G18&lt;-15,"No","Yes")))</f>
        <v>N/A</v>
      </c>
      <c r="I18" s="10" t="s">
        <v>213</v>
      </c>
      <c r="J18" s="10">
        <v>1.077</v>
      </c>
      <c r="K18" s="9" t="str">
        <f t="shared" si="0"/>
        <v>Yes</v>
      </c>
    </row>
    <row r="19" spans="1:11" x14ac:dyDescent="0.25">
      <c r="A19" s="75" t="s">
        <v>444</v>
      </c>
      <c r="B19" s="35" t="s">
        <v>216</v>
      </c>
      <c r="C19" s="84">
        <v>6.6413914682000001</v>
      </c>
      <c r="D19" s="9" t="str">
        <f>IF($B19="N/A","N/A",IF(C19&gt;1,"Yes","No"))</f>
        <v>Yes</v>
      </c>
      <c r="E19" s="9">
        <v>8.4816241596000008</v>
      </c>
      <c r="F19" s="9" t="str">
        <f>IF($B19="N/A","N/A",IF(E19&gt;1,"Yes","No"))</f>
        <v>Yes</v>
      </c>
      <c r="G19" s="9">
        <v>3.8444142691000001</v>
      </c>
      <c r="H19" s="9" t="str">
        <f>IF($B19="N/A","N/A",IF(G19&gt;1,"Yes","No"))</f>
        <v>Yes</v>
      </c>
      <c r="I19" s="10">
        <v>27.71</v>
      </c>
      <c r="J19" s="10">
        <v>-54.7</v>
      </c>
      <c r="K19" s="9" t="str">
        <f t="shared" si="0"/>
        <v>No</v>
      </c>
    </row>
    <row r="20" spans="1:11" x14ac:dyDescent="0.25">
      <c r="A20" s="75" t="s">
        <v>862</v>
      </c>
      <c r="B20" s="35" t="s">
        <v>213</v>
      </c>
      <c r="C20" s="77">
        <v>70.036242999999999</v>
      </c>
      <c r="D20" s="9" t="str">
        <f>IF($B20="N/A","N/A",IF(C20&gt;15,"No",IF(C20&lt;-15,"No","Yes")))</f>
        <v>N/A</v>
      </c>
      <c r="E20" s="37">
        <v>79.328320543999993</v>
      </c>
      <c r="F20" s="9" t="str">
        <f>IF($B20="N/A","N/A",IF(E20&gt;15,"No",IF(E20&lt;-15,"No","Yes")))</f>
        <v>N/A</v>
      </c>
      <c r="G20" s="37">
        <v>136.44592424999999</v>
      </c>
      <c r="H20" s="9" t="str">
        <f>IF($B20="N/A","N/A",IF(G20&gt;15,"No",IF(G20&lt;-15,"No","Yes")))</f>
        <v>N/A</v>
      </c>
      <c r="I20" s="10">
        <v>13.27</v>
      </c>
      <c r="J20" s="10">
        <v>72</v>
      </c>
      <c r="K20" s="9" t="str">
        <f t="shared" si="0"/>
        <v>No</v>
      </c>
    </row>
    <row r="21" spans="1:11" x14ac:dyDescent="0.25">
      <c r="A21" s="75" t="s">
        <v>34</v>
      </c>
      <c r="B21" s="35" t="s">
        <v>213</v>
      </c>
      <c r="C21" s="88">
        <v>21.215611461999998</v>
      </c>
      <c r="D21" s="9" t="str">
        <f>IF($B21="N/A","N/A",IF(C21&gt;15,"No",IF(C21&lt;-15,"No","Yes")))</f>
        <v>N/A</v>
      </c>
      <c r="E21" s="89">
        <v>26.277976147</v>
      </c>
      <c r="F21" s="9" t="str">
        <f>IF($B21="N/A","N/A",IF(E21&gt;15,"No",IF(E21&lt;-15,"No","Yes")))</f>
        <v>N/A</v>
      </c>
      <c r="G21" s="89">
        <v>26.796827294</v>
      </c>
      <c r="H21" s="9" t="str">
        <f>IF($B21="N/A","N/A",IF(G21&gt;15,"No",IF(G21&lt;-15,"No","Yes")))</f>
        <v>N/A</v>
      </c>
      <c r="I21" s="10">
        <v>23.86</v>
      </c>
      <c r="J21" s="10">
        <v>1.974</v>
      </c>
      <c r="K21" s="9" t="str">
        <f t="shared" si="0"/>
        <v>Yes</v>
      </c>
    </row>
    <row r="22" spans="1:11" x14ac:dyDescent="0.25">
      <c r="A22" s="75" t="s">
        <v>1711</v>
      </c>
      <c r="B22" s="35" t="s">
        <v>213</v>
      </c>
      <c r="C22" s="88">
        <v>29.122919759999998</v>
      </c>
      <c r="D22" s="9" t="str">
        <f>IF($B22="N/A","N/A",IF(C22&gt;15,"No",IF(C22&lt;-15,"No","Yes")))</f>
        <v>N/A</v>
      </c>
      <c r="E22" s="89">
        <v>28.105172038999999</v>
      </c>
      <c r="F22" s="9" t="str">
        <f>IF($B22="N/A","N/A",IF(E22&gt;15,"No",IF(E22&lt;-15,"No","Yes")))</f>
        <v>N/A</v>
      </c>
      <c r="G22" s="89">
        <v>28.370998106999998</v>
      </c>
      <c r="H22" s="9" t="str">
        <f>IF($B22="N/A","N/A",IF(G22&gt;15,"No",IF(G22&lt;-15,"No","Yes")))</f>
        <v>N/A</v>
      </c>
      <c r="I22" s="10">
        <v>-3.49</v>
      </c>
      <c r="J22" s="10">
        <v>0.94579999999999997</v>
      </c>
      <c r="K22" s="9" t="str">
        <f t="shared" si="0"/>
        <v>Yes</v>
      </c>
    </row>
    <row r="23" spans="1:11" x14ac:dyDescent="0.25">
      <c r="A23" s="75" t="s">
        <v>35</v>
      </c>
      <c r="B23" s="35" t="s">
        <v>213</v>
      </c>
      <c r="C23" s="88">
        <v>3.0408669754000002</v>
      </c>
      <c r="D23" s="9" t="str">
        <f>IF($B23="N/A","N/A",IF(C23&gt;15,"No",IF(C23&lt;-15,"No","Yes")))</f>
        <v>N/A</v>
      </c>
      <c r="E23" s="89">
        <v>2.8206508444999998</v>
      </c>
      <c r="F23" s="9" t="str">
        <f>IF($B23="N/A","N/A",IF(E23&gt;15,"No",IF(E23&lt;-15,"No","Yes")))</f>
        <v>N/A</v>
      </c>
      <c r="G23" s="89">
        <v>1.4179170292000001</v>
      </c>
      <c r="H23" s="9" t="str">
        <f>IF($B23="N/A","N/A",IF(G23&gt;15,"No",IF(G23&lt;-15,"No","Yes")))</f>
        <v>N/A</v>
      </c>
      <c r="I23" s="10">
        <v>-7.24</v>
      </c>
      <c r="J23" s="10">
        <v>-49.7</v>
      </c>
      <c r="K23" s="9" t="str">
        <f t="shared" si="0"/>
        <v>No</v>
      </c>
    </row>
    <row r="24" spans="1:11" x14ac:dyDescent="0.25">
      <c r="A24" s="75" t="s">
        <v>863</v>
      </c>
      <c r="B24" s="35" t="s">
        <v>243</v>
      </c>
      <c r="C24" s="77">
        <v>232.59455319</v>
      </c>
      <c r="D24" s="9" t="str">
        <f>IF($B24="N/A","N/A",IF(C24&gt;300,"No",IF(C24&lt;75,"No","Yes")))</f>
        <v>Yes</v>
      </c>
      <c r="E24" s="37">
        <v>222.62348455</v>
      </c>
      <c r="F24" s="9" t="str">
        <f>IF($B24="N/A","N/A",IF(E24&gt;300,"No",IF(E24&lt;75,"No","Yes")))</f>
        <v>Yes</v>
      </c>
      <c r="G24" s="37">
        <v>249.83817246999999</v>
      </c>
      <c r="H24" s="9" t="str">
        <f>IF($B24="N/A","N/A",IF(G24&gt;300,"No",IF(G24&lt;75,"No","Yes")))</f>
        <v>Yes</v>
      </c>
      <c r="I24" s="10">
        <v>-4.29</v>
      </c>
      <c r="J24" s="10">
        <v>12.22</v>
      </c>
      <c r="K24" s="9" t="str">
        <f t="shared" si="0"/>
        <v>Yes</v>
      </c>
    </row>
    <row r="25" spans="1:11" x14ac:dyDescent="0.25">
      <c r="A25" s="75" t="s">
        <v>864</v>
      </c>
      <c r="B25" s="35" t="s">
        <v>244</v>
      </c>
      <c r="C25" s="77">
        <v>5.3930370006999997</v>
      </c>
      <c r="D25" s="9" t="str">
        <f>IF($B25="N/A","N/A",IF(C25&gt;250,"No",IF(C25&lt;20,"No","Yes")))</f>
        <v>No</v>
      </c>
      <c r="E25" s="37">
        <v>5.3745285125000004</v>
      </c>
      <c r="F25" s="9" t="str">
        <f>IF($B25="N/A","N/A",IF(E25&gt;250,"No",IF(E25&lt;20,"No","Yes")))</f>
        <v>No</v>
      </c>
      <c r="G25" s="37">
        <v>5.3635712067999997</v>
      </c>
      <c r="H25" s="9" t="str">
        <f>IF($B25="N/A","N/A",IF(G25&gt;250,"No",IF(G25&lt;20,"No","Yes")))</f>
        <v>No</v>
      </c>
      <c r="I25" s="10">
        <v>-0.34300000000000003</v>
      </c>
      <c r="J25" s="10">
        <v>-0.20399999999999999</v>
      </c>
      <c r="K25" s="9" t="str">
        <f t="shared" si="0"/>
        <v>Yes</v>
      </c>
    </row>
    <row r="26" spans="1:11" x14ac:dyDescent="0.25">
      <c r="A26" s="75" t="s">
        <v>865</v>
      </c>
      <c r="B26" s="35" t="s">
        <v>245</v>
      </c>
      <c r="C26" s="77">
        <v>23.804609877000001</v>
      </c>
      <c r="D26" s="9" t="str">
        <f>IF($B26="N/A","N/A",IF(C26&gt;5,"No",IF(C26&lt;3,"No","Yes")))</f>
        <v>No</v>
      </c>
      <c r="E26" s="37">
        <v>18.2365146</v>
      </c>
      <c r="F26" s="9" t="str">
        <f>IF($B26="N/A","N/A",IF(E26&gt;5,"No",IF(E26&lt;3,"No","Yes")))</f>
        <v>No</v>
      </c>
      <c r="G26" s="37">
        <v>2</v>
      </c>
      <c r="H26" s="9" t="str">
        <f>IF($B26="N/A","N/A",IF(G26&gt;5,"No",IF(G26&lt;3,"No","Yes")))</f>
        <v>No</v>
      </c>
      <c r="I26" s="10">
        <v>-23.4</v>
      </c>
      <c r="J26" s="10">
        <v>-89</v>
      </c>
      <c r="K26" s="9" t="str">
        <f t="shared" si="0"/>
        <v>No</v>
      </c>
    </row>
    <row r="27" spans="1:11" x14ac:dyDescent="0.25">
      <c r="A27" s="75" t="s">
        <v>131</v>
      </c>
      <c r="B27" s="35" t="s">
        <v>213</v>
      </c>
      <c r="C27" s="73">
        <v>211697</v>
      </c>
      <c r="D27" s="35" t="s">
        <v>213</v>
      </c>
      <c r="E27" s="36">
        <v>143964</v>
      </c>
      <c r="F27" s="35" t="s">
        <v>213</v>
      </c>
      <c r="G27" s="36">
        <v>382389</v>
      </c>
      <c r="H27" s="9" t="str">
        <f>IF($B27="N/A","N/A",IF(G27&gt;15,"No",IF(G27&lt;-15,"No","Yes")))</f>
        <v>N/A</v>
      </c>
      <c r="I27" s="10">
        <v>-32</v>
      </c>
      <c r="J27" s="10">
        <v>165.6</v>
      </c>
      <c r="K27" s="9" t="str">
        <f t="shared" si="0"/>
        <v>No</v>
      </c>
    </row>
    <row r="28" spans="1:11" x14ac:dyDescent="0.25">
      <c r="A28" s="75" t="s">
        <v>346</v>
      </c>
      <c r="B28" s="35" t="s">
        <v>213</v>
      </c>
      <c r="C28" s="74" t="s">
        <v>213</v>
      </c>
      <c r="D28" s="35" t="s">
        <v>213</v>
      </c>
      <c r="E28" s="8">
        <v>0.18979987940000001</v>
      </c>
      <c r="F28" s="35" t="s">
        <v>213</v>
      </c>
      <c r="G28" s="8">
        <v>0.54899662309999997</v>
      </c>
      <c r="H28" s="9" t="str">
        <f>IF($B28="N/A","N/A",IF(G28&gt;15,"No",IF(G28&lt;-15,"No","Yes")))</f>
        <v>N/A</v>
      </c>
      <c r="I28" s="10" t="s">
        <v>213</v>
      </c>
      <c r="J28" s="10">
        <v>189.3</v>
      </c>
      <c r="K28" s="9" t="str">
        <f t="shared" si="0"/>
        <v>No</v>
      </c>
    </row>
    <row r="29" spans="1:11" ht="25" x14ac:dyDescent="0.25">
      <c r="A29" s="75" t="s">
        <v>841</v>
      </c>
      <c r="B29" s="35" t="s">
        <v>213</v>
      </c>
      <c r="C29" s="37">
        <v>225.55246414000001</v>
      </c>
      <c r="D29" s="35" t="s">
        <v>213</v>
      </c>
      <c r="E29" s="37">
        <v>215.53210525</v>
      </c>
      <c r="F29" s="35" t="s">
        <v>213</v>
      </c>
      <c r="G29" s="37">
        <v>246.12683419000001</v>
      </c>
      <c r="H29" s="35" t="s">
        <v>213</v>
      </c>
      <c r="I29" s="10">
        <v>-4.4400000000000004</v>
      </c>
      <c r="J29" s="10">
        <v>14.19</v>
      </c>
      <c r="K29" s="9" t="str">
        <f t="shared" si="0"/>
        <v>Yes</v>
      </c>
    </row>
    <row r="30" spans="1:11" x14ac:dyDescent="0.25">
      <c r="A30" s="75" t="s">
        <v>27</v>
      </c>
      <c r="B30" s="35" t="s">
        <v>217</v>
      </c>
      <c r="C30" s="36">
        <v>0</v>
      </c>
      <c r="D30" s="9" t="str">
        <f>IF($B30="N/A","N/A",IF(C30="N/A","N/A",IF(C30=0,"Yes","No")))</f>
        <v>Yes</v>
      </c>
      <c r="E30" s="36">
        <v>0</v>
      </c>
      <c r="F30" s="9" t="str">
        <f>IF($B30="N/A","N/A",IF(E30="N/A","N/A",IF(E30=0,"Yes","No")))</f>
        <v>Yes</v>
      </c>
      <c r="G30" s="36">
        <v>0</v>
      </c>
      <c r="H30" s="9" t="str">
        <f>IF($B30="N/A","N/A",IF(G30=0,"Yes","No"))</f>
        <v>Yes</v>
      </c>
      <c r="I30" s="10" t="s">
        <v>1746</v>
      </c>
      <c r="J30" s="10" t="s">
        <v>1746</v>
      </c>
      <c r="K30" s="9" t="str">
        <f t="shared" si="0"/>
        <v>N/A</v>
      </c>
    </row>
    <row r="31" spans="1:11" x14ac:dyDescent="0.25">
      <c r="A31" s="75" t="s">
        <v>206</v>
      </c>
      <c r="B31" s="90" t="s">
        <v>213</v>
      </c>
      <c r="C31" s="73">
        <v>10340513</v>
      </c>
      <c r="D31" s="9" t="str">
        <f t="shared" ref="D31:F50" si="4">IF($B31="N/A","N/A",IF(C31&lt;0,"No","Yes"))</f>
        <v>N/A</v>
      </c>
      <c r="E31" s="73">
        <v>14056908</v>
      </c>
      <c r="F31" s="9" t="str">
        <f t="shared" si="4"/>
        <v>N/A</v>
      </c>
      <c r="G31" s="73">
        <v>14542136</v>
      </c>
      <c r="H31" s="9" t="str">
        <f t="shared" ref="H31:H50" si="5">IF($B31="N/A","N/A",IF(G31&lt;0,"No","Yes"))</f>
        <v>N/A</v>
      </c>
      <c r="I31" s="10">
        <v>35.94</v>
      </c>
      <c r="J31" s="10">
        <v>3.452</v>
      </c>
      <c r="K31" s="9" t="str">
        <f t="shared" si="0"/>
        <v>Yes</v>
      </c>
    </row>
    <row r="32" spans="1:11" x14ac:dyDescent="0.25">
      <c r="A32" s="2" t="s">
        <v>659</v>
      </c>
      <c r="B32" s="90" t="s">
        <v>213</v>
      </c>
      <c r="C32" s="74">
        <v>79.392444069000007</v>
      </c>
      <c r="D32" s="9" t="str">
        <f t="shared" si="4"/>
        <v>N/A</v>
      </c>
      <c r="E32" s="74">
        <v>96.995875622</v>
      </c>
      <c r="F32" s="9" t="str">
        <f t="shared" si="4"/>
        <v>N/A</v>
      </c>
      <c r="G32" s="74">
        <v>98.505363998999997</v>
      </c>
      <c r="H32" s="9" t="str">
        <f t="shared" si="5"/>
        <v>N/A</v>
      </c>
      <c r="I32" s="10">
        <v>22.17</v>
      </c>
      <c r="J32" s="10">
        <v>1.556</v>
      </c>
      <c r="K32" s="9" t="str">
        <f t="shared" si="0"/>
        <v>Yes</v>
      </c>
    </row>
    <row r="33" spans="1:11" x14ac:dyDescent="0.25">
      <c r="A33" s="2" t="s">
        <v>660</v>
      </c>
      <c r="B33" s="90" t="s">
        <v>213</v>
      </c>
      <c r="C33" s="74">
        <v>7.3497320000000005E-4</v>
      </c>
      <c r="D33" s="9" t="str">
        <f t="shared" si="4"/>
        <v>N/A</v>
      </c>
      <c r="E33" s="74">
        <v>1.1382304E-3</v>
      </c>
      <c r="F33" s="9" t="str">
        <f t="shared" si="4"/>
        <v>N/A</v>
      </c>
      <c r="G33" s="74">
        <v>0</v>
      </c>
      <c r="H33" s="9" t="str">
        <f t="shared" si="5"/>
        <v>N/A</v>
      </c>
      <c r="I33" s="10">
        <v>54.87</v>
      </c>
      <c r="J33" s="10">
        <v>-100</v>
      </c>
      <c r="K33" s="9" t="str">
        <f t="shared" si="0"/>
        <v>No</v>
      </c>
    </row>
    <row r="34" spans="1:11" x14ac:dyDescent="0.25">
      <c r="A34" s="2" t="s">
        <v>661</v>
      </c>
      <c r="B34" s="90" t="s">
        <v>213</v>
      </c>
      <c r="C34" s="74">
        <v>0</v>
      </c>
      <c r="D34" s="9" t="str">
        <f t="shared" si="4"/>
        <v>N/A</v>
      </c>
      <c r="E34" s="74">
        <v>0</v>
      </c>
      <c r="F34" s="9" t="str">
        <f t="shared" si="4"/>
        <v>N/A</v>
      </c>
      <c r="G34" s="74">
        <v>0</v>
      </c>
      <c r="H34" s="9" t="str">
        <f t="shared" si="5"/>
        <v>N/A</v>
      </c>
      <c r="I34" s="10" t="s">
        <v>1746</v>
      </c>
      <c r="J34" s="10" t="s">
        <v>1746</v>
      </c>
      <c r="K34" s="9" t="str">
        <f t="shared" si="0"/>
        <v>N/A</v>
      </c>
    </row>
    <row r="35" spans="1:11" x14ac:dyDescent="0.25">
      <c r="A35" s="2" t="s">
        <v>662</v>
      </c>
      <c r="B35" s="90" t="s">
        <v>213</v>
      </c>
      <c r="C35" s="74">
        <v>15.043953815</v>
      </c>
      <c r="D35" s="9" t="str">
        <f t="shared" si="4"/>
        <v>N/A</v>
      </c>
      <c r="E35" s="74">
        <v>3.0007310285000002</v>
      </c>
      <c r="F35" s="9" t="str">
        <f t="shared" si="4"/>
        <v>N/A</v>
      </c>
      <c r="G35" s="74">
        <v>1.4946360012</v>
      </c>
      <c r="H35" s="9" t="str">
        <f t="shared" si="5"/>
        <v>N/A</v>
      </c>
      <c r="I35" s="10">
        <v>-80.099999999999994</v>
      </c>
      <c r="J35" s="10">
        <v>-50.2</v>
      </c>
      <c r="K35" s="9" t="str">
        <f t="shared" si="0"/>
        <v>No</v>
      </c>
    </row>
    <row r="36" spans="1:11" x14ac:dyDescent="0.25">
      <c r="A36" s="2" t="s">
        <v>349</v>
      </c>
      <c r="B36" s="90" t="s">
        <v>213</v>
      </c>
      <c r="C36" s="73">
        <v>14194544</v>
      </c>
      <c r="D36" s="9" t="str">
        <f t="shared" si="4"/>
        <v>N/A</v>
      </c>
      <c r="E36" s="73">
        <v>15034332</v>
      </c>
      <c r="F36" s="9" t="str">
        <f t="shared" si="4"/>
        <v>N/A</v>
      </c>
      <c r="G36" s="73">
        <v>15396409</v>
      </c>
      <c r="H36" s="9" t="str">
        <f t="shared" si="5"/>
        <v>N/A</v>
      </c>
      <c r="I36" s="10">
        <v>5.9160000000000004</v>
      </c>
      <c r="J36" s="10">
        <v>2.4079999999999999</v>
      </c>
      <c r="K36" s="9" t="str">
        <f t="shared" si="0"/>
        <v>Yes</v>
      </c>
    </row>
    <row r="37" spans="1:11" x14ac:dyDescent="0.25">
      <c r="A37" s="2" t="s">
        <v>663</v>
      </c>
      <c r="B37" s="90" t="s">
        <v>213</v>
      </c>
      <c r="C37" s="74">
        <v>0</v>
      </c>
      <c r="D37" s="9" t="str">
        <f t="shared" si="4"/>
        <v>N/A</v>
      </c>
      <c r="E37" s="74">
        <v>0</v>
      </c>
      <c r="F37" s="9" t="str">
        <f t="shared" si="4"/>
        <v>N/A</v>
      </c>
      <c r="G37" s="74">
        <v>0</v>
      </c>
      <c r="H37" s="9" t="str">
        <f t="shared" si="5"/>
        <v>N/A</v>
      </c>
      <c r="I37" s="10" t="s">
        <v>1746</v>
      </c>
      <c r="J37" s="10" t="s">
        <v>1746</v>
      </c>
      <c r="K37" s="9" t="str">
        <f t="shared" si="0"/>
        <v>N/A</v>
      </c>
    </row>
    <row r="38" spans="1:11" x14ac:dyDescent="0.25">
      <c r="A38" s="2" t="s">
        <v>664</v>
      </c>
      <c r="B38" s="90" t="s">
        <v>213</v>
      </c>
      <c r="C38" s="74">
        <v>4.22698E-5</v>
      </c>
      <c r="D38" s="9" t="str">
        <f t="shared" si="4"/>
        <v>N/A</v>
      </c>
      <c r="E38" s="74">
        <v>0</v>
      </c>
      <c r="F38" s="9" t="str">
        <f t="shared" si="4"/>
        <v>N/A</v>
      </c>
      <c r="G38" s="74">
        <v>0</v>
      </c>
      <c r="H38" s="9" t="str">
        <f t="shared" si="5"/>
        <v>N/A</v>
      </c>
      <c r="I38" s="10">
        <v>-100</v>
      </c>
      <c r="J38" s="10" t="s">
        <v>1746</v>
      </c>
      <c r="K38" s="9" t="str">
        <f t="shared" si="0"/>
        <v>N/A</v>
      </c>
    </row>
    <row r="39" spans="1:11" x14ac:dyDescent="0.25">
      <c r="A39" s="2" t="s">
        <v>665</v>
      </c>
      <c r="B39" s="90" t="s">
        <v>213</v>
      </c>
      <c r="C39" s="74">
        <v>0</v>
      </c>
      <c r="D39" s="9" t="str">
        <f t="shared" si="4"/>
        <v>N/A</v>
      </c>
      <c r="E39" s="74">
        <v>0</v>
      </c>
      <c r="F39" s="9" t="str">
        <f t="shared" si="4"/>
        <v>N/A</v>
      </c>
      <c r="G39" s="74">
        <v>0</v>
      </c>
      <c r="H39" s="9" t="str">
        <f t="shared" si="5"/>
        <v>N/A</v>
      </c>
      <c r="I39" s="10" t="s">
        <v>1746</v>
      </c>
      <c r="J39" s="10" t="s">
        <v>1746</v>
      </c>
      <c r="K39" s="9" t="str">
        <f t="shared" si="0"/>
        <v>N/A</v>
      </c>
    </row>
    <row r="40" spans="1:11" x14ac:dyDescent="0.25">
      <c r="A40" s="2" t="s">
        <v>666</v>
      </c>
      <c r="B40" s="90" t="s">
        <v>213</v>
      </c>
      <c r="C40" s="74">
        <v>0</v>
      </c>
      <c r="D40" s="9" t="str">
        <f t="shared" si="4"/>
        <v>N/A</v>
      </c>
      <c r="E40" s="74">
        <v>0</v>
      </c>
      <c r="F40" s="9" t="str">
        <f t="shared" si="4"/>
        <v>N/A</v>
      </c>
      <c r="G40" s="74">
        <v>0</v>
      </c>
      <c r="H40" s="9" t="str">
        <f t="shared" si="5"/>
        <v>N/A</v>
      </c>
      <c r="I40" s="10" t="s">
        <v>1746</v>
      </c>
      <c r="J40" s="10" t="s">
        <v>1746</v>
      </c>
      <c r="K40" s="9" t="str">
        <f t="shared" si="0"/>
        <v>N/A</v>
      </c>
    </row>
    <row r="41" spans="1:11" x14ac:dyDescent="0.25">
      <c r="A41" s="2" t="s">
        <v>667</v>
      </c>
      <c r="B41" s="90" t="s">
        <v>213</v>
      </c>
      <c r="C41" s="74">
        <v>25.654328875000001</v>
      </c>
      <c r="D41" s="9" t="str">
        <f t="shared" si="4"/>
        <v>N/A</v>
      </c>
      <c r="E41" s="74">
        <v>99.437474175999995</v>
      </c>
      <c r="F41" s="9" t="str">
        <f t="shared" si="4"/>
        <v>N/A</v>
      </c>
      <c r="G41" s="74">
        <v>98.975819620999999</v>
      </c>
      <c r="H41" s="9" t="str">
        <f t="shared" si="5"/>
        <v>N/A</v>
      </c>
      <c r="I41" s="10">
        <v>287.60000000000002</v>
      </c>
      <c r="J41" s="10">
        <v>-0.46400000000000002</v>
      </c>
      <c r="K41" s="9" t="str">
        <f t="shared" si="0"/>
        <v>Yes</v>
      </c>
    </row>
    <row r="42" spans="1:11" x14ac:dyDescent="0.25">
      <c r="A42" s="2" t="s">
        <v>668</v>
      </c>
      <c r="B42" s="90" t="s">
        <v>213</v>
      </c>
      <c r="C42" s="74">
        <v>25.654371143999999</v>
      </c>
      <c r="D42" s="9" t="str">
        <f t="shared" si="4"/>
        <v>N/A</v>
      </c>
      <c r="E42" s="74">
        <v>99.437474175999995</v>
      </c>
      <c r="F42" s="9" t="str">
        <f t="shared" si="4"/>
        <v>N/A</v>
      </c>
      <c r="G42" s="74">
        <v>98.975819620999999</v>
      </c>
      <c r="H42" s="9" t="str">
        <f t="shared" si="5"/>
        <v>N/A</v>
      </c>
      <c r="I42" s="10">
        <v>287.60000000000002</v>
      </c>
      <c r="J42" s="10">
        <v>-0.46400000000000002</v>
      </c>
      <c r="K42" s="9" t="str">
        <f t="shared" si="0"/>
        <v>Yes</v>
      </c>
    </row>
    <row r="43" spans="1:11" x14ac:dyDescent="0.25">
      <c r="A43" s="2" t="s">
        <v>669</v>
      </c>
      <c r="B43" s="90" t="s">
        <v>213</v>
      </c>
      <c r="C43" s="74">
        <v>2.3267179276999999</v>
      </c>
      <c r="D43" s="9" t="str">
        <f t="shared" si="4"/>
        <v>N/A</v>
      </c>
      <c r="E43" s="74">
        <v>0</v>
      </c>
      <c r="F43" s="9" t="str">
        <f t="shared" si="4"/>
        <v>N/A</v>
      </c>
      <c r="G43" s="74">
        <v>0</v>
      </c>
      <c r="H43" s="9" t="str">
        <f t="shared" si="5"/>
        <v>N/A</v>
      </c>
      <c r="I43" s="10">
        <v>-100</v>
      </c>
      <c r="J43" s="10" t="s">
        <v>1746</v>
      </c>
      <c r="K43" s="9" t="str">
        <f t="shared" si="0"/>
        <v>N/A</v>
      </c>
    </row>
    <row r="44" spans="1:11" x14ac:dyDescent="0.25">
      <c r="A44" s="2" t="s">
        <v>670</v>
      </c>
      <c r="B44" s="90" t="s">
        <v>213</v>
      </c>
      <c r="C44" s="74">
        <v>0</v>
      </c>
      <c r="D44" s="9" t="str">
        <f t="shared" si="4"/>
        <v>N/A</v>
      </c>
      <c r="E44" s="74">
        <v>0</v>
      </c>
      <c r="F44" s="9" t="str">
        <f t="shared" si="4"/>
        <v>N/A</v>
      </c>
      <c r="G44" s="74">
        <v>0</v>
      </c>
      <c r="H44" s="9" t="str">
        <f t="shared" si="5"/>
        <v>N/A</v>
      </c>
      <c r="I44" s="10" t="s">
        <v>1746</v>
      </c>
      <c r="J44" s="10" t="s">
        <v>1746</v>
      </c>
      <c r="K44" s="9" t="str">
        <f t="shared" si="0"/>
        <v>N/A</v>
      </c>
    </row>
    <row r="45" spans="1:11" x14ac:dyDescent="0.25">
      <c r="A45" s="2" t="s">
        <v>671</v>
      </c>
      <c r="B45" s="90" t="s">
        <v>213</v>
      </c>
      <c r="C45" s="74">
        <v>49.710945275999997</v>
      </c>
      <c r="D45" s="9" t="str">
        <f t="shared" si="4"/>
        <v>N/A</v>
      </c>
      <c r="E45" s="74">
        <v>0.56252582419999997</v>
      </c>
      <c r="F45" s="9" t="str">
        <f t="shared" si="4"/>
        <v>N/A</v>
      </c>
      <c r="G45" s="74">
        <v>1.0241803786999999</v>
      </c>
      <c r="H45" s="9" t="str">
        <f t="shared" si="5"/>
        <v>N/A</v>
      </c>
      <c r="I45" s="10">
        <v>-98.9</v>
      </c>
      <c r="J45" s="10">
        <v>82.07</v>
      </c>
      <c r="K45" s="9" t="str">
        <f t="shared" si="0"/>
        <v>No</v>
      </c>
    </row>
    <row r="46" spans="1:11" x14ac:dyDescent="0.25">
      <c r="A46" s="2" t="s">
        <v>350</v>
      </c>
      <c r="B46" s="90" t="s">
        <v>213</v>
      </c>
      <c r="C46" s="73">
        <v>1482122</v>
      </c>
      <c r="D46" s="9" t="str">
        <f t="shared" si="4"/>
        <v>N/A</v>
      </c>
      <c r="E46" s="73">
        <v>1508854</v>
      </c>
      <c r="F46" s="9" t="str">
        <f t="shared" si="4"/>
        <v>N/A</v>
      </c>
      <c r="G46" s="73">
        <v>769477</v>
      </c>
      <c r="H46" s="9" t="str">
        <f t="shared" si="5"/>
        <v>N/A</v>
      </c>
      <c r="I46" s="10">
        <v>1.804</v>
      </c>
      <c r="J46" s="10">
        <v>-49</v>
      </c>
      <c r="K46" s="9" t="str">
        <f t="shared" si="0"/>
        <v>No</v>
      </c>
    </row>
    <row r="47" spans="1:11" x14ac:dyDescent="0.25">
      <c r="A47" s="2" t="s">
        <v>672</v>
      </c>
      <c r="B47" s="90" t="s">
        <v>213</v>
      </c>
      <c r="C47" s="74">
        <v>3.2761135722999999</v>
      </c>
      <c r="D47" s="9" t="str">
        <f t="shared" si="4"/>
        <v>N/A</v>
      </c>
      <c r="E47" s="74">
        <v>32.182305245999999</v>
      </c>
      <c r="F47" s="9" t="str">
        <f t="shared" si="4"/>
        <v>N/A</v>
      </c>
      <c r="G47" s="74">
        <v>98.571497264000001</v>
      </c>
      <c r="H47" s="9" t="str">
        <f t="shared" si="5"/>
        <v>N/A</v>
      </c>
      <c r="I47" s="10">
        <v>882.3</v>
      </c>
      <c r="J47" s="10">
        <v>206.3</v>
      </c>
      <c r="K47" s="9" t="str">
        <f t="shared" si="0"/>
        <v>No</v>
      </c>
    </row>
    <row r="48" spans="1:11" x14ac:dyDescent="0.25">
      <c r="A48" s="2" t="s">
        <v>673</v>
      </c>
      <c r="B48" s="90" t="s">
        <v>213</v>
      </c>
      <c r="C48" s="74">
        <v>2.0241248999999998E-3</v>
      </c>
      <c r="D48" s="9" t="str">
        <f t="shared" si="4"/>
        <v>N/A</v>
      </c>
      <c r="E48" s="74">
        <v>0</v>
      </c>
      <c r="F48" s="9" t="str">
        <f t="shared" si="4"/>
        <v>N/A</v>
      </c>
      <c r="G48" s="74">
        <v>0</v>
      </c>
      <c r="H48" s="9" t="str">
        <f t="shared" si="5"/>
        <v>N/A</v>
      </c>
      <c r="I48" s="10">
        <v>-100</v>
      </c>
      <c r="J48" s="10" t="s">
        <v>1746</v>
      </c>
      <c r="K48" s="9" t="str">
        <f t="shared" si="0"/>
        <v>N/A</v>
      </c>
    </row>
    <row r="49" spans="1:11" x14ac:dyDescent="0.25">
      <c r="A49" s="2" t="s">
        <v>674</v>
      </c>
      <c r="B49" s="90" t="s">
        <v>213</v>
      </c>
      <c r="C49" s="74">
        <v>0</v>
      </c>
      <c r="D49" s="9" t="str">
        <f t="shared" si="4"/>
        <v>N/A</v>
      </c>
      <c r="E49" s="74">
        <v>0</v>
      </c>
      <c r="F49" s="9" t="str">
        <f t="shared" si="4"/>
        <v>N/A</v>
      </c>
      <c r="G49" s="74">
        <v>0</v>
      </c>
      <c r="H49" s="9" t="str">
        <f t="shared" si="5"/>
        <v>N/A</v>
      </c>
      <c r="I49" s="10" t="s">
        <v>1746</v>
      </c>
      <c r="J49" s="10" t="s">
        <v>1746</v>
      </c>
      <c r="K49" s="9" t="str">
        <f t="shared" si="0"/>
        <v>N/A</v>
      </c>
    </row>
    <row r="50" spans="1:11" x14ac:dyDescent="0.25">
      <c r="A50" s="2" t="s">
        <v>675</v>
      </c>
      <c r="B50" s="90" t="s">
        <v>213</v>
      </c>
      <c r="C50" s="74">
        <v>68.409348218000005</v>
      </c>
      <c r="D50" s="9" t="str">
        <f t="shared" si="4"/>
        <v>N/A</v>
      </c>
      <c r="E50" s="74">
        <v>67.817694754000001</v>
      </c>
      <c r="F50" s="9" t="str">
        <f t="shared" si="4"/>
        <v>N/A</v>
      </c>
      <c r="G50" s="74">
        <v>1.4285027363</v>
      </c>
      <c r="H50" s="9" t="str">
        <f t="shared" si="5"/>
        <v>N/A</v>
      </c>
      <c r="I50" s="10">
        <v>-0.86499999999999999</v>
      </c>
      <c r="J50" s="10">
        <v>-97.9</v>
      </c>
      <c r="K50" s="9" t="str">
        <f t="shared" si="0"/>
        <v>No</v>
      </c>
    </row>
    <row r="51" spans="1:11" x14ac:dyDescent="0.25">
      <c r="A51" s="2" t="s">
        <v>351</v>
      </c>
      <c r="B51" s="35" t="s">
        <v>213</v>
      </c>
      <c r="C51" s="73">
        <v>23792139</v>
      </c>
      <c r="D51" s="35" t="s">
        <v>213</v>
      </c>
      <c r="E51" s="36">
        <v>22357302</v>
      </c>
      <c r="F51" s="35" t="s">
        <v>213</v>
      </c>
      <c r="G51" s="36">
        <v>15384215</v>
      </c>
      <c r="H51" s="35" t="s">
        <v>213</v>
      </c>
      <c r="I51" s="10">
        <v>-6.03</v>
      </c>
      <c r="J51" s="10">
        <v>-31.2</v>
      </c>
      <c r="K51" s="9" t="str">
        <f t="shared" si="0"/>
        <v>No</v>
      </c>
    </row>
    <row r="52" spans="1:11" x14ac:dyDescent="0.25">
      <c r="A52" s="2" t="s">
        <v>352</v>
      </c>
      <c r="B52" s="35" t="s">
        <v>213</v>
      </c>
      <c r="C52" s="74">
        <v>88.412281888999999</v>
      </c>
      <c r="D52" s="9" t="str">
        <f t="shared" ref="D52:D54" si="6">IF($B52="N/A","N/A",IF(C52&gt;15,"No",IF(C52&lt;-15,"No","Yes")))</f>
        <v>N/A</v>
      </c>
      <c r="E52" s="8">
        <v>96.019841749999998</v>
      </c>
      <c r="F52" s="9" t="str">
        <f t="shared" ref="F52:F54" si="7">IF($B52="N/A","N/A",IF(E52&gt;15,"No",IF(E52&lt;-15,"No","Yes")))</f>
        <v>N/A</v>
      </c>
      <c r="G52" s="8">
        <v>97.925497011000004</v>
      </c>
      <c r="H52" s="9" t="str">
        <f t="shared" ref="H52:H54" si="8">IF($B52="N/A","N/A",IF(G52&gt;15,"No",IF(G52&lt;-15,"No","Yes")))</f>
        <v>N/A</v>
      </c>
      <c r="I52" s="10">
        <v>8.6050000000000004</v>
      </c>
      <c r="J52" s="10">
        <v>1.9850000000000001</v>
      </c>
      <c r="K52" s="9" t="str">
        <f t="shared" si="0"/>
        <v>Yes</v>
      </c>
    </row>
    <row r="53" spans="1:11" x14ac:dyDescent="0.25">
      <c r="A53" s="2" t="s">
        <v>353</v>
      </c>
      <c r="B53" s="35" t="s">
        <v>213</v>
      </c>
      <c r="C53" s="74">
        <v>0.52533317830000004</v>
      </c>
      <c r="D53" s="9" t="str">
        <f t="shared" si="6"/>
        <v>N/A</v>
      </c>
      <c r="E53" s="8">
        <v>0.48133267600000001</v>
      </c>
      <c r="F53" s="9" t="str">
        <f t="shared" si="7"/>
        <v>N/A</v>
      </c>
      <c r="G53" s="8">
        <v>0.80284239400000001</v>
      </c>
      <c r="H53" s="9" t="str">
        <f t="shared" si="8"/>
        <v>N/A</v>
      </c>
      <c r="I53" s="10">
        <v>-8.3800000000000008</v>
      </c>
      <c r="J53" s="10">
        <v>66.8</v>
      </c>
      <c r="K53" s="9" t="str">
        <f t="shared" si="0"/>
        <v>No</v>
      </c>
    </row>
    <row r="54" spans="1:11" x14ac:dyDescent="0.25">
      <c r="A54" s="2" t="s">
        <v>354</v>
      </c>
      <c r="B54" s="35" t="s">
        <v>213</v>
      </c>
      <c r="C54" s="74" t="s">
        <v>213</v>
      </c>
      <c r="D54" s="9" t="str">
        <f t="shared" si="6"/>
        <v>N/A</v>
      </c>
      <c r="E54" s="8">
        <v>2.9442327165000002</v>
      </c>
      <c r="F54" s="9" t="str">
        <f t="shared" si="7"/>
        <v>N/A</v>
      </c>
      <c r="G54" s="8">
        <v>1.2480584806999999</v>
      </c>
      <c r="H54" s="9" t="str">
        <f t="shared" si="8"/>
        <v>N/A</v>
      </c>
      <c r="I54" s="10" t="s">
        <v>213</v>
      </c>
      <c r="J54" s="10">
        <v>-57.6</v>
      </c>
      <c r="K54" s="9" t="str">
        <f t="shared" si="0"/>
        <v>No</v>
      </c>
    </row>
    <row r="55" spans="1:11" ht="12" customHeight="1" x14ac:dyDescent="0.25">
      <c r="A55" s="140" t="s">
        <v>1646</v>
      </c>
      <c r="B55" s="141"/>
      <c r="C55" s="141"/>
      <c r="D55" s="141"/>
      <c r="E55" s="141"/>
      <c r="F55" s="141"/>
      <c r="G55" s="141"/>
      <c r="H55" s="141"/>
      <c r="I55" s="141"/>
      <c r="J55" s="141"/>
      <c r="K55" s="142"/>
    </row>
    <row r="56" spans="1:11" x14ac:dyDescent="0.25">
      <c r="A56" s="132" t="s">
        <v>1644</v>
      </c>
      <c r="B56" s="133"/>
      <c r="C56" s="133"/>
      <c r="D56" s="133"/>
      <c r="E56" s="133"/>
      <c r="F56" s="133"/>
      <c r="G56" s="133"/>
      <c r="H56" s="133"/>
      <c r="I56" s="133"/>
      <c r="J56" s="133"/>
      <c r="K56" s="134"/>
    </row>
    <row r="57" spans="1:11" x14ac:dyDescent="0.25">
      <c r="A57" s="135" t="s">
        <v>1742</v>
      </c>
      <c r="B57" s="135"/>
      <c r="C57" s="135"/>
      <c r="D57" s="135"/>
      <c r="E57" s="135"/>
      <c r="F57" s="135"/>
      <c r="G57" s="135"/>
      <c r="H57" s="135"/>
      <c r="I57" s="135"/>
      <c r="J57" s="135"/>
      <c r="K57" s="136"/>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2.75" customHeight="1" x14ac:dyDescent="0.3">
      <c r="A2" s="129" t="s">
        <v>1597</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17558546</v>
      </c>
      <c r="D6" s="9" t="str">
        <f>IF($B6="N/A","N/A",IF(C6&gt;15,"No",IF(C6&lt;-15,"No","Yes")))</f>
        <v>N/A</v>
      </c>
      <c r="E6" s="36">
        <v>18298231</v>
      </c>
      <c r="F6" s="9" t="str">
        <f>IF($B6="N/A","N/A",IF(E6&gt;15,"No",IF(E6&lt;-15,"No","Yes")))</f>
        <v>N/A</v>
      </c>
      <c r="G6" s="36">
        <v>19034152</v>
      </c>
      <c r="H6" s="9" t="str">
        <f>IF($B6="N/A","N/A",IF(G6&gt;15,"No",IF(G6&lt;-15,"No","Yes")))</f>
        <v>N/A</v>
      </c>
      <c r="I6" s="10">
        <v>4.2130000000000001</v>
      </c>
      <c r="J6" s="10">
        <v>4.0220000000000002</v>
      </c>
      <c r="K6" s="9" t="str">
        <f t="shared" ref="K6:K15"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16</v>
      </c>
      <c r="B9" s="35" t="s">
        <v>213</v>
      </c>
      <c r="C9" s="74">
        <v>9.4722934347999992</v>
      </c>
      <c r="D9" s="9" t="str">
        <f t="shared" ref="D9:D15" si="1">IF($B9="N/A","N/A",IF(C9&gt;15,"No",IF(C9&lt;-15,"No","Yes")))</f>
        <v>N/A</v>
      </c>
      <c r="E9" s="8">
        <v>9.9430103380000006</v>
      </c>
      <c r="F9" s="9" t="str">
        <f t="shared" ref="F9:F15" si="2">IF($B9="N/A","N/A",IF(E9&gt;15,"No",IF(E9&lt;-15,"No","Yes")))</f>
        <v>N/A</v>
      </c>
      <c r="G9" s="8">
        <v>8.4657777242000005</v>
      </c>
      <c r="H9" s="9" t="str">
        <f t="shared" ref="H9:H15" si="3">IF($B9="N/A","N/A",IF(G9&gt;15,"No",IF(G9&lt;-15,"No","Yes")))</f>
        <v>N/A</v>
      </c>
      <c r="I9" s="10">
        <v>4.9690000000000003</v>
      </c>
      <c r="J9" s="10">
        <v>-14.9</v>
      </c>
      <c r="K9" s="9" t="str">
        <f t="shared" si="0"/>
        <v>Yes</v>
      </c>
    </row>
    <row r="10" spans="1:11" x14ac:dyDescent="0.25">
      <c r="A10" s="75" t="s">
        <v>36</v>
      </c>
      <c r="B10" s="35" t="s">
        <v>213</v>
      </c>
      <c r="C10" s="74">
        <v>0</v>
      </c>
      <c r="D10" s="9" t="str">
        <f t="shared" si="1"/>
        <v>N/A</v>
      </c>
      <c r="E10" s="8">
        <v>0.17010574589999999</v>
      </c>
      <c r="F10" s="9" t="str">
        <f t="shared" si="2"/>
        <v>N/A</v>
      </c>
      <c r="G10" s="8">
        <v>0.52525449970000004</v>
      </c>
      <c r="H10" s="9" t="str">
        <f t="shared" si="3"/>
        <v>N/A</v>
      </c>
      <c r="I10" s="10" t="s">
        <v>1746</v>
      </c>
      <c r="J10" s="10">
        <v>208.8</v>
      </c>
      <c r="K10" s="9" t="str">
        <f t="shared" si="0"/>
        <v>No</v>
      </c>
    </row>
    <row r="11" spans="1:11" x14ac:dyDescent="0.25">
      <c r="A11" s="75" t="s">
        <v>37</v>
      </c>
      <c r="B11" s="35" t="s">
        <v>213</v>
      </c>
      <c r="C11" s="74">
        <v>4.7394729568000002</v>
      </c>
      <c r="D11" s="9" t="str">
        <f t="shared" si="1"/>
        <v>N/A</v>
      </c>
      <c r="E11" s="8">
        <v>2.7558499375999999</v>
      </c>
      <c r="F11" s="9" t="str">
        <f t="shared" si="2"/>
        <v>N/A</v>
      </c>
      <c r="G11" s="8">
        <v>0.59713775319999995</v>
      </c>
      <c r="H11" s="9" t="str">
        <f t="shared" si="3"/>
        <v>N/A</v>
      </c>
      <c r="I11" s="10">
        <v>-41.9</v>
      </c>
      <c r="J11" s="10">
        <v>-78.3</v>
      </c>
      <c r="K11" s="9" t="str">
        <f t="shared" si="0"/>
        <v>No</v>
      </c>
    </row>
    <row r="12" spans="1:11" x14ac:dyDescent="0.25">
      <c r="A12" s="75" t="s">
        <v>38</v>
      </c>
      <c r="B12" s="35" t="s">
        <v>213</v>
      </c>
      <c r="C12" s="74">
        <v>10.340041543</v>
      </c>
      <c r="D12" s="9" t="str">
        <f t="shared" si="1"/>
        <v>N/A</v>
      </c>
      <c r="E12" s="8">
        <v>10.817929682000001</v>
      </c>
      <c r="F12" s="9" t="str">
        <f t="shared" si="2"/>
        <v>N/A</v>
      </c>
      <c r="G12" s="8">
        <v>9.1807064709000006</v>
      </c>
      <c r="H12" s="9" t="str">
        <f t="shared" si="3"/>
        <v>N/A</v>
      </c>
      <c r="I12" s="10">
        <v>4.6219999999999999</v>
      </c>
      <c r="J12" s="10">
        <v>-15.1</v>
      </c>
      <c r="K12" s="9" t="str">
        <f t="shared" si="0"/>
        <v>Yes</v>
      </c>
    </row>
    <row r="13" spans="1:11" x14ac:dyDescent="0.25">
      <c r="A13" s="75" t="s">
        <v>866</v>
      </c>
      <c r="B13" s="35" t="s">
        <v>213</v>
      </c>
      <c r="C13" s="74">
        <v>31.359742241999999</v>
      </c>
      <c r="D13" s="9" t="str">
        <f t="shared" si="1"/>
        <v>N/A</v>
      </c>
      <c r="E13" s="8">
        <v>35.310601683999998</v>
      </c>
      <c r="F13" s="9" t="str">
        <f t="shared" si="2"/>
        <v>N/A</v>
      </c>
      <c r="G13" s="8">
        <v>36.348932556999998</v>
      </c>
      <c r="H13" s="9" t="str">
        <f t="shared" si="3"/>
        <v>N/A</v>
      </c>
      <c r="I13" s="10">
        <v>12.6</v>
      </c>
      <c r="J13" s="10">
        <v>2.9409999999999998</v>
      </c>
      <c r="K13" s="9" t="str">
        <f t="shared" si="0"/>
        <v>Yes</v>
      </c>
    </row>
    <row r="14" spans="1:11" x14ac:dyDescent="0.25">
      <c r="A14" s="75" t="s">
        <v>867</v>
      </c>
      <c r="B14" s="35" t="s">
        <v>213</v>
      </c>
      <c r="C14" s="74">
        <v>28.357747609</v>
      </c>
      <c r="D14" s="9" t="str">
        <f t="shared" si="1"/>
        <v>N/A</v>
      </c>
      <c r="E14" s="8">
        <v>32.436395234000003</v>
      </c>
      <c r="F14" s="9" t="str">
        <f t="shared" si="2"/>
        <v>N/A</v>
      </c>
      <c r="G14" s="8">
        <v>34.544974121000003</v>
      </c>
      <c r="H14" s="9" t="str">
        <f t="shared" si="3"/>
        <v>N/A</v>
      </c>
      <c r="I14" s="10">
        <v>14.38</v>
      </c>
      <c r="J14" s="10">
        <v>6.5010000000000003</v>
      </c>
      <c r="K14" s="9" t="str">
        <f t="shared" si="0"/>
        <v>Yes</v>
      </c>
    </row>
    <row r="15" spans="1:11" x14ac:dyDescent="0.25">
      <c r="A15" s="75" t="s">
        <v>161</v>
      </c>
      <c r="B15" s="35" t="s">
        <v>213</v>
      </c>
      <c r="C15" s="74">
        <v>5.0190203675999996</v>
      </c>
      <c r="D15" s="9" t="str">
        <f t="shared" si="1"/>
        <v>N/A</v>
      </c>
      <c r="E15" s="8">
        <v>6.3237806977000002</v>
      </c>
      <c r="F15" s="9" t="str">
        <f t="shared" si="2"/>
        <v>N/A</v>
      </c>
      <c r="G15" s="8">
        <v>6.0891654116999998</v>
      </c>
      <c r="H15" s="9" t="str">
        <f t="shared" si="3"/>
        <v>N/A</v>
      </c>
      <c r="I15" s="10">
        <v>26</v>
      </c>
      <c r="J15" s="10">
        <v>-3.71</v>
      </c>
      <c r="K15" s="9" t="str">
        <f t="shared" si="0"/>
        <v>Yes</v>
      </c>
    </row>
    <row r="16" spans="1:11" x14ac:dyDescent="0.25">
      <c r="A16" s="75" t="s">
        <v>162</v>
      </c>
      <c r="B16" s="35" t="s">
        <v>246</v>
      </c>
      <c r="C16" s="74">
        <v>86.407815317000001</v>
      </c>
      <c r="D16" s="9" t="str">
        <f>IF($B16="N/A","N/A",IF(C16&gt;95,"Yes","No"))</f>
        <v>No</v>
      </c>
      <c r="E16" s="8">
        <v>86.736805322999999</v>
      </c>
      <c r="F16" s="9" t="str">
        <f>IF($B16="N/A","N/A",IF(E16&gt;95,"Yes","No"))</f>
        <v>No</v>
      </c>
      <c r="G16" s="8">
        <v>86.028639468999998</v>
      </c>
      <c r="H16" s="9" t="str">
        <f>IF($B16="N/A","N/A",IF(G16&gt;95,"Yes","No"))</f>
        <v>No</v>
      </c>
      <c r="I16" s="10">
        <v>0.38069999999999998</v>
      </c>
      <c r="J16" s="10">
        <v>-0.81599999999999995</v>
      </c>
      <c r="K16" s="9" t="str">
        <f t="shared" ref="K16:K26" si="4">IF(J16="Div by 0", "N/A", IF(J16="N/A","N/A", IF(J16&gt;30, "No", IF(J16&lt;-30, "No", "Yes"))))</f>
        <v>Yes</v>
      </c>
    </row>
    <row r="17" spans="1:11" x14ac:dyDescent="0.25">
      <c r="A17" s="75" t="s">
        <v>868</v>
      </c>
      <c r="B17" s="51" t="s">
        <v>247</v>
      </c>
      <c r="C17" s="74">
        <v>22.020764134</v>
      </c>
      <c r="D17" s="9" t="str">
        <f>IF($B17="N/A","N/A",IF(C17&gt;90,"No",IF(C17&lt;50,"No","Yes")))</f>
        <v>No</v>
      </c>
      <c r="E17" s="8">
        <v>21.509647571999999</v>
      </c>
      <c r="F17" s="9" t="str">
        <f>IF($B17="N/A","N/A",IF(E17&gt;90,"No",IF(E17&lt;50,"No","Yes")))</f>
        <v>No</v>
      </c>
      <c r="G17" s="8">
        <v>19.196263642000002</v>
      </c>
      <c r="H17" s="9" t="str">
        <f>IF($B17="N/A","N/A",IF(G17&gt;90,"No",IF(G17&lt;50,"No","Yes")))</f>
        <v>No</v>
      </c>
      <c r="I17" s="10">
        <v>-2.3199999999999998</v>
      </c>
      <c r="J17" s="10">
        <v>-10.8</v>
      </c>
      <c r="K17" s="9" t="str">
        <f t="shared" si="4"/>
        <v>Yes</v>
      </c>
    </row>
    <row r="18" spans="1:11" x14ac:dyDescent="0.25">
      <c r="A18" s="75" t="s">
        <v>869</v>
      </c>
      <c r="B18" s="51" t="s">
        <v>224</v>
      </c>
      <c r="C18" s="74">
        <v>19.753759793</v>
      </c>
      <c r="D18" s="9" t="str">
        <f t="shared" ref="D18:D23" si="5">IF($B18="N/A","N/A",IF(C18&gt;5,"No",IF(C18&lt;=0,"No","Yes")))</f>
        <v>No</v>
      </c>
      <c r="E18" s="8">
        <v>20.766559347000001</v>
      </c>
      <c r="F18" s="9" t="str">
        <f t="shared" ref="F18:F23" si="6">IF($B18="N/A","N/A",IF(E18&gt;5,"No",IF(E18&lt;=0,"No","Yes")))</f>
        <v>No</v>
      </c>
      <c r="G18" s="8">
        <v>20.891553246000001</v>
      </c>
      <c r="H18" s="9" t="str">
        <f t="shared" ref="H18:H23" si="7">IF($B18="N/A","N/A",IF(G18&gt;5,"No",IF(G18&lt;=0,"No","Yes")))</f>
        <v>No</v>
      </c>
      <c r="I18" s="10">
        <v>5.1269999999999998</v>
      </c>
      <c r="J18" s="10">
        <v>0.60189999999999999</v>
      </c>
      <c r="K18" s="9" t="str">
        <f t="shared" si="4"/>
        <v>Yes</v>
      </c>
    </row>
    <row r="19" spans="1:11" x14ac:dyDescent="0.25">
      <c r="A19" s="75" t="s">
        <v>870</v>
      </c>
      <c r="B19" s="51" t="s">
        <v>224</v>
      </c>
      <c r="C19" s="74">
        <v>5.2654416828999997</v>
      </c>
      <c r="D19" s="9" t="str">
        <f t="shared" si="5"/>
        <v>No</v>
      </c>
      <c r="E19" s="8">
        <v>4.8534527736999999</v>
      </c>
      <c r="F19" s="9" t="str">
        <f t="shared" si="6"/>
        <v>Yes</v>
      </c>
      <c r="G19" s="8">
        <v>4.8123236590999996</v>
      </c>
      <c r="H19" s="9" t="str">
        <f t="shared" si="7"/>
        <v>Yes</v>
      </c>
      <c r="I19" s="10">
        <v>-7.82</v>
      </c>
      <c r="J19" s="10">
        <v>-0.84699999999999998</v>
      </c>
      <c r="K19" s="9" t="str">
        <f t="shared" si="4"/>
        <v>Yes</v>
      </c>
    </row>
    <row r="20" spans="1:11" x14ac:dyDescent="0.25">
      <c r="A20" s="75" t="s">
        <v>871</v>
      </c>
      <c r="B20" s="51" t="s">
        <v>224</v>
      </c>
      <c r="C20" s="74">
        <v>0.1293899848</v>
      </c>
      <c r="D20" s="9" t="str">
        <f t="shared" si="5"/>
        <v>Yes</v>
      </c>
      <c r="E20" s="8">
        <v>0.17396763649999999</v>
      </c>
      <c r="F20" s="9" t="str">
        <f t="shared" si="6"/>
        <v>Yes</v>
      </c>
      <c r="G20" s="8">
        <v>0.19693548729999999</v>
      </c>
      <c r="H20" s="9" t="str">
        <f t="shared" si="7"/>
        <v>Yes</v>
      </c>
      <c r="I20" s="10">
        <v>34.450000000000003</v>
      </c>
      <c r="J20" s="10">
        <v>13.2</v>
      </c>
      <c r="K20" s="9" t="str">
        <f t="shared" si="4"/>
        <v>Yes</v>
      </c>
    </row>
    <row r="21" spans="1:11" x14ac:dyDescent="0.25">
      <c r="A21" s="75" t="s">
        <v>872</v>
      </c>
      <c r="B21" s="35" t="s">
        <v>213</v>
      </c>
      <c r="C21" s="74">
        <v>1.139046E-4</v>
      </c>
      <c r="D21" s="9" t="str">
        <f t="shared" si="5"/>
        <v>N/A</v>
      </c>
      <c r="E21" s="8">
        <v>6.7766110000000001E-4</v>
      </c>
      <c r="F21" s="9" t="str">
        <f t="shared" si="6"/>
        <v>N/A</v>
      </c>
      <c r="G21" s="8">
        <v>1.7127109E-3</v>
      </c>
      <c r="H21" s="9" t="str">
        <f t="shared" si="7"/>
        <v>N/A</v>
      </c>
      <c r="I21" s="10">
        <v>494.9</v>
      </c>
      <c r="J21" s="10">
        <v>152.69999999999999</v>
      </c>
      <c r="K21" s="9" t="str">
        <f t="shared" si="4"/>
        <v>No</v>
      </c>
    </row>
    <row r="22" spans="1:11" x14ac:dyDescent="0.25">
      <c r="A22" s="75" t="s">
        <v>1741</v>
      </c>
      <c r="B22" s="35" t="s">
        <v>213</v>
      </c>
      <c r="C22" s="74">
        <v>4.9548522000000001E-3</v>
      </c>
      <c r="D22" s="9" t="str">
        <f t="shared" si="5"/>
        <v>N/A</v>
      </c>
      <c r="E22" s="8">
        <v>4.0058517000000002E-3</v>
      </c>
      <c r="F22" s="9" t="str">
        <f t="shared" si="6"/>
        <v>N/A</v>
      </c>
      <c r="G22" s="8">
        <v>5.5689373999999996E-3</v>
      </c>
      <c r="H22" s="9" t="str">
        <f t="shared" si="7"/>
        <v>N/A</v>
      </c>
      <c r="I22" s="10">
        <v>-19.2</v>
      </c>
      <c r="J22" s="10">
        <v>39.020000000000003</v>
      </c>
      <c r="K22" s="9" t="str">
        <f t="shared" si="4"/>
        <v>No</v>
      </c>
    </row>
    <row r="23" spans="1:11" x14ac:dyDescent="0.25">
      <c r="A23" s="75" t="s">
        <v>873</v>
      </c>
      <c r="B23" s="35" t="s">
        <v>213</v>
      </c>
      <c r="C23" s="74">
        <v>5.76813137E-2</v>
      </c>
      <c r="D23" s="9" t="str">
        <f t="shared" si="5"/>
        <v>N/A</v>
      </c>
      <c r="E23" s="8">
        <v>1.9362527399999999E-2</v>
      </c>
      <c r="F23" s="9" t="str">
        <f t="shared" si="6"/>
        <v>N/A</v>
      </c>
      <c r="G23" s="8">
        <v>2.7844686999999998E-3</v>
      </c>
      <c r="H23" s="9" t="str">
        <f t="shared" si="7"/>
        <v>N/A</v>
      </c>
      <c r="I23" s="10">
        <v>-66.400000000000006</v>
      </c>
      <c r="J23" s="10">
        <v>-85.6</v>
      </c>
      <c r="K23" s="9" t="str">
        <f t="shared" si="4"/>
        <v>No</v>
      </c>
    </row>
    <row r="24" spans="1:11" x14ac:dyDescent="0.25">
      <c r="A24" s="75" t="s">
        <v>874</v>
      </c>
      <c r="B24" s="35" t="s">
        <v>232</v>
      </c>
      <c r="C24" s="74">
        <v>2.8859451118999999</v>
      </c>
      <c r="D24" s="9" t="str">
        <f>IF($B24="N/A","N/A",IF(C24&gt;10,"No",IF(C24&lt;1,"No","Yes")))</f>
        <v>Yes</v>
      </c>
      <c r="E24" s="8">
        <v>2.9295618795</v>
      </c>
      <c r="F24" s="9" t="str">
        <f>IF($B24="N/A","N/A",IF(E24&gt;10,"No",IF(E24&lt;1,"No","Yes")))</f>
        <v>Yes</v>
      </c>
      <c r="G24" s="8">
        <v>3.1261545038</v>
      </c>
      <c r="H24" s="9" t="str">
        <f>IF($B24="N/A","N/A",IF(G24&gt;10,"No",IF(G24&lt;1,"No","Yes")))</f>
        <v>Yes</v>
      </c>
      <c r="I24" s="10">
        <v>1.5109999999999999</v>
      </c>
      <c r="J24" s="10">
        <v>6.7110000000000003</v>
      </c>
      <c r="K24" s="9" t="str">
        <f t="shared" si="4"/>
        <v>Yes</v>
      </c>
    </row>
    <row r="25" spans="1:11" x14ac:dyDescent="0.25">
      <c r="A25" s="75" t="s">
        <v>875</v>
      </c>
      <c r="B25" s="78" t="s">
        <v>239</v>
      </c>
      <c r="C25" s="74">
        <v>22.679577226999999</v>
      </c>
      <c r="D25" s="9" t="str">
        <f>IF($B25="N/A","N/A",IF(C25&gt;10,"No",IF(C25&lt;=0,"No","Yes")))</f>
        <v>No</v>
      </c>
      <c r="E25" s="8">
        <v>22.620235803</v>
      </c>
      <c r="F25" s="9" t="str">
        <f>IF($B25="N/A","N/A",IF(E25&gt;10,"No",IF(E25&lt;=0,"No","Yes")))</f>
        <v>No</v>
      </c>
      <c r="G25" s="8">
        <v>23.571152525999999</v>
      </c>
      <c r="H25" s="9" t="str">
        <f>IF($B25="N/A","N/A",IF(G25&gt;10,"No",IF(G25&lt;=0,"No","Yes")))</f>
        <v>No</v>
      </c>
      <c r="I25" s="10">
        <v>-0.26200000000000001</v>
      </c>
      <c r="J25" s="10">
        <v>4.2039999999999997</v>
      </c>
      <c r="K25" s="9" t="str">
        <f t="shared" si="4"/>
        <v>Yes</v>
      </c>
    </row>
    <row r="26" spans="1:11" x14ac:dyDescent="0.25">
      <c r="A26" s="75" t="s">
        <v>876</v>
      </c>
      <c r="B26" s="51" t="s">
        <v>248</v>
      </c>
      <c r="C26" s="74">
        <v>13.592184682999999</v>
      </c>
      <c r="D26" s="9" t="str">
        <f>IF($B26="N/A","N/A",IF(C26&gt;=5,"No",IF(C26&lt;0,"No","Yes")))</f>
        <v>No</v>
      </c>
      <c r="E26" s="8">
        <v>13.263134561999999</v>
      </c>
      <c r="F26" s="9" t="str">
        <f>IF($B26="N/A","N/A",IF(E26&gt;=5,"No",IF(E26&lt;0,"No","Yes")))</f>
        <v>No</v>
      </c>
      <c r="G26" s="8">
        <v>13.971103099</v>
      </c>
      <c r="H26" s="9" t="str">
        <f>IF($B26="N/A","N/A",IF(G26&gt;=5,"No",IF(G26&lt;0,"No","Yes")))</f>
        <v>No</v>
      </c>
      <c r="I26" s="10">
        <v>-2.42</v>
      </c>
      <c r="J26" s="10">
        <v>5.3380000000000001</v>
      </c>
      <c r="K26" s="9" t="str">
        <f t="shared" si="4"/>
        <v>Yes</v>
      </c>
    </row>
    <row r="27" spans="1:11" x14ac:dyDescent="0.25">
      <c r="A27" s="75" t="s">
        <v>14</v>
      </c>
      <c r="B27" s="51" t="s">
        <v>249</v>
      </c>
      <c r="C27" s="74">
        <v>7.8594210000000001E-4</v>
      </c>
      <c r="D27" s="9" t="str">
        <f>IF($B27="N/A","N/A",IF(C27&gt;15,"No",IF(C27&lt;=0,"No","Yes")))</f>
        <v>Yes</v>
      </c>
      <c r="E27" s="8">
        <v>0.11255732860000001</v>
      </c>
      <c r="F27" s="9" t="str">
        <f>IF($B27="N/A","N/A",IF(E27&gt;15,"No",IF(E27&lt;=0,"No","Yes")))</f>
        <v>Yes</v>
      </c>
      <c r="G27" s="8">
        <v>0.33381051070000001</v>
      </c>
      <c r="H27" s="9" t="str">
        <f>IF($B27="N/A","N/A",IF(G27&gt;15,"No",IF(G27&lt;=0,"No","Yes")))</f>
        <v>Yes</v>
      </c>
      <c r="I27" s="10">
        <v>14221</v>
      </c>
      <c r="J27" s="10">
        <v>196.6</v>
      </c>
      <c r="K27" s="9" t="str">
        <f>IF(J27="Div by 0", "N/A", IF(J27="N/A","N/A", IF(J27&gt;30, "No", IF(J27&lt;-30, "No", "Yes"))))</f>
        <v>No</v>
      </c>
    </row>
    <row r="28" spans="1:11" x14ac:dyDescent="0.25">
      <c r="A28" s="75" t="s">
        <v>877</v>
      </c>
      <c r="B28" s="35" t="s">
        <v>213</v>
      </c>
      <c r="C28" s="77">
        <v>539.71014492999996</v>
      </c>
      <c r="D28" s="9" t="str">
        <f>IF($B28="N/A","N/A",IF(C28&gt;15,"No",IF(C28&lt;-15,"No","Yes")))</f>
        <v>N/A</v>
      </c>
      <c r="E28" s="37">
        <v>75.076859584000005</v>
      </c>
      <c r="F28" s="9" t="str">
        <f>IF($B28="N/A","N/A",IF(E28&gt;15,"No",IF(E28&lt;-15,"No","Yes")))</f>
        <v>N/A</v>
      </c>
      <c r="G28" s="37">
        <v>69.669851112999993</v>
      </c>
      <c r="H28" s="9" t="str">
        <f>IF($B28="N/A","N/A",IF(G28&gt;15,"No",IF(G28&lt;-15,"No","Yes")))</f>
        <v>N/A</v>
      </c>
      <c r="I28" s="10">
        <v>-86.1</v>
      </c>
      <c r="J28" s="10">
        <v>-7.2</v>
      </c>
      <c r="K28" s="9" t="str">
        <f>IF(J28="Div by 0", "N/A", IF(J28="N/A","N/A", IF(J28&gt;30, "No", IF(J28&lt;-30, "No", "Yes"))))</f>
        <v>Yes</v>
      </c>
    </row>
    <row r="29" spans="1:11" x14ac:dyDescent="0.25">
      <c r="A29" s="75" t="s">
        <v>378</v>
      </c>
      <c r="B29" s="35" t="s">
        <v>250</v>
      </c>
      <c r="C29" s="74">
        <v>14.699360642</v>
      </c>
      <c r="D29" s="9" t="str">
        <f>IF($B29="N/A","N/A",IF(C29&gt;35,"No",IF(C29&lt;10,"No","Yes")))</f>
        <v>Yes</v>
      </c>
      <c r="E29" s="8">
        <v>14.341998415000001</v>
      </c>
      <c r="F29" s="9" t="str">
        <f>IF($B29="N/A","N/A",IF(E29&gt;35,"No",IF(E29&lt;10,"No","Yes")))</f>
        <v>Yes</v>
      </c>
      <c r="G29" s="8">
        <v>14.150664553</v>
      </c>
      <c r="H29" s="9" t="str">
        <f>IF($B29="N/A","N/A",IF(G29&gt;35,"No",IF(G29&lt;10,"No","Yes")))</f>
        <v>Yes</v>
      </c>
      <c r="I29" s="10">
        <v>-2.4300000000000002</v>
      </c>
      <c r="J29" s="10">
        <v>-1.33</v>
      </c>
      <c r="K29" s="9" t="str">
        <f t="shared" ref="K29:K54" si="8">IF(J29="Div by 0", "N/A", IF(J29="N/A","N/A", IF(J29&gt;30, "No", IF(J29&lt;-30, "No", "Yes"))))</f>
        <v>Yes</v>
      </c>
    </row>
    <row r="30" spans="1:11" x14ac:dyDescent="0.25">
      <c r="A30" s="75" t="s">
        <v>379</v>
      </c>
      <c r="B30" s="35" t="s">
        <v>251</v>
      </c>
      <c r="C30" s="74">
        <v>4.9128156739</v>
      </c>
      <c r="D30" s="9" t="str">
        <f>IF($B30="N/A","N/A",IF(C30&gt;20,"No",IF(C30&lt;2,"No","Yes")))</f>
        <v>Yes</v>
      </c>
      <c r="E30" s="8">
        <v>4.5826233148000002</v>
      </c>
      <c r="F30" s="9" t="str">
        <f>IF($B30="N/A","N/A",IF(E30&gt;20,"No",IF(E30&lt;2,"No","Yes")))</f>
        <v>Yes</v>
      </c>
      <c r="G30" s="8">
        <v>4.5893717776000003</v>
      </c>
      <c r="H30" s="9" t="str">
        <f>IF($B30="N/A","N/A",IF(G30&gt;20,"No",IF(G30&lt;2,"No","Yes")))</f>
        <v>Yes</v>
      </c>
      <c r="I30" s="10">
        <v>-6.72</v>
      </c>
      <c r="J30" s="10">
        <v>0.14729999999999999</v>
      </c>
      <c r="K30" s="9" t="str">
        <f t="shared" si="8"/>
        <v>Yes</v>
      </c>
    </row>
    <row r="31" spans="1:11" x14ac:dyDescent="0.25">
      <c r="A31" s="75" t="s">
        <v>380</v>
      </c>
      <c r="B31" s="35" t="s">
        <v>252</v>
      </c>
      <c r="C31" s="74">
        <v>1.0181993429</v>
      </c>
      <c r="D31" s="9" t="str">
        <f>IF($B31="N/A","N/A",IF(C31&gt;8,"No",IF(C31&lt;0.5,"No","Yes")))</f>
        <v>Yes</v>
      </c>
      <c r="E31" s="8">
        <v>1.0545336322000001</v>
      </c>
      <c r="F31" s="9" t="str">
        <f>IF($B31="N/A","N/A",IF(E31&gt;8,"No",IF(E31&lt;0.5,"No","Yes")))</f>
        <v>Yes</v>
      </c>
      <c r="G31" s="8">
        <v>1.0642764647</v>
      </c>
      <c r="H31" s="9" t="str">
        <f>IF($B31="N/A","N/A",IF(G31&gt;8,"No",IF(G31&lt;0.5,"No","Yes")))</f>
        <v>Yes</v>
      </c>
      <c r="I31" s="10">
        <v>3.5680000000000001</v>
      </c>
      <c r="J31" s="10">
        <v>0.92390000000000005</v>
      </c>
      <c r="K31" s="9" t="str">
        <f t="shared" si="8"/>
        <v>Yes</v>
      </c>
    </row>
    <row r="32" spans="1:11" x14ac:dyDescent="0.25">
      <c r="A32" s="75" t="s">
        <v>381</v>
      </c>
      <c r="B32" s="35" t="s">
        <v>253</v>
      </c>
      <c r="C32" s="74">
        <v>8.1242831837999994</v>
      </c>
      <c r="D32" s="9" t="str">
        <f>IF($B32="N/A","N/A",IF(C32&gt;25,"No",IF(C32&lt;3,"No","Yes")))</f>
        <v>Yes</v>
      </c>
      <c r="E32" s="8">
        <v>7.8358066415999996</v>
      </c>
      <c r="F32" s="9" t="str">
        <f>IF($B32="N/A","N/A",IF(E32&gt;25,"No",IF(E32&lt;3,"No","Yes")))</f>
        <v>Yes</v>
      </c>
      <c r="G32" s="8">
        <v>7.740723096</v>
      </c>
      <c r="H32" s="9" t="str">
        <f>IF($B32="N/A","N/A",IF(G32&gt;25,"No",IF(G32&lt;3,"No","Yes")))</f>
        <v>Yes</v>
      </c>
      <c r="I32" s="10">
        <v>-3.55</v>
      </c>
      <c r="J32" s="10">
        <v>-1.21</v>
      </c>
      <c r="K32" s="9" t="str">
        <f t="shared" si="8"/>
        <v>Yes</v>
      </c>
    </row>
    <row r="33" spans="1:11" x14ac:dyDescent="0.25">
      <c r="A33" s="75" t="s">
        <v>382</v>
      </c>
      <c r="B33" s="35" t="s">
        <v>254</v>
      </c>
      <c r="C33" s="74">
        <v>4.7420156544000003</v>
      </c>
      <c r="D33" s="9" t="str">
        <f>IF($B33="N/A","N/A",IF(C33&gt;25,"No",IF(C33&lt;2,"No","Yes")))</f>
        <v>Yes</v>
      </c>
      <c r="E33" s="8">
        <v>4.4537037486999997</v>
      </c>
      <c r="F33" s="9" t="str">
        <f>IF($B33="N/A","N/A",IF(E33&gt;25,"No",IF(E33&lt;2,"No","Yes")))</f>
        <v>Yes</v>
      </c>
      <c r="G33" s="8">
        <v>4.4748933391000003</v>
      </c>
      <c r="H33" s="9" t="str">
        <f>IF($B33="N/A","N/A",IF(G33&gt;25,"No",IF(G33&lt;2,"No","Yes")))</f>
        <v>Yes</v>
      </c>
      <c r="I33" s="10">
        <v>-6.08</v>
      </c>
      <c r="J33" s="10">
        <v>0.4758</v>
      </c>
      <c r="K33" s="9" t="str">
        <f t="shared" si="8"/>
        <v>Yes</v>
      </c>
    </row>
    <row r="34" spans="1:11" x14ac:dyDescent="0.25">
      <c r="A34" s="75" t="s">
        <v>383</v>
      </c>
      <c r="B34" s="35" t="s">
        <v>255</v>
      </c>
      <c r="C34" s="74">
        <v>0.49448285749999998</v>
      </c>
      <c r="D34" s="9" t="str">
        <f>IF($B34="N/A","N/A",IF(C34&gt;25,"No",IF(C34&lt;=0,"No","Yes")))</f>
        <v>Yes</v>
      </c>
      <c r="E34" s="8">
        <v>0.50330001849999995</v>
      </c>
      <c r="F34" s="9" t="str">
        <f>IF($B34="N/A","N/A",IF(E34&gt;25,"No",IF(E34&lt;=0,"No","Yes")))</f>
        <v>Yes</v>
      </c>
      <c r="G34" s="8">
        <v>0.52349061829999999</v>
      </c>
      <c r="H34" s="9" t="str">
        <f>IF($B34="N/A","N/A",IF(G34&gt;25,"No",IF(G34&lt;=0,"No","Yes")))</f>
        <v>Yes</v>
      </c>
      <c r="I34" s="10">
        <v>1.7829999999999999</v>
      </c>
      <c r="J34" s="10">
        <v>4.0119999999999996</v>
      </c>
      <c r="K34" s="9" t="str">
        <f t="shared" si="8"/>
        <v>Yes</v>
      </c>
    </row>
    <row r="35" spans="1:11" x14ac:dyDescent="0.25">
      <c r="A35" s="75" t="s">
        <v>384</v>
      </c>
      <c r="B35" s="35" t="s">
        <v>256</v>
      </c>
      <c r="C35" s="74">
        <v>22.852586997</v>
      </c>
      <c r="D35" s="9" t="str">
        <f>IF($B35="N/A","N/A",IF(C35&gt;20,"No",IF(C35&lt;4,"No","Yes")))</f>
        <v>No</v>
      </c>
      <c r="E35" s="8">
        <v>22.764386349999999</v>
      </c>
      <c r="F35" s="9" t="str">
        <f>IF($B35="N/A","N/A",IF(E35&gt;20,"No",IF(E35&lt;4,"No","Yes")))</f>
        <v>No</v>
      </c>
      <c r="G35" s="8">
        <v>23.375950764999999</v>
      </c>
      <c r="H35" s="9" t="str">
        <f>IF($B35="N/A","N/A",IF(G35&gt;20,"No",IF(G35&lt;4,"No","Yes")))</f>
        <v>No</v>
      </c>
      <c r="I35" s="10">
        <v>-0.38600000000000001</v>
      </c>
      <c r="J35" s="10">
        <v>2.6859999999999999</v>
      </c>
      <c r="K35" s="9" t="str">
        <f t="shared" si="8"/>
        <v>Yes</v>
      </c>
    </row>
    <row r="36" spans="1:11" x14ac:dyDescent="0.25">
      <c r="A36" s="75" t="s">
        <v>385</v>
      </c>
      <c r="B36" s="35" t="s">
        <v>257</v>
      </c>
      <c r="C36" s="74">
        <v>1.0587437E-2</v>
      </c>
      <c r="D36" s="9" t="str">
        <f>IF($B36="N/A","N/A",IF(C36&gt;=3,"No",IF(C36&lt;0,"No","Yes")))</f>
        <v>Yes</v>
      </c>
      <c r="E36" s="8">
        <v>7.3231123000000002E-3</v>
      </c>
      <c r="F36" s="9" t="str">
        <f>IF($B36="N/A","N/A",IF(E36&gt;=3,"No",IF(E36&lt;0,"No","Yes")))</f>
        <v>Yes</v>
      </c>
      <c r="G36" s="8">
        <v>1.2713989000000001E-3</v>
      </c>
      <c r="H36" s="9" t="str">
        <f>IF($B36="N/A","N/A",IF(G36&gt;=3,"No",IF(G36&lt;0,"No","Yes")))</f>
        <v>Yes</v>
      </c>
      <c r="I36" s="10">
        <v>-30.8</v>
      </c>
      <c r="J36" s="10">
        <v>-82.6</v>
      </c>
      <c r="K36" s="9" t="str">
        <f t="shared" si="8"/>
        <v>No</v>
      </c>
    </row>
    <row r="37" spans="1:11" x14ac:dyDescent="0.25">
      <c r="A37" s="75" t="s">
        <v>386</v>
      </c>
      <c r="B37" s="35" t="s">
        <v>258</v>
      </c>
      <c r="C37" s="74">
        <v>15.293418943000001</v>
      </c>
      <c r="D37" s="9" t="str">
        <f>IF($B37="N/A","N/A",IF(C37&gt;=25,"No",IF(C37&lt;0,"No","Yes")))</f>
        <v>Yes</v>
      </c>
      <c r="E37" s="8">
        <v>15.177002629</v>
      </c>
      <c r="F37" s="9" t="str">
        <f>IF($B37="N/A","N/A",IF(E37&gt;=25,"No",IF(E37&lt;0,"No","Yes")))</f>
        <v>Yes</v>
      </c>
      <c r="G37" s="8">
        <v>23.293540999000001</v>
      </c>
      <c r="H37" s="9" t="str">
        <f>IF($B37="N/A","N/A",IF(G37&gt;=25,"No",IF(G37&lt;0,"No","Yes")))</f>
        <v>Yes</v>
      </c>
      <c r="I37" s="10">
        <v>-0.76100000000000001</v>
      </c>
      <c r="J37" s="10">
        <v>53.48</v>
      </c>
      <c r="K37" s="9" t="str">
        <f t="shared" si="8"/>
        <v>No</v>
      </c>
    </row>
    <row r="38" spans="1:11" x14ac:dyDescent="0.25">
      <c r="A38" s="75" t="s">
        <v>387</v>
      </c>
      <c r="B38" s="35" t="s">
        <v>221</v>
      </c>
      <c r="C38" s="74">
        <v>5.1048930817000002</v>
      </c>
      <c r="D38" s="9" t="str">
        <f>IF($B38="N/A","N/A",IF(C38&gt;3,"Yes","No"))</f>
        <v>Yes</v>
      </c>
      <c r="E38" s="8">
        <v>4.9942915247000004</v>
      </c>
      <c r="F38" s="9" t="str">
        <f>IF($B38="N/A","N/A",IF(E38&gt;3,"Yes","No"))</f>
        <v>Yes</v>
      </c>
      <c r="G38" s="8">
        <v>4.9894631501999998</v>
      </c>
      <c r="H38" s="9" t="str">
        <f>IF($B38="N/A","N/A",IF(G38&gt;3,"Yes","No"))</f>
        <v>Yes</v>
      </c>
      <c r="I38" s="10">
        <v>-2.17</v>
      </c>
      <c r="J38" s="10">
        <v>-9.7000000000000003E-2</v>
      </c>
      <c r="K38" s="9" t="str">
        <f t="shared" si="8"/>
        <v>Yes</v>
      </c>
    </row>
    <row r="39" spans="1:11" x14ac:dyDescent="0.25">
      <c r="A39" s="75" t="s">
        <v>388</v>
      </c>
      <c r="B39" s="35" t="s">
        <v>220</v>
      </c>
      <c r="C39" s="74">
        <v>0.53653075829999997</v>
      </c>
      <c r="D39" s="9" t="str">
        <f>IF($B39="N/A","N/A",IF(C39&gt;1,"Yes","No"))</f>
        <v>No</v>
      </c>
      <c r="E39" s="8">
        <v>0.5633713991</v>
      </c>
      <c r="F39" s="9" t="str">
        <f>IF($B39="N/A","N/A",IF(E39&gt;1,"Yes","No"))</f>
        <v>No</v>
      </c>
      <c r="G39" s="8">
        <v>0.60393024080000002</v>
      </c>
      <c r="H39" s="9" t="str">
        <f>IF($B39="N/A","N/A",IF(G39&gt;1,"Yes","No"))</f>
        <v>No</v>
      </c>
      <c r="I39" s="10">
        <v>5.0030000000000001</v>
      </c>
      <c r="J39" s="10">
        <v>7.1989999999999998</v>
      </c>
      <c r="K39" s="9" t="str">
        <f t="shared" si="8"/>
        <v>Yes</v>
      </c>
    </row>
    <row r="40" spans="1:11" x14ac:dyDescent="0.25">
      <c r="A40" s="75" t="s">
        <v>389</v>
      </c>
      <c r="B40" s="35" t="s">
        <v>213</v>
      </c>
      <c r="C40" s="74">
        <v>1.9705503999999999E-3</v>
      </c>
      <c r="D40" s="9" t="str">
        <f>IF($B40="N/A","N/A",IF(C40&gt;15,"No",IF(C40&lt;-15,"No","Yes")))</f>
        <v>N/A</v>
      </c>
      <c r="E40" s="8">
        <v>8.8533150000000001E-4</v>
      </c>
      <c r="F40" s="9" t="str">
        <f>IF($B40="N/A","N/A",IF(E40&gt;15,"No",IF(E40&lt;-15,"No","Yes")))</f>
        <v>N/A</v>
      </c>
      <c r="G40" s="8">
        <v>0</v>
      </c>
      <c r="H40" s="9" t="str">
        <f>IF($B40="N/A","N/A",IF(G40&gt;15,"No",IF(G40&lt;-15,"No","Yes")))</f>
        <v>N/A</v>
      </c>
      <c r="I40" s="10">
        <v>-55.1</v>
      </c>
      <c r="J40" s="10">
        <v>-100</v>
      </c>
      <c r="K40" s="9" t="str">
        <f t="shared" si="8"/>
        <v>No</v>
      </c>
    </row>
    <row r="41" spans="1:11" x14ac:dyDescent="0.25">
      <c r="A41" s="75" t="s">
        <v>390</v>
      </c>
      <c r="B41" s="35" t="s">
        <v>213</v>
      </c>
      <c r="C41" s="74">
        <v>4.1005669999999997E-4</v>
      </c>
      <c r="D41" s="9" t="str">
        <f>IF($B41="N/A","N/A",IF(C41&gt;15,"No",IF(C41&lt;-15,"No","Yes")))</f>
        <v>N/A</v>
      </c>
      <c r="E41" s="8">
        <v>3.0057549999999998E-4</v>
      </c>
      <c r="F41" s="9" t="str">
        <f>IF($B41="N/A","N/A",IF(E41&gt;15,"No",IF(E41&lt;-15,"No","Yes")))</f>
        <v>N/A</v>
      </c>
      <c r="G41" s="8">
        <v>0</v>
      </c>
      <c r="H41" s="9" t="str">
        <f>IF($B41="N/A","N/A",IF(G41&gt;15,"No",IF(G41&lt;-15,"No","Yes")))</f>
        <v>N/A</v>
      </c>
      <c r="I41" s="10">
        <v>-26.7</v>
      </c>
      <c r="J41" s="10">
        <v>-100</v>
      </c>
      <c r="K41" s="9" t="str">
        <f t="shared" si="8"/>
        <v>No</v>
      </c>
    </row>
    <row r="42" spans="1:11" x14ac:dyDescent="0.25">
      <c r="A42" s="75" t="s">
        <v>391</v>
      </c>
      <c r="B42" s="35" t="s">
        <v>259</v>
      </c>
      <c r="C42" s="74">
        <v>0</v>
      </c>
      <c r="D42" s="9" t="str">
        <f>IF($B42="N/A","N/A",IF(C42&gt;0,"Yes","No"))</f>
        <v>No</v>
      </c>
      <c r="E42" s="8">
        <v>0</v>
      </c>
      <c r="F42" s="9" t="str">
        <f>IF($B42="N/A","N/A",IF(E42&gt;0,"Yes","No"))</f>
        <v>No</v>
      </c>
      <c r="G42" s="8">
        <v>0</v>
      </c>
      <c r="H42" s="9" t="str">
        <f>IF($B42="N/A","N/A",IF(G42&gt;0,"Yes","No"))</f>
        <v>No</v>
      </c>
      <c r="I42" s="10" t="s">
        <v>1746</v>
      </c>
      <c r="J42" s="10" t="s">
        <v>1746</v>
      </c>
      <c r="K42" s="9" t="str">
        <f t="shared" si="8"/>
        <v>N/A</v>
      </c>
    </row>
    <row r="43" spans="1:11" x14ac:dyDescent="0.25">
      <c r="A43" s="75" t="s">
        <v>392</v>
      </c>
      <c r="B43" s="35" t="s">
        <v>259</v>
      </c>
      <c r="C43" s="74">
        <v>10.618282402</v>
      </c>
      <c r="D43" s="9" t="str">
        <f>IF($B43="N/A","N/A",IF(C43&gt;0,"Yes","No"))</f>
        <v>Yes</v>
      </c>
      <c r="E43" s="8">
        <v>11.114489701</v>
      </c>
      <c r="F43" s="9" t="str">
        <f>IF($B43="N/A","N/A",IF(E43&gt;0,"Yes","No"))</f>
        <v>Yes</v>
      </c>
      <c r="G43" s="8">
        <v>1.1467702895</v>
      </c>
      <c r="H43" s="9" t="str">
        <f>IF($B43="N/A","N/A",IF(G43&gt;0,"Yes","No"))</f>
        <v>Yes</v>
      </c>
      <c r="I43" s="10">
        <v>4.673</v>
      </c>
      <c r="J43" s="10">
        <v>-89.7</v>
      </c>
      <c r="K43" s="9" t="str">
        <f t="shared" si="8"/>
        <v>No</v>
      </c>
    </row>
    <row r="44" spans="1:11" x14ac:dyDescent="0.25">
      <c r="A44" s="75" t="s">
        <v>393</v>
      </c>
      <c r="B44" s="35" t="s">
        <v>259</v>
      </c>
      <c r="C44" s="74">
        <v>0</v>
      </c>
      <c r="D44" s="9" t="str">
        <f>IF($B44="N/A","N/A",IF(C44&gt;0,"Yes","No"))</f>
        <v>No</v>
      </c>
      <c r="E44" s="8">
        <v>0</v>
      </c>
      <c r="F44" s="9" t="str">
        <f>IF($B44="N/A","N/A",IF(E44&gt;0,"Yes","No"))</f>
        <v>No</v>
      </c>
      <c r="G44" s="8">
        <v>0</v>
      </c>
      <c r="H44" s="9" t="str">
        <f>IF($B44="N/A","N/A",IF(G44&gt;0,"Yes","No"))</f>
        <v>No</v>
      </c>
      <c r="I44" s="10" t="s">
        <v>1746</v>
      </c>
      <c r="J44" s="10" t="s">
        <v>1746</v>
      </c>
      <c r="K44" s="9" t="str">
        <f t="shared" si="8"/>
        <v>N/A</v>
      </c>
    </row>
    <row r="45" spans="1:11" x14ac:dyDescent="0.25">
      <c r="A45" s="75" t="s">
        <v>394</v>
      </c>
      <c r="B45" s="35" t="s">
        <v>220</v>
      </c>
      <c r="C45" s="74">
        <v>0</v>
      </c>
      <c r="D45" s="9" t="str">
        <f>IF($B45="N/A","N/A",IF(C45&gt;1,"Yes","No"))</f>
        <v>No</v>
      </c>
      <c r="E45" s="8">
        <v>0</v>
      </c>
      <c r="F45" s="9" t="str">
        <f>IF($B45="N/A","N/A",IF(E45&gt;1,"Yes","No"))</f>
        <v>No</v>
      </c>
      <c r="G45" s="8">
        <v>0</v>
      </c>
      <c r="H45" s="9" t="str">
        <f>IF($B45="N/A","N/A",IF(G45&gt;1,"Yes","No"))</f>
        <v>No</v>
      </c>
      <c r="I45" s="10" t="s">
        <v>1746</v>
      </c>
      <c r="J45" s="10" t="s">
        <v>1746</v>
      </c>
      <c r="K45" s="9" t="str">
        <f t="shared" si="8"/>
        <v>N/A</v>
      </c>
    </row>
    <row r="46" spans="1:11" x14ac:dyDescent="0.25">
      <c r="A46" s="75" t="s">
        <v>395</v>
      </c>
      <c r="B46" s="35" t="s">
        <v>259</v>
      </c>
      <c r="C46" s="74">
        <v>0.20120117009999999</v>
      </c>
      <c r="D46" s="9" t="str">
        <f>IF($B46="N/A","N/A",IF(C46&gt;0,"Yes","No"))</f>
        <v>Yes</v>
      </c>
      <c r="E46" s="8">
        <v>0.23263997489999999</v>
      </c>
      <c r="F46" s="9" t="str">
        <f>IF($B46="N/A","N/A",IF(E46&gt;0,"Yes","No"))</f>
        <v>Yes</v>
      </c>
      <c r="G46" s="8">
        <v>0.4977053877</v>
      </c>
      <c r="H46" s="9" t="str">
        <f>IF($B46="N/A","N/A",IF(G46&gt;0,"Yes","No"))</f>
        <v>Yes</v>
      </c>
      <c r="I46" s="10">
        <v>15.63</v>
      </c>
      <c r="J46" s="10">
        <v>113.9</v>
      </c>
      <c r="K46" s="9" t="str">
        <f t="shared" si="8"/>
        <v>No</v>
      </c>
    </row>
    <row r="47" spans="1:11" x14ac:dyDescent="0.25">
      <c r="A47" s="75" t="s">
        <v>396</v>
      </c>
      <c r="B47" s="35" t="s">
        <v>213</v>
      </c>
      <c r="C47" s="74">
        <v>7.9021349500000004E-2</v>
      </c>
      <c r="D47" s="9" t="str">
        <f>IF($B47="N/A","N/A",IF(C47&gt;15,"No",IF(C47&lt;-15,"No","Yes")))</f>
        <v>N/A</v>
      </c>
      <c r="E47" s="8">
        <v>7.1028724000000001E-2</v>
      </c>
      <c r="F47" s="9" t="str">
        <f>IF($B47="N/A","N/A",IF(E47&gt;15,"No",IF(E47&lt;-15,"No","Yes")))</f>
        <v>N/A</v>
      </c>
      <c r="G47" s="8">
        <v>6.6543547600000003E-2</v>
      </c>
      <c r="H47" s="9" t="str">
        <f>IF($B47="N/A","N/A",IF(G47&gt;15,"No",IF(G47&lt;-15,"No","Yes")))</f>
        <v>N/A</v>
      </c>
      <c r="I47" s="10">
        <v>-10.1</v>
      </c>
      <c r="J47" s="10">
        <v>-6.31</v>
      </c>
      <c r="K47" s="9" t="str">
        <f t="shared" si="8"/>
        <v>Yes</v>
      </c>
    </row>
    <row r="48" spans="1:11" x14ac:dyDescent="0.25">
      <c r="A48" s="75" t="s">
        <v>397</v>
      </c>
      <c r="B48" s="35" t="s">
        <v>213</v>
      </c>
      <c r="C48" s="74">
        <v>0.61054030329999998</v>
      </c>
      <c r="D48" s="9" t="str">
        <f>IF($B48="N/A","N/A",IF(C48&gt;15,"No",IF(C48&lt;-15,"No","Yes")))</f>
        <v>N/A</v>
      </c>
      <c r="E48" s="8">
        <v>0.66624473149999996</v>
      </c>
      <c r="F48" s="9" t="str">
        <f>IF($B48="N/A","N/A",IF(E48&gt;15,"No",IF(E48&lt;-15,"No","Yes")))</f>
        <v>N/A</v>
      </c>
      <c r="G48" s="8">
        <v>0.74737766100000003</v>
      </c>
      <c r="H48" s="9" t="str">
        <f>IF($B48="N/A","N/A",IF(G48&gt;15,"No",IF(G48&lt;-15,"No","Yes")))</f>
        <v>N/A</v>
      </c>
      <c r="I48" s="10">
        <v>9.1240000000000006</v>
      </c>
      <c r="J48" s="10">
        <v>12.18</v>
      </c>
      <c r="K48" s="9" t="str">
        <f t="shared" si="8"/>
        <v>Yes</v>
      </c>
    </row>
    <row r="49" spans="1:11" x14ac:dyDescent="0.25">
      <c r="A49" s="75" t="s">
        <v>398</v>
      </c>
      <c r="B49" s="35" t="s">
        <v>213</v>
      </c>
      <c r="C49" s="74">
        <v>1.1752225953</v>
      </c>
      <c r="D49" s="9" t="str">
        <f>IF($B49="N/A","N/A",IF(C49&gt;15,"No",IF(C49&lt;-15,"No","Yes")))</f>
        <v>N/A</v>
      </c>
      <c r="E49" s="8">
        <v>1.2464101037999999</v>
      </c>
      <c r="F49" s="9" t="str">
        <f>IF($B49="N/A","N/A",IF(E49&gt;15,"No",IF(E49&lt;-15,"No","Yes")))</f>
        <v>N/A</v>
      </c>
      <c r="G49" s="8">
        <v>0.72006885310000002</v>
      </c>
      <c r="H49" s="9" t="str">
        <f>IF($B49="N/A","N/A",IF(G49&gt;15,"No",IF(G49&lt;-15,"No","Yes")))</f>
        <v>N/A</v>
      </c>
      <c r="I49" s="10">
        <v>6.0570000000000004</v>
      </c>
      <c r="J49" s="10">
        <v>-42.2</v>
      </c>
      <c r="K49" s="9" t="str">
        <f t="shared" si="8"/>
        <v>No</v>
      </c>
    </row>
    <row r="50" spans="1:11" x14ac:dyDescent="0.25">
      <c r="A50" s="75" t="s">
        <v>399</v>
      </c>
      <c r="B50" s="35" t="s">
        <v>213</v>
      </c>
      <c r="C50" s="74">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5" t="s">
        <v>400</v>
      </c>
      <c r="B51" s="35" t="s">
        <v>213</v>
      </c>
      <c r="C51" s="74">
        <v>1.9021164963999999</v>
      </c>
      <c r="D51" s="9" t="str">
        <f>IF($B51="N/A","N/A",IF(C51&gt;15,"No",IF(C51&lt;-15,"No","Yes")))</f>
        <v>N/A</v>
      </c>
      <c r="E51" s="8">
        <v>2.0222337339999998</v>
      </c>
      <c r="F51" s="9" t="str">
        <f>IF($B51="N/A","N/A",IF(E51&gt;15,"No",IF(E51&lt;-15,"No","Yes")))</f>
        <v>N/A</v>
      </c>
      <c r="G51" s="8">
        <v>2.1794141394</v>
      </c>
      <c r="H51" s="9" t="str">
        <f>IF($B51="N/A","N/A",IF(G51&gt;15,"No",IF(G51&lt;-15,"No","Yes")))</f>
        <v>N/A</v>
      </c>
      <c r="I51" s="10">
        <v>6.3150000000000004</v>
      </c>
      <c r="J51" s="10">
        <v>7.7729999999999997</v>
      </c>
      <c r="K51" s="9" t="str">
        <f t="shared" si="8"/>
        <v>Yes</v>
      </c>
    </row>
    <row r="52" spans="1:11" x14ac:dyDescent="0.25">
      <c r="A52" s="75" t="s">
        <v>401</v>
      </c>
      <c r="B52" s="35" t="s">
        <v>220</v>
      </c>
      <c r="C52" s="74">
        <v>7.1891545005999999</v>
      </c>
      <c r="D52" s="9" t="str">
        <f>IF($B52="N/A","N/A",IF(C52&gt;1,"Yes","No"))</f>
        <v>Yes</v>
      </c>
      <c r="E52" s="8">
        <v>7.8896369817999998</v>
      </c>
      <c r="F52" s="9" t="str">
        <f>IF($B52="N/A","N/A",IF(E52&gt;1,"Yes","No"))</f>
        <v>Yes</v>
      </c>
      <c r="G52" s="8">
        <v>9.2760476012000002</v>
      </c>
      <c r="H52" s="9" t="str">
        <f>IF($B52="N/A","N/A",IF(G52&gt;1,"Yes","No"))</f>
        <v>Yes</v>
      </c>
      <c r="I52" s="10">
        <v>9.7439999999999998</v>
      </c>
      <c r="J52" s="10">
        <v>17.57</v>
      </c>
      <c r="K52" s="9" t="str">
        <f t="shared" si="8"/>
        <v>Yes</v>
      </c>
    </row>
    <row r="53" spans="1:11" x14ac:dyDescent="0.25">
      <c r="A53" s="75" t="s">
        <v>402</v>
      </c>
      <c r="B53" s="35" t="s">
        <v>259</v>
      </c>
      <c r="C53" s="74">
        <v>0.43290600489999997</v>
      </c>
      <c r="D53" s="9" t="str">
        <f>IF($B53="N/A","N/A",IF(C53&gt;0,"Yes","No"))</f>
        <v>Yes</v>
      </c>
      <c r="E53" s="8">
        <v>0.47778935569999997</v>
      </c>
      <c r="F53" s="9" t="str">
        <f>IF($B53="N/A","N/A",IF(E53&gt;0,"Yes","No"))</f>
        <v>Yes</v>
      </c>
      <c r="G53" s="8">
        <v>0.55849611789999998</v>
      </c>
      <c r="H53" s="9" t="str">
        <f>IF($B53="N/A","N/A",IF(G53&gt;0,"Yes","No"))</f>
        <v>Yes</v>
      </c>
      <c r="I53" s="10">
        <v>10.37</v>
      </c>
      <c r="J53" s="10">
        <v>16.89</v>
      </c>
      <c r="K53" s="9" t="str">
        <f t="shared" si="8"/>
        <v>Yes</v>
      </c>
    </row>
    <row r="54" spans="1:11" x14ac:dyDescent="0.25">
      <c r="A54" s="75" t="s">
        <v>403</v>
      </c>
      <c r="B54" s="35" t="s">
        <v>260</v>
      </c>
      <c r="C54" s="74">
        <v>0</v>
      </c>
      <c r="D54" s="9" t="str">
        <f>IF($B54="N/A","N/A",IF(C54&gt;=1,"No",IF(C54&lt;0,"No","Yes")))</f>
        <v>Yes</v>
      </c>
      <c r="E54" s="8">
        <v>0</v>
      </c>
      <c r="F54" s="9" t="str">
        <f>IF($B54="N/A","N/A",IF(E54&gt;=1,"No",IF(E54&lt;0,"No","Yes")))</f>
        <v>Yes</v>
      </c>
      <c r="G54" s="8">
        <v>0</v>
      </c>
      <c r="H54" s="9" t="str">
        <f>IF($B54="N/A","N/A",IF(G54&gt;=1,"No",IF(G54&lt;0,"No","Yes")))</f>
        <v>Yes</v>
      </c>
      <c r="I54" s="10" t="s">
        <v>1746</v>
      </c>
      <c r="J54" s="10" t="s">
        <v>1746</v>
      </c>
      <c r="K54" s="9" t="str">
        <f t="shared" si="8"/>
        <v>N/A</v>
      </c>
    </row>
    <row r="55" spans="1:11" x14ac:dyDescent="0.25">
      <c r="A55" s="75" t="s">
        <v>878</v>
      </c>
      <c r="B55" s="35" t="s">
        <v>213</v>
      </c>
      <c r="C55" s="77">
        <v>96.704805683000004</v>
      </c>
      <c r="D55" s="9" t="str">
        <f>IF($B55="N/A","N/A",IF(C55&gt;15,"No",IF(C55&lt;-15,"No","Yes")))</f>
        <v>N/A</v>
      </c>
      <c r="E55" s="37">
        <v>100.0325338</v>
      </c>
      <c r="F55" s="9" t="str">
        <f>IF($B55="N/A","N/A",IF(E55&gt;15,"No",IF(E55&lt;-15,"No","Yes")))</f>
        <v>N/A</v>
      </c>
      <c r="G55" s="37">
        <v>106.23581938</v>
      </c>
      <c r="H55" s="9" t="str">
        <f>IF($B55="N/A","N/A",IF(G55&gt;15,"No",IF(G55&lt;-15,"No","Yes")))</f>
        <v>N/A</v>
      </c>
      <c r="I55" s="10">
        <v>3.4409999999999998</v>
      </c>
      <c r="J55" s="10">
        <v>6.2009999999999996</v>
      </c>
      <c r="K55" s="9" t="str">
        <f t="shared" ref="K55:K74" si="9">IF(J55="Div by 0", "N/A", IF(J55="N/A","N/A", IF(J55&gt;30, "No", IF(J55&lt;-30, "No", "Yes"))))</f>
        <v>Yes</v>
      </c>
    </row>
    <row r="56" spans="1:11" x14ac:dyDescent="0.25">
      <c r="A56" s="75" t="s">
        <v>879</v>
      </c>
      <c r="B56" s="35" t="s">
        <v>261</v>
      </c>
      <c r="C56" s="77">
        <v>87.424204782999993</v>
      </c>
      <c r="D56" s="9" t="str">
        <f>IF($B56="N/A","N/A",IF(C56&gt;90,"No",IF(C56&lt;20,"No","Yes")))</f>
        <v>Yes</v>
      </c>
      <c r="E56" s="37">
        <v>86.806034449999999</v>
      </c>
      <c r="F56" s="9" t="str">
        <f>IF($B56="N/A","N/A",IF(E56&gt;90,"No",IF(E56&lt;20,"No","Yes")))</f>
        <v>Yes</v>
      </c>
      <c r="G56" s="37">
        <v>86.104273723999995</v>
      </c>
      <c r="H56" s="9" t="str">
        <f>IF($B56="N/A","N/A",IF(G56&gt;90,"No",IF(G56&lt;20,"No","Yes")))</f>
        <v>Yes</v>
      </c>
      <c r="I56" s="10">
        <v>-0.70699999999999996</v>
      </c>
      <c r="J56" s="10">
        <v>-0.80800000000000005</v>
      </c>
      <c r="K56" s="9" t="str">
        <f t="shared" si="9"/>
        <v>Yes</v>
      </c>
    </row>
    <row r="57" spans="1:11" x14ac:dyDescent="0.25">
      <c r="A57" s="75" t="s">
        <v>880</v>
      </c>
      <c r="B57" s="35" t="s">
        <v>262</v>
      </c>
      <c r="C57" s="77">
        <v>50.211958002000003</v>
      </c>
      <c r="D57" s="9" t="str">
        <f>IF($B57="N/A","N/A",IF(C57&gt;60,"No",IF(C57&lt;10,"No","Yes")))</f>
        <v>Yes</v>
      </c>
      <c r="E57" s="37">
        <v>49.793661356000001</v>
      </c>
      <c r="F57" s="9" t="str">
        <f>IF($B57="N/A","N/A",IF(E57&gt;60,"No",IF(E57&lt;10,"No","Yes")))</f>
        <v>Yes</v>
      </c>
      <c r="G57" s="37">
        <v>49.130050095000001</v>
      </c>
      <c r="H57" s="9" t="str">
        <f>IF($B57="N/A","N/A",IF(G57&gt;60,"No",IF(G57&lt;10,"No","Yes")))</f>
        <v>Yes</v>
      </c>
      <c r="I57" s="10">
        <v>-0.83299999999999996</v>
      </c>
      <c r="J57" s="10">
        <v>-1.33</v>
      </c>
      <c r="K57" s="9" t="str">
        <f t="shared" si="9"/>
        <v>Yes</v>
      </c>
    </row>
    <row r="58" spans="1:11" ht="25" x14ac:dyDescent="0.25">
      <c r="A58" s="75" t="s">
        <v>881</v>
      </c>
      <c r="B58" s="35" t="s">
        <v>263</v>
      </c>
      <c r="C58" s="77">
        <v>79.010129711999994</v>
      </c>
      <c r="D58" s="9" t="str">
        <f>IF($B58="N/A","N/A",IF(C58&gt;100,"No",IF(C58&lt;10,"No","Yes")))</f>
        <v>Yes</v>
      </c>
      <c r="E58" s="37">
        <v>77.830312860999996</v>
      </c>
      <c r="F58" s="9" t="str">
        <f>IF($B58="N/A","N/A",IF(E58&gt;100,"No",IF(E58&lt;10,"No","Yes")))</f>
        <v>Yes</v>
      </c>
      <c r="G58" s="37">
        <v>77.847652238999999</v>
      </c>
      <c r="H58" s="9" t="str">
        <f>IF($B58="N/A","N/A",IF(G58&gt;100,"No",IF(G58&lt;10,"No","Yes")))</f>
        <v>Yes</v>
      </c>
      <c r="I58" s="10">
        <v>-1.49</v>
      </c>
      <c r="J58" s="10">
        <v>2.23E-2</v>
      </c>
      <c r="K58" s="9" t="str">
        <f t="shared" si="9"/>
        <v>Yes</v>
      </c>
    </row>
    <row r="59" spans="1:11" x14ac:dyDescent="0.25">
      <c r="A59" s="75" t="s">
        <v>882</v>
      </c>
      <c r="B59" s="35" t="s">
        <v>264</v>
      </c>
      <c r="C59" s="77">
        <v>71.364928012999997</v>
      </c>
      <c r="D59" s="9" t="str">
        <f>IF($B59="N/A","N/A",IF(C59&gt;100,"No",IF(C59&lt;20,"No","Yes")))</f>
        <v>Yes</v>
      </c>
      <c r="E59" s="37">
        <v>94.980309160999994</v>
      </c>
      <c r="F59" s="9" t="str">
        <f>IF($B59="N/A","N/A",IF(E59&gt;100,"No",IF(E59&lt;20,"No","Yes")))</f>
        <v>Yes</v>
      </c>
      <c r="G59" s="37">
        <v>132.6946825</v>
      </c>
      <c r="H59" s="9" t="str">
        <f>IF($B59="N/A","N/A",IF(G59&gt;100,"No",IF(G59&lt;20,"No","Yes")))</f>
        <v>No</v>
      </c>
      <c r="I59" s="10">
        <v>33.090000000000003</v>
      </c>
      <c r="J59" s="10">
        <v>39.71</v>
      </c>
      <c r="K59" s="9" t="str">
        <f t="shared" si="9"/>
        <v>No</v>
      </c>
    </row>
    <row r="60" spans="1:11" x14ac:dyDescent="0.25">
      <c r="A60" s="75" t="s">
        <v>883</v>
      </c>
      <c r="B60" s="35" t="s">
        <v>264</v>
      </c>
      <c r="C60" s="77">
        <v>64.027898379999996</v>
      </c>
      <c r="D60" s="9" t="str">
        <f>IF($B60="N/A","N/A",IF(C60&gt;100,"No",IF(C60&lt;20,"No","Yes")))</f>
        <v>Yes</v>
      </c>
      <c r="E60" s="37">
        <v>61.241710830999999</v>
      </c>
      <c r="F60" s="9" t="str">
        <f>IF($B60="N/A","N/A",IF(E60&gt;100,"No",IF(E60&lt;20,"No","Yes")))</f>
        <v>Yes</v>
      </c>
      <c r="G60" s="37">
        <v>62.210922586000002</v>
      </c>
      <c r="H60" s="9" t="str">
        <f>IF($B60="N/A","N/A",IF(G60&gt;100,"No",IF(G60&lt;20,"No","Yes")))</f>
        <v>Yes</v>
      </c>
      <c r="I60" s="10">
        <v>-4.3499999999999996</v>
      </c>
      <c r="J60" s="10">
        <v>1.583</v>
      </c>
      <c r="K60" s="9" t="str">
        <f t="shared" si="9"/>
        <v>Yes</v>
      </c>
    </row>
    <row r="61" spans="1:11" x14ac:dyDescent="0.25">
      <c r="A61" s="75" t="s">
        <v>884</v>
      </c>
      <c r="B61" s="35" t="s">
        <v>213</v>
      </c>
      <c r="C61" s="77">
        <v>67.303533584999997</v>
      </c>
      <c r="D61" s="9" t="str">
        <f>IF($B61="N/A","N/A",IF(C61&gt;15,"No",IF(C61&lt;-15,"No","Yes")))</f>
        <v>N/A</v>
      </c>
      <c r="E61" s="37">
        <v>62.556208263000002</v>
      </c>
      <c r="F61" s="9" t="str">
        <f>IF($B61="N/A","N/A",IF(E61&gt;15,"No",IF(E61&lt;-15,"No","Yes")))</f>
        <v>N/A</v>
      </c>
      <c r="G61" s="37">
        <v>57.425924811000002</v>
      </c>
      <c r="H61" s="9" t="str">
        <f>IF($B61="N/A","N/A",IF(G61&gt;15,"No",IF(G61&lt;-15,"No","Yes")))</f>
        <v>N/A</v>
      </c>
      <c r="I61" s="10">
        <v>-7.05</v>
      </c>
      <c r="J61" s="10">
        <v>-8.1999999999999993</v>
      </c>
      <c r="K61" s="9" t="str">
        <f t="shared" si="9"/>
        <v>Yes</v>
      </c>
    </row>
    <row r="62" spans="1:11" x14ac:dyDescent="0.25">
      <c r="A62" s="75" t="s">
        <v>885</v>
      </c>
      <c r="B62" s="35" t="s">
        <v>265</v>
      </c>
      <c r="C62" s="77">
        <v>39.379745260999997</v>
      </c>
      <c r="D62" s="9" t="str">
        <f>IF($B62="N/A","N/A",IF(C62&gt;60,"No",IF(C62&lt;10,"No","Yes")))</f>
        <v>Yes</v>
      </c>
      <c r="E62" s="37">
        <v>40.796289262999998</v>
      </c>
      <c r="F62" s="9" t="str">
        <f>IF($B62="N/A","N/A",IF(E62&gt;60,"No",IF(E62&lt;10,"No","Yes")))</f>
        <v>Yes</v>
      </c>
      <c r="G62" s="37">
        <v>40.465052026999999</v>
      </c>
      <c r="H62" s="9" t="str">
        <f>IF($B62="N/A","N/A",IF(G62&gt;60,"No",IF(G62&lt;10,"No","Yes")))</f>
        <v>Yes</v>
      </c>
      <c r="I62" s="10">
        <v>3.597</v>
      </c>
      <c r="J62" s="10">
        <v>-0.81200000000000006</v>
      </c>
      <c r="K62" s="9" t="str">
        <f t="shared" si="9"/>
        <v>Yes</v>
      </c>
    </row>
    <row r="63" spans="1:11" x14ac:dyDescent="0.25">
      <c r="A63" s="75" t="s">
        <v>886</v>
      </c>
      <c r="B63" s="35" t="s">
        <v>265</v>
      </c>
      <c r="C63" s="77">
        <v>120.05379236</v>
      </c>
      <c r="D63" s="9" t="str">
        <f>IF($B63="N/A","N/A",IF(C63&gt;60,"No",IF(C63&lt;10,"No","Yes")))</f>
        <v>No</v>
      </c>
      <c r="E63" s="37">
        <v>105.42910448000001</v>
      </c>
      <c r="F63" s="9" t="str">
        <f>IF($B63="N/A","N/A",IF(E63&gt;60,"No",IF(E63&lt;10,"No","Yes")))</f>
        <v>No</v>
      </c>
      <c r="G63" s="37">
        <v>280.64462809999998</v>
      </c>
      <c r="H63" s="9" t="str">
        <f>IF($B63="N/A","N/A",IF(G63&gt;60,"No",IF(G63&lt;10,"No","Yes")))</f>
        <v>No</v>
      </c>
      <c r="I63" s="10">
        <v>-12.2</v>
      </c>
      <c r="J63" s="10">
        <v>166.2</v>
      </c>
      <c r="K63" s="9" t="str">
        <f t="shared" si="9"/>
        <v>No</v>
      </c>
    </row>
    <row r="64" spans="1:11" x14ac:dyDescent="0.25">
      <c r="A64" s="75" t="s">
        <v>887</v>
      </c>
      <c r="B64" s="35" t="s">
        <v>213</v>
      </c>
      <c r="C64" s="77">
        <v>135.97327042000001</v>
      </c>
      <c r="D64" s="9" t="str">
        <f t="shared" ref="D64:D74" si="10">IF($B64="N/A","N/A",IF(C64&gt;15,"No",IF(C64&lt;-15,"No","Yes")))</f>
        <v>N/A</v>
      </c>
      <c r="E64" s="37">
        <v>134.67311207</v>
      </c>
      <c r="F64" s="9" t="str">
        <f>IF($B64="N/A","N/A",IF(E64&gt;15,"No",IF(E64&lt;-15,"No","Yes")))</f>
        <v>N/A</v>
      </c>
      <c r="G64" s="37">
        <v>141.67873198000001</v>
      </c>
      <c r="H64" s="9" t="str">
        <f>IF($B64="N/A","N/A",IF(G64&gt;15,"No",IF(G64&lt;-15,"No","Yes")))</f>
        <v>N/A</v>
      </c>
      <c r="I64" s="10">
        <v>-0.95599999999999996</v>
      </c>
      <c r="J64" s="10">
        <v>5.202</v>
      </c>
      <c r="K64" s="9" t="str">
        <f t="shared" si="9"/>
        <v>Yes</v>
      </c>
    </row>
    <row r="65" spans="1:11" ht="15.75" customHeight="1" x14ac:dyDescent="0.25">
      <c r="A65" s="75" t="s">
        <v>888</v>
      </c>
      <c r="B65" s="35" t="s">
        <v>213</v>
      </c>
      <c r="C65" s="77">
        <v>92.744823701000001</v>
      </c>
      <c r="D65" s="9" t="str">
        <f t="shared" si="10"/>
        <v>N/A</v>
      </c>
      <c r="E65" s="37">
        <v>91.916782201000004</v>
      </c>
      <c r="F65" s="9" t="str">
        <f t="shared" ref="F65:F73" si="11">IF($B65="N/A","N/A",IF(E65&gt;15,"No",IF(E65&lt;-15,"No","Yes")))</f>
        <v>N/A</v>
      </c>
      <c r="G65" s="37">
        <v>88.397638416999996</v>
      </c>
      <c r="H65" s="9" t="str">
        <f t="shared" ref="H65:H86" si="12">IF($B65="N/A","N/A",IF(G65&gt;15,"No",IF(G65&lt;-15,"No","Yes")))</f>
        <v>N/A</v>
      </c>
      <c r="I65" s="10">
        <v>-0.89300000000000002</v>
      </c>
      <c r="J65" s="10">
        <v>-3.83</v>
      </c>
      <c r="K65" s="9" t="str">
        <f t="shared" si="9"/>
        <v>Yes</v>
      </c>
    </row>
    <row r="66" spans="1:11" x14ac:dyDescent="0.25">
      <c r="A66" s="75" t="s">
        <v>889</v>
      </c>
      <c r="B66" s="35" t="s">
        <v>213</v>
      </c>
      <c r="C66" s="77">
        <v>244.84154043999999</v>
      </c>
      <c r="D66" s="9" t="str">
        <f t="shared" si="10"/>
        <v>N/A</v>
      </c>
      <c r="E66" s="37">
        <v>244.73189636000001</v>
      </c>
      <c r="F66" s="9" t="str">
        <f t="shared" si="11"/>
        <v>N/A</v>
      </c>
      <c r="G66" s="37">
        <v>247.98347150999999</v>
      </c>
      <c r="H66" s="9" t="str">
        <f t="shared" si="12"/>
        <v>N/A</v>
      </c>
      <c r="I66" s="10">
        <v>-4.4999999999999998E-2</v>
      </c>
      <c r="J66" s="10">
        <v>1.329</v>
      </c>
      <c r="K66" s="9" t="str">
        <f t="shared" si="9"/>
        <v>Yes</v>
      </c>
    </row>
    <row r="67" spans="1:11" x14ac:dyDescent="0.25">
      <c r="A67" s="75" t="s">
        <v>890</v>
      </c>
      <c r="B67" s="35" t="s">
        <v>213</v>
      </c>
      <c r="C67" s="77" t="s">
        <v>1746</v>
      </c>
      <c r="D67" s="9" t="str">
        <f t="shared" si="10"/>
        <v>N/A</v>
      </c>
      <c r="E67" s="37" t="s">
        <v>1746</v>
      </c>
      <c r="F67" s="9" t="str">
        <f t="shared" si="11"/>
        <v>N/A</v>
      </c>
      <c r="G67" s="37" t="s">
        <v>1746</v>
      </c>
      <c r="H67" s="9" t="str">
        <f t="shared" si="12"/>
        <v>N/A</v>
      </c>
      <c r="I67" s="10" t="s">
        <v>1746</v>
      </c>
      <c r="J67" s="10" t="s">
        <v>1746</v>
      </c>
      <c r="K67" s="9" t="str">
        <f t="shared" si="9"/>
        <v>N/A</v>
      </c>
    </row>
    <row r="68" spans="1:11" ht="25" x14ac:dyDescent="0.25">
      <c r="A68" s="75" t="s">
        <v>891</v>
      </c>
      <c r="B68" s="35" t="s">
        <v>213</v>
      </c>
      <c r="C68" s="77">
        <v>100.02118197</v>
      </c>
      <c r="D68" s="9" t="str">
        <f t="shared" si="10"/>
        <v>N/A</v>
      </c>
      <c r="E68" s="37">
        <v>105.49114962</v>
      </c>
      <c r="F68" s="9" t="str">
        <f t="shared" si="11"/>
        <v>N/A</v>
      </c>
      <c r="G68" s="37">
        <v>148.2934927</v>
      </c>
      <c r="H68" s="9" t="str">
        <f t="shared" si="12"/>
        <v>N/A</v>
      </c>
      <c r="I68" s="10">
        <v>5.4690000000000003</v>
      </c>
      <c r="J68" s="10">
        <v>40.57</v>
      </c>
      <c r="K68" s="9" t="str">
        <f t="shared" si="9"/>
        <v>No</v>
      </c>
    </row>
    <row r="69" spans="1:11" x14ac:dyDescent="0.25">
      <c r="A69" s="75" t="s">
        <v>892</v>
      </c>
      <c r="B69" s="35" t="s">
        <v>213</v>
      </c>
      <c r="C69" s="77" t="s">
        <v>1746</v>
      </c>
      <c r="D69" s="9" t="str">
        <f t="shared" si="10"/>
        <v>N/A</v>
      </c>
      <c r="E69" s="37" t="s">
        <v>1746</v>
      </c>
      <c r="F69" s="9" t="str">
        <f t="shared" si="11"/>
        <v>N/A</v>
      </c>
      <c r="G69" s="37" t="s">
        <v>1746</v>
      </c>
      <c r="H69" s="9" t="str">
        <f t="shared" si="12"/>
        <v>N/A</v>
      </c>
      <c r="I69" s="10" t="s">
        <v>1746</v>
      </c>
      <c r="J69" s="10" t="s">
        <v>1746</v>
      </c>
      <c r="K69" s="9" t="str">
        <f t="shared" si="9"/>
        <v>N/A</v>
      </c>
    </row>
    <row r="70" spans="1:11" ht="25" x14ac:dyDescent="0.25">
      <c r="A70" s="75" t="s">
        <v>893</v>
      </c>
      <c r="B70" s="35" t="s">
        <v>213</v>
      </c>
      <c r="C70" s="77" t="s">
        <v>1746</v>
      </c>
      <c r="D70" s="9" t="str">
        <f t="shared" si="10"/>
        <v>N/A</v>
      </c>
      <c r="E70" s="37" t="s">
        <v>1746</v>
      </c>
      <c r="F70" s="9" t="str">
        <f t="shared" si="11"/>
        <v>N/A</v>
      </c>
      <c r="G70" s="37" t="s">
        <v>1746</v>
      </c>
      <c r="H70" s="9" t="str">
        <f t="shared" si="12"/>
        <v>N/A</v>
      </c>
      <c r="I70" s="10" t="s">
        <v>1746</v>
      </c>
      <c r="J70" s="10" t="s">
        <v>1746</v>
      </c>
      <c r="K70" s="9" t="str">
        <f t="shared" si="9"/>
        <v>N/A</v>
      </c>
    </row>
    <row r="71" spans="1:11" x14ac:dyDescent="0.25">
      <c r="A71" s="75" t="s">
        <v>894</v>
      </c>
      <c r="B71" s="35" t="s">
        <v>213</v>
      </c>
      <c r="C71" s="77">
        <v>2472.9793930999999</v>
      </c>
      <c r="D71" s="9" t="str">
        <f t="shared" si="10"/>
        <v>N/A</v>
      </c>
      <c r="E71" s="37">
        <v>2246.6029035000001</v>
      </c>
      <c r="F71" s="9" t="str">
        <f t="shared" si="11"/>
        <v>N/A</v>
      </c>
      <c r="G71" s="37">
        <v>1006.2884814</v>
      </c>
      <c r="H71" s="9" t="str">
        <f t="shared" si="12"/>
        <v>N/A</v>
      </c>
      <c r="I71" s="10">
        <v>-9.15</v>
      </c>
      <c r="J71" s="10">
        <v>-55.2</v>
      </c>
      <c r="K71" s="9" t="str">
        <f t="shared" si="9"/>
        <v>No</v>
      </c>
    </row>
    <row r="72" spans="1:11" ht="25" x14ac:dyDescent="0.25">
      <c r="A72" s="75" t="s">
        <v>895</v>
      </c>
      <c r="B72" s="35" t="s">
        <v>213</v>
      </c>
      <c r="C72" s="77">
        <v>472.88045534999998</v>
      </c>
      <c r="D72" s="9" t="str">
        <f t="shared" si="10"/>
        <v>N/A</v>
      </c>
      <c r="E72" s="37">
        <v>440.53982753000003</v>
      </c>
      <c r="F72" s="9" t="str">
        <f t="shared" si="11"/>
        <v>N/A</v>
      </c>
      <c r="G72" s="37">
        <v>416.23901425000003</v>
      </c>
      <c r="H72" s="9" t="str">
        <f t="shared" si="12"/>
        <v>N/A</v>
      </c>
      <c r="I72" s="10">
        <v>-6.84</v>
      </c>
      <c r="J72" s="10">
        <v>-5.52</v>
      </c>
      <c r="K72" s="9" t="str">
        <f t="shared" si="9"/>
        <v>Yes</v>
      </c>
    </row>
    <row r="73" spans="1:11" x14ac:dyDescent="0.25">
      <c r="A73" s="75" t="s">
        <v>896</v>
      </c>
      <c r="B73" s="35" t="s">
        <v>213</v>
      </c>
      <c r="C73" s="77">
        <v>88.001206517</v>
      </c>
      <c r="D73" s="9" t="str">
        <f t="shared" si="10"/>
        <v>N/A</v>
      </c>
      <c r="E73" s="37">
        <v>96.931957159000007</v>
      </c>
      <c r="F73" s="9" t="str">
        <f t="shared" si="11"/>
        <v>N/A</v>
      </c>
      <c r="G73" s="37">
        <v>101.55801513</v>
      </c>
      <c r="H73" s="9" t="str">
        <f t="shared" si="12"/>
        <v>N/A</v>
      </c>
      <c r="I73" s="10">
        <v>10.15</v>
      </c>
      <c r="J73" s="10">
        <v>4.7720000000000002</v>
      </c>
      <c r="K73" s="9" t="str">
        <f t="shared" si="9"/>
        <v>Yes</v>
      </c>
    </row>
    <row r="74" spans="1:11" x14ac:dyDescent="0.25">
      <c r="A74" s="75" t="s">
        <v>897</v>
      </c>
      <c r="B74" s="35" t="s">
        <v>213</v>
      </c>
      <c r="C74" s="77">
        <v>205.40510709</v>
      </c>
      <c r="D74" s="9" t="str">
        <f t="shared" si="10"/>
        <v>N/A</v>
      </c>
      <c r="E74" s="37">
        <v>203.13384880999999</v>
      </c>
      <c r="F74" s="9" t="str">
        <f>IF($B74="N/A","N/A",IF(E74&gt;15,"No",IF(E74&lt;-15,"No","Yes")))</f>
        <v>N/A</v>
      </c>
      <c r="G74" s="37">
        <v>184.24528479</v>
      </c>
      <c r="H74" s="9" t="str">
        <f t="shared" si="12"/>
        <v>N/A</v>
      </c>
      <c r="I74" s="10">
        <v>-1.1100000000000001</v>
      </c>
      <c r="J74" s="10">
        <v>-9.3000000000000007</v>
      </c>
      <c r="K74" s="9" t="str">
        <f t="shared" si="9"/>
        <v>Yes</v>
      </c>
    </row>
    <row r="75" spans="1:11" x14ac:dyDescent="0.25">
      <c r="A75" s="75" t="s">
        <v>898</v>
      </c>
      <c r="B75" s="35" t="s">
        <v>213</v>
      </c>
      <c r="C75" s="74">
        <v>6.2846889500000003E-2</v>
      </c>
      <c r="D75" s="9" t="str">
        <f t="shared" ref="D75:D80" si="13">IF($B75="N/A","N/A",IF(C75&gt;15,"No",IF(C75&lt;-15,"No","Yes")))</f>
        <v>N/A</v>
      </c>
      <c r="E75" s="8">
        <v>5.7256900999999999E-2</v>
      </c>
      <c r="F75" s="9" t="str">
        <f>IF($B75="N/A","N/A",IF(E75&gt;15,"No",IF(E75&lt;-15,"No","Yes")))</f>
        <v>N/A</v>
      </c>
      <c r="G75" s="8">
        <v>5.1738580200000002E-2</v>
      </c>
      <c r="H75" s="9" t="str">
        <f t="shared" si="12"/>
        <v>N/A</v>
      </c>
      <c r="I75" s="10">
        <v>-8.89</v>
      </c>
      <c r="J75" s="10">
        <v>-9.64</v>
      </c>
      <c r="K75" s="9" t="str">
        <f t="shared" ref="K75:K80" si="14">IF(J75="Div by 0", "N/A", IF(J75="N/A","N/A", IF(J75&gt;30, "No", IF(J75&lt;-30, "No", "Yes"))))</f>
        <v>Yes</v>
      </c>
    </row>
    <row r="76" spans="1:11" x14ac:dyDescent="0.25">
      <c r="A76" s="75" t="s">
        <v>899</v>
      </c>
      <c r="B76" s="35" t="s">
        <v>213</v>
      </c>
      <c r="C76" s="74">
        <v>0.1177660155</v>
      </c>
      <c r="D76" s="9" t="str">
        <f t="shared" si="13"/>
        <v>N/A</v>
      </c>
      <c r="E76" s="8">
        <v>0.1142186914</v>
      </c>
      <c r="F76" s="9" t="str">
        <f t="shared" ref="F76:F86" si="15">IF($B76="N/A","N/A",IF(E76&gt;15,"No",IF(E76&lt;-15,"No","Yes")))</f>
        <v>N/A</v>
      </c>
      <c r="G76" s="8">
        <v>0.12619422180000001</v>
      </c>
      <c r="H76" s="9" t="str">
        <f t="shared" si="12"/>
        <v>N/A</v>
      </c>
      <c r="I76" s="10">
        <v>-3.01</v>
      </c>
      <c r="J76" s="10">
        <v>10.48</v>
      </c>
      <c r="K76" s="9" t="str">
        <f t="shared" si="14"/>
        <v>Yes</v>
      </c>
    </row>
    <row r="77" spans="1:11" x14ac:dyDescent="0.25">
      <c r="A77" s="75" t="s">
        <v>900</v>
      </c>
      <c r="B77" s="35" t="s">
        <v>213</v>
      </c>
      <c r="C77" s="74">
        <v>0.30146004119999997</v>
      </c>
      <c r="D77" s="9" t="str">
        <f t="shared" si="13"/>
        <v>N/A</v>
      </c>
      <c r="E77" s="8">
        <v>0.30680561420000002</v>
      </c>
      <c r="F77" s="9" t="str">
        <f t="shared" si="15"/>
        <v>N/A</v>
      </c>
      <c r="G77" s="8">
        <v>0.31322645739999999</v>
      </c>
      <c r="H77" s="9" t="str">
        <f t="shared" si="12"/>
        <v>N/A</v>
      </c>
      <c r="I77" s="10">
        <v>1.7729999999999999</v>
      </c>
      <c r="J77" s="10">
        <v>2.093</v>
      </c>
      <c r="K77" s="9" t="str">
        <f t="shared" si="14"/>
        <v>Yes</v>
      </c>
    </row>
    <row r="78" spans="1:11" x14ac:dyDescent="0.25">
      <c r="A78" s="75" t="s">
        <v>901</v>
      </c>
      <c r="B78" s="35" t="s">
        <v>213</v>
      </c>
      <c r="C78" s="74">
        <v>0</v>
      </c>
      <c r="D78" s="9" t="str">
        <f t="shared" si="13"/>
        <v>N/A</v>
      </c>
      <c r="E78" s="8">
        <v>0</v>
      </c>
      <c r="F78" s="9" t="str">
        <f t="shared" si="15"/>
        <v>N/A</v>
      </c>
      <c r="G78" s="8">
        <v>0</v>
      </c>
      <c r="H78" s="9" t="str">
        <f t="shared" si="12"/>
        <v>N/A</v>
      </c>
      <c r="I78" s="10" t="s">
        <v>1746</v>
      </c>
      <c r="J78" s="10" t="s">
        <v>1746</v>
      </c>
      <c r="K78" s="9" t="str">
        <f t="shared" si="14"/>
        <v>N/A</v>
      </c>
    </row>
    <row r="79" spans="1:11" ht="25" x14ac:dyDescent="0.25">
      <c r="A79" s="75" t="s">
        <v>902</v>
      </c>
      <c r="B79" s="35" t="s">
        <v>213</v>
      </c>
      <c r="C79" s="74">
        <v>12.755173464</v>
      </c>
      <c r="D79" s="9" t="str">
        <f t="shared" si="13"/>
        <v>N/A</v>
      </c>
      <c r="E79" s="8">
        <v>14.928754588</v>
      </c>
      <c r="F79" s="9" t="str">
        <f t="shared" si="15"/>
        <v>N/A</v>
      </c>
      <c r="G79" s="8">
        <v>21.704534039999999</v>
      </c>
      <c r="H79" s="9" t="str">
        <f t="shared" si="12"/>
        <v>N/A</v>
      </c>
      <c r="I79" s="10">
        <v>17.04</v>
      </c>
      <c r="J79" s="10">
        <v>45.39</v>
      </c>
      <c r="K79" s="9" t="str">
        <f t="shared" si="14"/>
        <v>No</v>
      </c>
    </row>
    <row r="80" spans="1:11" ht="25" x14ac:dyDescent="0.25">
      <c r="A80" s="75" t="s">
        <v>903</v>
      </c>
      <c r="B80" s="35" t="s">
        <v>213</v>
      </c>
      <c r="C80" s="79" t="s">
        <v>213</v>
      </c>
      <c r="D80" s="9" t="str">
        <f t="shared" si="13"/>
        <v>N/A</v>
      </c>
      <c r="E80" s="79">
        <v>14.881646208999999</v>
      </c>
      <c r="F80" s="9" t="str">
        <f t="shared" si="15"/>
        <v>N/A</v>
      </c>
      <c r="G80" s="79">
        <v>21.704534039999999</v>
      </c>
      <c r="H80" s="9" t="str">
        <f t="shared" si="12"/>
        <v>N/A</v>
      </c>
      <c r="I80" s="10" t="s">
        <v>213</v>
      </c>
      <c r="J80" s="80">
        <v>45.85</v>
      </c>
      <c r="K80" s="9" t="str">
        <f t="shared" si="14"/>
        <v>No</v>
      </c>
    </row>
    <row r="81" spans="1:11" x14ac:dyDescent="0.25">
      <c r="A81" s="75" t="s">
        <v>904</v>
      </c>
      <c r="B81" s="35" t="s">
        <v>213</v>
      </c>
      <c r="C81" s="81">
        <v>36.139827820999997</v>
      </c>
      <c r="D81" s="9" t="str">
        <f t="shared" ref="D81:D86" si="16">IF($B81="N/A","N/A",IF(C81&gt;15,"No",IF(C81&lt;-15,"No","Yes")))</f>
        <v>N/A</v>
      </c>
      <c r="E81" s="82">
        <v>34.833062900000002</v>
      </c>
      <c r="F81" s="9" t="str">
        <f t="shared" si="15"/>
        <v>N/A</v>
      </c>
      <c r="G81" s="82">
        <v>34.142871649</v>
      </c>
      <c r="H81" s="9" t="str">
        <f>IF($B81="N/A","N/A",IF(G81&gt;15,"No",IF(G81&lt;-15,"No","Yes")))</f>
        <v>N/A</v>
      </c>
      <c r="I81" s="10">
        <v>-3.62</v>
      </c>
      <c r="J81" s="10">
        <v>-1.98</v>
      </c>
      <c r="K81" s="9" t="str">
        <f t="shared" ref="K81:K86" si="17">IF(J81="Div by 0", "N/A", IF(J81="N/A","N/A", IF(J81&gt;30, "No", IF(J81&lt;-30, "No", "Yes"))))</f>
        <v>Yes</v>
      </c>
    </row>
    <row r="82" spans="1:11" x14ac:dyDescent="0.25">
      <c r="A82" s="75" t="s">
        <v>905</v>
      </c>
      <c r="B82" s="35" t="s">
        <v>213</v>
      </c>
      <c r="C82" s="81">
        <v>74.986168875000004</v>
      </c>
      <c r="D82" s="9" t="str">
        <f t="shared" si="16"/>
        <v>N/A</v>
      </c>
      <c r="E82" s="82">
        <v>79.859425837000003</v>
      </c>
      <c r="F82" s="9" t="str">
        <f t="shared" si="15"/>
        <v>N/A</v>
      </c>
      <c r="G82" s="82">
        <v>80.080557868</v>
      </c>
      <c r="H82" s="9" t="str">
        <f t="shared" si="12"/>
        <v>N/A</v>
      </c>
      <c r="I82" s="10">
        <v>6.4989999999999997</v>
      </c>
      <c r="J82" s="10">
        <v>0.27689999999999998</v>
      </c>
      <c r="K82" s="9" t="str">
        <f t="shared" si="17"/>
        <v>Yes</v>
      </c>
    </row>
    <row r="83" spans="1:11" x14ac:dyDescent="0.25">
      <c r="A83" s="75" t="s">
        <v>906</v>
      </c>
      <c r="B83" s="35" t="s">
        <v>213</v>
      </c>
      <c r="C83" s="81">
        <v>104.75294718000001</v>
      </c>
      <c r="D83" s="9" t="str">
        <f t="shared" si="16"/>
        <v>N/A</v>
      </c>
      <c r="E83" s="82">
        <v>108.55317064</v>
      </c>
      <c r="F83" s="9" t="str">
        <f t="shared" si="15"/>
        <v>N/A</v>
      </c>
      <c r="G83" s="82">
        <v>108.95687689</v>
      </c>
      <c r="H83" s="9" t="str">
        <f t="shared" si="12"/>
        <v>N/A</v>
      </c>
      <c r="I83" s="10">
        <v>3.6280000000000001</v>
      </c>
      <c r="J83" s="10">
        <v>0.37190000000000001</v>
      </c>
      <c r="K83" s="9" t="str">
        <f t="shared" si="17"/>
        <v>Yes</v>
      </c>
    </row>
    <row r="84" spans="1:11" x14ac:dyDescent="0.25">
      <c r="A84" s="75" t="s">
        <v>907</v>
      </c>
      <c r="B84" s="35" t="s">
        <v>213</v>
      </c>
      <c r="C84" s="81" t="s">
        <v>1746</v>
      </c>
      <c r="D84" s="9" t="str">
        <f t="shared" si="16"/>
        <v>N/A</v>
      </c>
      <c r="E84" s="82" t="s">
        <v>1746</v>
      </c>
      <c r="F84" s="9" t="str">
        <f t="shared" si="15"/>
        <v>N/A</v>
      </c>
      <c r="G84" s="82" t="s">
        <v>1746</v>
      </c>
      <c r="H84" s="9" t="str">
        <f t="shared" si="12"/>
        <v>N/A</v>
      </c>
      <c r="I84" s="10" t="s">
        <v>1746</v>
      </c>
      <c r="J84" s="10" t="s">
        <v>1746</v>
      </c>
      <c r="K84" s="9" t="str">
        <f t="shared" si="17"/>
        <v>N/A</v>
      </c>
    </row>
    <row r="85" spans="1:11" x14ac:dyDescent="0.25">
      <c r="A85" s="75" t="s">
        <v>908</v>
      </c>
      <c r="B85" s="35" t="s">
        <v>213</v>
      </c>
      <c r="C85" s="81">
        <v>219.19394156999999</v>
      </c>
      <c r="D85" s="9" t="str">
        <f t="shared" si="16"/>
        <v>N/A</v>
      </c>
      <c r="E85" s="82">
        <v>209.22261026000001</v>
      </c>
      <c r="F85" s="9" t="str">
        <f t="shared" si="15"/>
        <v>N/A</v>
      </c>
      <c r="G85" s="82">
        <v>192.68758837999999</v>
      </c>
      <c r="H85" s="9" t="str">
        <f t="shared" si="12"/>
        <v>N/A</v>
      </c>
      <c r="I85" s="10">
        <v>-4.55</v>
      </c>
      <c r="J85" s="10">
        <v>-7.9</v>
      </c>
      <c r="K85" s="9" t="str">
        <f t="shared" si="17"/>
        <v>Yes</v>
      </c>
    </row>
    <row r="86" spans="1:11" ht="25" x14ac:dyDescent="0.25">
      <c r="A86" s="75" t="s">
        <v>909</v>
      </c>
      <c r="B86" s="35" t="s">
        <v>213</v>
      </c>
      <c r="C86" s="83" t="s">
        <v>213</v>
      </c>
      <c r="D86" s="9" t="str">
        <f t="shared" si="16"/>
        <v>N/A</v>
      </c>
      <c r="E86" s="83">
        <v>207.43116466000001</v>
      </c>
      <c r="F86" s="9" t="str">
        <f t="shared" si="15"/>
        <v>N/A</v>
      </c>
      <c r="G86" s="83">
        <v>192.68758837999999</v>
      </c>
      <c r="H86" s="9" t="str">
        <f t="shared" si="12"/>
        <v>N/A</v>
      </c>
      <c r="I86" s="10" t="s">
        <v>213</v>
      </c>
      <c r="J86" s="10">
        <v>-7.11</v>
      </c>
      <c r="K86" s="9" t="str">
        <f t="shared" si="17"/>
        <v>Yes</v>
      </c>
    </row>
    <row r="87" spans="1:11" x14ac:dyDescent="0.25">
      <c r="A87" s="75" t="s">
        <v>32</v>
      </c>
      <c r="B87" s="35" t="s">
        <v>266</v>
      </c>
      <c r="C87" s="74">
        <v>95.017844871999998</v>
      </c>
      <c r="D87" s="9" t="str">
        <f>IF($B87="N/A","N/A",IF(C87&gt;60,"Yes","No"))</f>
        <v>Yes</v>
      </c>
      <c r="E87" s="8">
        <v>95.414392789999994</v>
      </c>
      <c r="F87" s="9" t="str">
        <f>IF($B87="N/A","N/A",IF(E87&gt;60,"Yes","No"))</f>
        <v>Yes</v>
      </c>
      <c r="G87" s="8">
        <v>95.414085166000007</v>
      </c>
      <c r="H87" s="9" t="str">
        <f>IF($B87="N/A","N/A",IF(G87&gt;60,"Yes","No"))</f>
        <v>Yes</v>
      </c>
      <c r="I87" s="10">
        <v>0.4173</v>
      </c>
      <c r="J87" s="10">
        <v>0</v>
      </c>
      <c r="K87" s="9" t="str">
        <f t="shared" ref="K87:K105" si="18">IF(J87="Div by 0", "N/A", IF(J87="N/A","N/A", IF(J87&gt;30, "No", IF(J87&lt;-30, "No", "Yes"))))</f>
        <v>Yes</v>
      </c>
    </row>
    <row r="88" spans="1:11" x14ac:dyDescent="0.25">
      <c r="A88" s="75" t="s">
        <v>39</v>
      </c>
      <c r="B88" s="35" t="s">
        <v>267</v>
      </c>
      <c r="C88" s="74">
        <v>100</v>
      </c>
      <c r="D88" s="9" t="str">
        <f>IF($B88="N/A","N/A",IF(C88&gt;100,"No",IF(C88&lt;85,"No","Yes")))</f>
        <v>Yes</v>
      </c>
      <c r="E88" s="8">
        <v>99.999630624999995</v>
      </c>
      <c r="F88" s="9" t="str">
        <f>IF($B88="N/A","N/A",IF(E88&gt;100,"No",IF(E88&lt;85,"No","Yes")))</f>
        <v>Yes</v>
      </c>
      <c r="G88" s="8">
        <v>99.999222891000002</v>
      </c>
      <c r="H88" s="9" t="str">
        <f>IF($B88="N/A","N/A",IF(G88&gt;100,"No",IF(G88&lt;85,"No","Yes")))</f>
        <v>Yes</v>
      </c>
      <c r="I88" s="10">
        <v>0</v>
      </c>
      <c r="J88" s="10">
        <v>0</v>
      </c>
      <c r="K88" s="9" t="str">
        <f t="shared" si="18"/>
        <v>Yes</v>
      </c>
    </row>
    <row r="89" spans="1:11" x14ac:dyDescent="0.25">
      <c r="A89" s="75" t="s">
        <v>910</v>
      </c>
      <c r="B89" s="35" t="s">
        <v>213</v>
      </c>
      <c r="C89" s="74">
        <v>33.431862328999998</v>
      </c>
      <c r="D89" s="9" t="str">
        <f>IF($B89="N/A","N/A",IF(C89&gt;15,"No",IF(C89&lt;-15,"No","Yes")))</f>
        <v>N/A</v>
      </c>
      <c r="E89" s="8">
        <v>32.513846897000001</v>
      </c>
      <c r="F89" s="9" t="str">
        <f>IF($B89="N/A","N/A",IF(E89&gt;15,"No",IF(E89&lt;-15,"No","Yes")))</f>
        <v>N/A</v>
      </c>
      <c r="G89" s="8">
        <v>33.768203993999997</v>
      </c>
      <c r="H89" s="9" t="str">
        <f>IF($B89="N/A","N/A",IF(G89&gt;15,"No",IF(G89&lt;-15,"No","Yes")))</f>
        <v>N/A</v>
      </c>
      <c r="I89" s="10">
        <v>-2.75</v>
      </c>
      <c r="J89" s="10">
        <v>3.8580000000000001</v>
      </c>
      <c r="K89" s="9" t="str">
        <f t="shared" si="18"/>
        <v>Yes</v>
      </c>
    </row>
    <row r="90" spans="1:11" x14ac:dyDescent="0.25">
      <c r="A90" s="75" t="s">
        <v>851</v>
      </c>
      <c r="B90" s="35" t="s">
        <v>268</v>
      </c>
      <c r="C90" s="74">
        <v>9.3178560794000003</v>
      </c>
      <c r="D90" s="9" t="str">
        <f>IF($B90="N/A","N/A",IF(C90&gt;25,"No",IF(C90&lt;5,"No","Yes")))</f>
        <v>Yes</v>
      </c>
      <c r="E90" s="8">
        <v>9.3432576827999991</v>
      </c>
      <c r="F90" s="9" t="str">
        <f>IF($B90="N/A","N/A",IF(E90&gt;25,"No",IF(E90&lt;5,"No","Yes")))</f>
        <v>Yes</v>
      </c>
      <c r="G90" s="8">
        <v>9.7339656241999997</v>
      </c>
      <c r="H90" s="9" t="str">
        <f>IF($B90="N/A","N/A",IF(G90&gt;25,"No",IF(G90&lt;5,"No","Yes")))</f>
        <v>Yes</v>
      </c>
      <c r="I90" s="10">
        <v>0.27260000000000001</v>
      </c>
      <c r="J90" s="10">
        <v>4.1820000000000004</v>
      </c>
      <c r="K90" s="9" t="str">
        <f t="shared" si="18"/>
        <v>Yes</v>
      </c>
    </row>
    <row r="91" spans="1:11" x14ac:dyDescent="0.25">
      <c r="A91" s="75" t="s">
        <v>852</v>
      </c>
      <c r="B91" s="35" t="s">
        <v>269</v>
      </c>
      <c r="C91" s="74">
        <v>43.226020142000003</v>
      </c>
      <c r="D91" s="9" t="str">
        <f>IF($B91="N/A","N/A",IF(C91&gt;70,"No",IF(C91&lt;40,"No","Yes")))</f>
        <v>Yes</v>
      </c>
      <c r="E91" s="8">
        <v>42.287967578999996</v>
      </c>
      <c r="F91" s="9" t="str">
        <f>IF($B91="N/A","N/A",IF(E91&gt;70,"No",IF(E91&lt;40,"No","Yes")))</f>
        <v>Yes</v>
      </c>
      <c r="G91" s="8">
        <v>43.077970022000002</v>
      </c>
      <c r="H91" s="9" t="str">
        <f>IF($B91="N/A","N/A",IF(G91&gt;70,"No",IF(G91&lt;40,"No","Yes")))</f>
        <v>Yes</v>
      </c>
      <c r="I91" s="10">
        <v>-2.17</v>
      </c>
      <c r="J91" s="10">
        <v>1.8680000000000001</v>
      </c>
      <c r="K91" s="9" t="str">
        <f t="shared" si="18"/>
        <v>Yes</v>
      </c>
    </row>
    <row r="92" spans="1:11" x14ac:dyDescent="0.25">
      <c r="A92" s="75" t="s">
        <v>853</v>
      </c>
      <c r="B92" s="35" t="s">
        <v>270</v>
      </c>
      <c r="C92" s="74">
        <v>47.456123777999998</v>
      </c>
      <c r="D92" s="9" t="str">
        <f>IF($B92="N/A","N/A",IF(C92&gt;55,"No",IF(C92&lt;20,"No","Yes")))</f>
        <v>Yes</v>
      </c>
      <c r="E92" s="8">
        <v>48.368665913000001</v>
      </c>
      <c r="F92" s="9" t="str">
        <f>IF($B92="N/A","N/A",IF(E92&gt;55,"No",IF(E92&lt;20,"No","Yes")))</f>
        <v>Yes</v>
      </c>
      <c r="G92" s="8">
        <v>47.188064353999998</v>
      </c>
      <c r="H92" s="9" t="str">
        <f>IF($B92="N/A","N/A",IF(G92&gt;55,"No",IF(G92&lt;20,"No","Yes")))</f>
        <v>Yes</v>
      </c>
      <c r="I92" s="10">
        <v>1.923</v>
      </c>
      <c r="J92" s="10">
        <v>-2.44</v>
      </c>
      <c r="K92" s="9" t="str">
        <f t="shared" si="18"/>
        <v>Yes</v>
      </c>
    </row>
    <row r="93" spans="1:11" x14ac:dyDescent="0.25">
      <c r="A93" s="75" t="s">
        <v>163</v>
      </c>
      <c r="B93" s="35" t="s">
        <v>246</v>
      </c>
      <c r="C93" s="74">
        <v>95.855778719</v>
      </c>
      <c r="D93" s="9" t="str">
        <f>IF($B93="N/A","N/A",IF(C93&gt;95,"Yes","No"))</f>
        <v>Yes</v>
      </c>
      <c r="E93" s="8">
        <v>96.111525753999999</v>
      </c>
      <c r="F93" s="9" t="str">
        <f>IF($B93="N/A","N/A",IF(E93&gt;95,"Yes","No"))</f>
        <v>Yes</v>
      </c>
      <c r="G93" s="8">
        <v>96.176914002000004</v>
      </c>
      <c r="H93" s="9" t="str">
        <f>IF($B93="N/A","N/A",IF(G93&gt;95,"Yes","No"))</f>
        <v>Yes</v>
      </c>
      <c r="I93" s="10">
        <v>0.26679999999999998</v>
      </c>
      <c r="J93" s="10">
        <v>6.8000000000000005E-2</v>
      </c>
      <c r="K93" s="9" t="str">
        <f t="shared" si="18"/>
        <v>Yes</v>
      </c>
    </row>
    <row r="94" spans="1:11" x14ac:dyDescent="0.25">
      <c r="A94" s="75" t="s">
        <v>41</v>
      </c>
      <c r="B94" s="35" t="s">
        <v>213</v>
      </c>
      <c r="C94" s="74">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5" t="s">
        <v>42</v>
      </c>
      <c r="B95" s="35" t="s">
        <v>213</v>
      </c>
      <c r="C95" s="74">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5" t="s">
        <v>911</v>
      </c>
      <c r="B96" s="35" t="s">
        <v>213</v>
      </c>
      <c r="C96" s="74">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5" t="s">
        <v>912</v>
      </c>
      <c r="B97" s="35" t="s">
        <v>213</v>
      </c>
      <c r="C97" s="74">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5">
      <c r="A98" s="75" t="s">
        <v>43</v>
      </c>
      <c r="B98" s="35" t="s">
        <v>223</v>
      </c>
      <c r="C98" s="74">
        <v>97.889589021000006</v>
      </c>
      <c r="D98" s="9" t="str">
        <f>IF($B98="N/A","N/A",IF(C98&gt;100,"No",IF(C98&lt;98,"No","Yes")))</f>
        <v>No</v>
      </c>
      <c r="E98" s="8">
        <v>97.984822852999997</v>
      </c>
      <c r="F98" s="9" t="str">
        <f>IF($B98="N/A","N/A",IF(E98&gt;100,"No",IF(E98&lt;98,"No","Yes")))</f>
        <v>No</v>
      </c>
      <c r="G98" s="8">
        <v>97.932504823000002</v>
      </c>
      <c r="H98" s="9" t="str">
        <f>IF($B98="N/A","N/A",IF(G98&gt;100,"No",IF(G98&lt;98,"No","Yes")))</f>
        <v>No</v>
      </c>
      <c r="I98" s="10">
        <v>9.7299999999999998E-2</v>
      </c>
      <c r="J98" s="10">
        <v>-5.2999999999999999E-2</v>
      </c>
      <c r="K98" s="9" t="str">
        <f t="shared" si="18"/>
        <v>Yes</v>
      </c>
    </row>
    <row r="99" spans="1:11" x14ac:dyDescent="0.25">
      <c r="A99" s="75" t="s">
        <v>44</v>
      </c>
      <c r="B99" s="35" t="s">
        <v>213</v>
      </c>
      <c r="C99" s="74">
        <v>55.372205412</v>
      </c>
      <c r="D99" s="9" t="str">
        <f>IF($B99="N/A","N/A",IF(C99&gt;15,"No",IF(C99&lt;-15,"No","Yes")))</f>
        <v>N/A</v>
      </c>
      <c r="E99" s="8">
        <v>55.117509478000002</v>
      </c>
      <c r="F99" s="9" t="str">
        <f>IF($B99="N/A","N/A",IF(E99&gt;15,"No",IF(E99&lt;-15,"No","Yes")))</f>
        <v>N/A</v>
      </c>
      <c r="G99" s="8">
        <v>56.753260871000002</v>
      </c>
      <c r="H99" s="9" t="str">
        <f>IF($B99="N/A","N/A",IF(G99&gt;15,"No",IF(G99&lt;-15,"No","Yes")))</f>
        <v>N/A</v>
      </c>
      <c r="I99" s="10">
        <v>-0.46</v>
      </c>
      <c r="J99" s="10">
        <v>2.968</v>
      </c>
      <c r="K99" s="9" t="str">
        <f t="shared" si="18"/>
        <v>Yes</v>
      </c>
    </row>
    <row r="100" spans="1:11" x14ac:dyDescent="0.25">
      <c r="A100" s="75" t="s">
        <v>45</v>
      </c>
      <c r="B100" s="35" t="s">
        <v>213</v>
      </c>
      <c r="C100" s="74">
        <v>44.627794588</v>
      </c>
      <c r="D100" s="9" t="str">
        <f>IF($B100="N/A","N/A",IF(C100&gt;15,"No",IF(C100&lt;-15,"No","Yes")))</f>
        <v>N/A</v>
      </c>
      <c r="E100" s="8">
        <v>44.882490521999998</v>
      </c>
      <c r="F100" s="9" t="str">
        <f>IF($B100="N/A","N/A",IF(E100&gt;15,"No",IF(E100&lt;-15,"No","Yes")))</f>
        <v>N/A</v>
      </c>
      <c r="G100" s="8">
        <v>43.246739128999998</v>
      </c>
      <c r="H100" s="9" t="str">
        <f>IF($B100="N/A","N/A",IF(G100&gt;15,"No",IF(G100&lt;-15,"No","Yes")))</f>
        <v>N/A</v>
      </c>
      <c r="I100" s="10">
        <v>0.57069999999999999</v>
      </c>
      <c r="J100" s="10">
        <v>-3.64</v>
      </c>
      <c r="K100" s="9" t="str">
        <f t="shared" si="18"/>
        <v>Yes</v>
      </c>
    </row>
    <row r="101" spans="1:11" x14ac:dyDescent="0.25">
      <c r="A101" s="75" t="s">
        <v>355</v>
      </c>
      <c r="B101" s="35" t="s">
        <v>213</v>
      </c>
      <c r="C101" s="74" t="s">
        <v>213</v>
      </c>
      <c r="D101" s="9" t="str">
        <f>IF($B101="N/A","N/A",IF(C101&gt;15,"No",IF(C101&lt;-15,"No","Yes")))</f>
        <v>N/A</v>
      </c>
      <c r="E101" s="8">
        <v>100</v>
      </c>
      <c r="F101" s="9" t="str">
        <f>IF($B101="N/A","N/A",IF(E101&gt;15,"No",IF(E101&lt;-15,"No","Yes")))</f>
        <v>N/A</v>
      </c>
      <c r="G101" s="8">
        <v>100</v>
      </c>
      <c r="H101" s="9" t="str">
        <f>IF($B101="N/A","N/A",IF(G101&gt;15,"No",IF(G101&lt;-15,"No","Yes")))</f>
        <v>N/A</v>
      </c>
      <c r="I101" s="10" t="s">
        <v>213</v>
      </c>
      <c r="J101" s="10">
        <v>0</v>
      </c>
      <c r="K101" s="9" t="str">
        <f t="shared" si="18"/>
        <v>Yes</v>
      </c>
    </row>
    <row r="102" spans="1:11" x14ac:dyDescent="0.25">
      <c r="A102" s="75" t="s">
        <v>46</v>
      </c>
      <c r="B102" s="35" t="s">
        <v>213</v>
      </c>
      <c r="C102" s="74">
        <v>0</v>
      </c>
      <c r="D102" s="9" t="str">
        <f>IF($B102="N/A","N/A",IF(C102&gt;15,"No",IF(C102&lt;-15,"No","Yes")))</f>
        <v>N/A</v>
      </c>
      <c r="E102" s="8">
        <v>0</v>
      </c>
      <c r="F102" s="9" t="str">
        <f>IF($B102="N/A","N/A",IF(E102&gt;15,"No",IF(E102&lt;-15,"No","Yes")))</f>
        <v>N/A</v>
      </c>
      <c r="G102" s="8">
        <v>0</v>
      </c>
      <c r="H102" s="9" t="str">
        <f>IF($B102="N/A","N/A",IF(G102&gt;15,"No",IF(G102&lt;-15,"No","Yes")))</f>
        <v>N/A</v>
      </c>
      <c r="I102" s="10" t="s">
        <v>1746</v>
      </c>
      <c r="J102" s="10" t="s">
        <v>1746</v>
      </c>
      <c r="K102" s="9" t="str">
        <f t="shared" si="18"/>
        <v>N/A</v>
      </c>
    </row>
    <row r="103" spans="1:11" x14ac:dyDescent="0.25">
      <c r="A103" s="75" t="s">
        <v>47</v>
      </c>
      <c r="B103" s="35" t="s">
        <v>213</v>
      </c>
      <c r="C103" s="74">
        <v>0</v>
      </c>
      <c r="D103" s="9" t="str">
        <f>IF($B103="N/A","N/A",IF(C103&gt;15,"No",IF(C103&lt;-15,"No","Yes")))</f>
        <v>N/A</v>
      </c>
      <c r="E103" s="8">
        <v>0</v>
      </c>
      <c r="F103" s="9" t="str">
        <f>IF($B103="N/A","N/A",IF(E103&gt;15,"No",IF(E103&lt;-15,"No","Yes")))</f>
        <v>N/A</v>
      </c>
      <c r="G103" s="8">
        <v>0</v>
      </c>
      <c r="H103" s="9" t="str">
        <f>IF($B103="N/A","N/A",IF(G103&gt;15,"No",IF(G103&lt;-15,"No","Yes")))</f>
        <v>N/A</v>
      </c>
      <c r="I103" s="10" t="s">
        <v>1746</v>
      </c>
      <c r="J103" s="10" t="s">
        <v>1746</v>
      </c>
      <c r="K103" s="9" t="str">
        <f t="shared" si="18"/>
        <v>N/A</v>
      </c>
    </row>
    <row r="104" spans="1:11" x14ac:dyDescent="0.25">
      <c r="A104" s="75" t="s">
        <v>33</v>
      </c>
      <c r="B104" s="35" t="s">
        <v>223</v>
      </c>
      <c r="C104" s="74">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75" t="s">
        <v>48</v>
      </c>
      <c r="B105" s="51" t="s">
        <v>223</v>
      </c>
      <c r="C105" s="74">
        <v>98.022153700000004</v>
      </c>
      <c r="D105" s="9" t="str">
        <f>IF($B105="N/A","N/A",IF(C105&gt;100,"No",IF(C105&lt;98,"No","Yes")))</f>
        <v>Yes</v>
      </c>
      <c r="E105" s="8">
        <v>98.074050407000001</v>
      </c>
      <c r="F105" s="9" t="str">
        <f>IF($B105="N/A","N/A",IF(E105&gt;100,"No",IF(E105&lt;98,"No","Yes")))</f>
        <v>Yes</v>
      </c>
      <c r="G105" s="8">
        <v>98.030894989999993</v>
      </c>
      <c r="H105" s="9" t="str">
        <f>IF($B105="N/A","N/A",IF(G105&gt;100,"No",IF(G105&lt;98,"No","Yes")))</f>
        <v>Yes</v>
      </c>
      <c r="I105" s="10">
        <v>5.2900000000000003E-2</v>
      </c>
      <c r="J105" s="10">
        <v>-4.3999999999999997E-2</v>
      </c>
      <c r="K105" s="9" t="str">
        <f t="shared" si="18"/>
        <v>Yes</v>
      </c>
    </row>
    <row r="106" spans="1:11" x14ac:dyDescent="0.25">
      <c r="A106" s="75" t="s">
        <v>49</v>
      </c>
      <c r="B106" s="51" t="s">
        <v>213</v>
      </c>
      <c r="C106" s="74">
        <v>0</v>
      </c>
      <c r="D106" s="9" t="str">
        <f>IF($B106="N/A","N/A",IF(C106&gt;15,"No",IF(C106&lt;-15,"No","Yes")))</f>
        <v>N/A</v>
      </c>
      <c r="E106" s="8">
        <v>1.5301798705</v>
      </c>
      <c r="F106" s="9" t="str">
        <f>IF($B106="N/A","N/A",IF(E106&gt;15,"No",IF(E106&lt;-15,"No","Yes")))</f>
        <v>N/A</v>
      </c>
      <c r="G106" s="8">
        <v>3.9122555792</v>
      </c>
      <c r="H106" s="9" t="str">
        <f>IF($B106="N/A","N/A",IF(G106&gt;15,"No",IF(G106&lt;-15,"No","Yes")))</f>
        <v>N/A</v>
      </c>
      <c r="I106" s="10" t="s">
        <v>1746</v>
      </c>
      <c r="J106" s="10">
        <v>155.69999999999999</v>
      </c>
      <c r="K106" s="9" t="str">
        <f>IF(J106="Div by 0", "N/A", IF(J106="N/A","N/A", IF(J106&gt;30, "No", IF(J106&lt;-30, "No", "Yes"))))</f>
        <v>No</v>
      </c>
    </row>
    <row r="107" spans="1:11" x14ac:dyDescent="0.25">
      <c r="A107" s="75" t="s">
        <v>913</v>
      </c>
      <c r="B107" s="35" t="s">
        <v>213</v>
      </c>
      <c r="C107" s="84">
        <v>70.749998320000003</v>
      </c>
      <c r="D107" s="9" t="str">
        <f t="shared" ref="D107:D130" si="19">IF($B107="N/A","N/A",IF(C107&gt;15,"No",IF(C107&lt;-15,"No","Yes")))</f>
        <v>N/A</v>
      </c>
      <c r="E107" s="9">
        <v>70.499126391000004</v>
      </c>
      <c r="F107" s="9" t="str">
        <f t="shared" ref="F107:F130" si="20">IF($B107="N/A","N/A",IF(E107&gt;15,"No",IF(E107&lt;-15,"No","Yes")))</f>
        <v>N/A</v>
      </c>
      <c r="G107" s="8">
        <v>72.692741971999993</v>
      </c>
      <c r="H107" s="9" t="str">
        <f t="shared" ref="H107:H130" si="21">IF($B107="N/A","N/A",IF(G107&gt;15,"No",IF(G107&lt;-15,"No","Yes")))</f>
        <v>N/A</v>
      </c>
      <c r="I107" s="10">
        <v>-0.35499999999999998</v>
      </c>
      <c r="J107" s="10">
        <v>3.1120000000000001</v>
      </c>
      <c r="K107" s="9" t="str">
        <f t="shared" ref="K107:K130" si="22">IF(J107="Div by 0", "N/A", IF(J107="N/A","N/A", IF(J107&gt;30, "No", IF(J107&lt;-30, "No", "Yes"))))</f>
        <v>Yes</v>
      </c>
    </row>
    <row r="108" spans="1:11" x14ac:dyDescent="0.25">
      <c r="A108" s="75" t="s">
        <v>914</v>
      </c>
      <c r="B108" s="35" t="s">
        <v>213</v>
      </c>
      <c r="C108" s="84">
        <v>16.495221186999999</v>
      </c>
      <c r="D108" s="35" t="s">
        <v>213</v>
      </c>
      <c r="E108" s="9">
        <v>14.573370508</v>
      </c>
      <c r="F108" s="35" t="s">
        <v>213</v>
      </c>
      <c r="G108" s="8">
        <v>5.6068849297999996</v>
      </c>
      <c r="H108" s="35" t="s">
        <v>213</v>
      </c>
      <c r="I108" s="10">
        <v>-11.7</v>
      </c>
      <c r="J108" s="10">
        <v>-61.5</v>
      </c>
      <c r="K108" s="9" t="str">
        <f t="shared" si="22"/>
        <v>No</v>
      </c>
    </row>
    <row r="109" spans="1:11" x14ac:dyDescent="0.25">
      <c r="A109" s="75" t="s">
        <v>915</v>
      </c>
      <c r="B109" s="35" t="s">
        <v>213</v>
      </c>
      <c r="C109" s="84">
        <v>0</v>
      </c>
      <c r="D109" s="9" t="str">
        <f t="shared" si="19"/>
        <v>N/A</v>
      </c>
      <c r="E109" s="9">
        <v>0</v>
      </c>
      <c r="F109" s="9" t="str">
        <f t="shared" si="20"/>
        <v>N/A</v>
      </c>
      <c r="G109" s="8">
        <v>0</v>
      </c>
      <c r="H109" s="9" t="str">
        <f t="shared" si="21"/>
        <v>N/A</v>
      </c>
      <c r="I109" s="10" t="s">
        <v>1746</v>
      </c>
      <c r="J109" s="10" t="s">
        <v>1746</v>
      </c>
      <c r="K109" s="9" t="str">
        <f t="shared" si="22"/>
        <v>N/A</v>
      </c>
    </row>
    <row r="110" spans="1:11" x14ac:dyDescent="0.25">
      <c r="A110" s="75" t="s">
        <v>916</v>
      </c>
      <c r="B110" s="35" t="s">
        <v>213</v>
      </c>
      <c r="C110" s="84">
        <v>1.1706834951</v>
      </c>
      <c r="D110" s="9" t="str">
        <f t="shared" si="19"/>
        <v>N/A</v>
      </c>
      <c r="E110" s="9">
        <v>1.069327412</v>
      </c>
      <c r="F110" s="9" t="str">
        <f t="shared" si="20"/>
        <v>N/A</v>
      </c>
      <c r="G110" s="8">
        <v>0.66132181779999999</v>
      </c>
      <c r="H110" s="9" t="str">
        <f t="shared" si="21"/>
        <v>N/A</v>
      </c>
      <c r="I110" s="10">
        <v>-8.66</v>
      </c>
      <c r="J110" s="10">
        <v>-38.200000000000003</v>
      </c>
      <c r="K110" s="9" t="str">
        <f t="shared" si="22"/>
        <v>No</v>
      </c>
    </row>
    <row r="111" spans="1:11" x14ac:dyDescent="0.25">
      <c r="A111" s="75" t="s">
        <v>917</v>
      </c>
      <c r="B111" s="35" t="s">
        <v>213</v>
      </c>
      <c r="C111" s="84">
        <v>0.33858156589999999</v>
      </c>
      <c r="D111" s="9" t="str">
        <f t="shared" si="19"/>
        <v>N/A</v>
      </c>
      <c r="E111" s="9">
        <v>0.28016915949999999</v>
      </c>
      <c r="F111" s="9" t="str">
        <f t="shared" si="20"/>
        <v>N/A</v>
      </c>
      <c r="G111" s="8">
        <v>0</v>
      </c>
      <c r="H111" s="9" t="str">
        <f t="shared" si="21"/>
        <v>N/A</v>
      </c>
      <c r="I111" s="10">
        <v>-17.3</v>
      </c>
      <c r="J111" s="10">
        <v>-100</v>
      </c>
      <c r="K111" s="9" t="str">
        <f t="shared" si="22"/>
        <v>No</v>
      </c>
    </row>
    <row r="112" spans="1:11" x14ac:dyDescent="0.25">
      <c r="A112" s="75" t="s">
        <v>918</v>
      </c>
      <c r="B112" s="35" t="s">
        <v>213</v>
      </c>
      <c r="C112" s="84">
        <v>0.49446577180000001</v>
      </c>
      <c r="D112" s="9" t="str">
        <f t="shared" si="19"/>
        <v>N/A</v>
      </c>
      <c r="E112" s="9">
        <v>0.50301583800000005</v>
      </c>
      <c r="F112" s="9" t="str">
        <f t="shared" si="20"/>
        <v>N/A</v>
      </c>
      <c r="G112" s="8">
        <v>0.52345384230000003</v>
      </c>
      <c r="H112" s="9" t="str">
        <f t="shared" si="21"/>
        <v>N/A</v>
      </c>
      <c r="I112" s="10">
        <v>1.7290000000000001</v>
      </c>
      <c r="J112" s="10">
        <v>4.0629999999999997</v>
      </c>
      <c r="K112" s="9" t="str">
        <f t="shared" si="22"/>
        <v>Yes</v>
      </c>
    </row>
    <row r="113" spans="1:11" x14ac:dyDescent="0.25">
      <c r="A113" s="75" t="s">
        <v>919</v>
      </c>
      <c r="B113" s="35" t="s">
        <v>213</v>
      </c>
      <c r="C113" s="84">
        <v>0</v>
      </c>
      <c r="D113" s="9" t="str">
        <f t="shared" si="19"/>
        <v>N/A</v>
      </c>
      <c r="E113" s="9">
        <v>0</v>
      </c>
      <c r="F113" s="9" t="str">
        <f t="shared" si="20"/>
        <v>N/A</v>
      </c>
      <c r="G113" s="8">
        <v>0</v>
      </c>
      <c r="H113" s="9" t="str">
        <f t="shared" si="21"/>
        <v>N/A</v>
      </c>
      <c r="I113" s="10" t="s">
        <v>1746</v>
      </c>
      <c r="J113" s="10" t="s">
        <v>1746</v>
      </c>
      <c r="K113" s="9" t="str">
        <f t="shared" si="22"/>
        <v>N/A</v>
      </c>
    </row>
    <row r="114" spans="1:11" x14ac:dyDescent="0.25">
      <c r="A114" s="75" t="s">
        <v>920</v>
      </c>
      <c r="B114" s="35" t="s">
        <v>213</v>
      </c>
      <c r="C114" s="84">
        <v>0</v>
      </c>
      <c r="D114" s="9" t="str">
        <f t="shared" si="19"/>
        <v>N/A</v>
      </c>
      <c r="E114" s="9">
        <v>0</v>
      </c>
      <c r="F114" s="9" t="str">
        <f t="shared" si="20"/>
        <v>N/A</v>
      </c>
      <c r="G114" s="8">
        <v>0</v>
      </c>
      <c r="H114" s="9" t="str">
        <f t="shared" si="21"/>
        <v>N/A</v>
      </c>
      <c r="I114" s="10" t="s">
        <v>1746</v>
      </c>
      <c r="J114" s="10" t="s">
        <v>1746</v>
      </c>
      <c r="K114" s="9" t="str">
        <f t="shared" si="22"/>
        <v>N/A</v>
      </c>
    </row>
    <row r="115" spans="1:11" x14ac:dyDescent="0.25">
      <c r="A115" s="75" t="s">
        <v>921</v>
      </c>
      <c r="B115" s="35" t="s">
        <v>213</v>
      </c>
      <c r="C115" s="84">
        <v>10.030152837999999</v>
      </c>
      <c r="D115" s="9" t="str">
        <f t="shared" si="19"/>
        <v>N/A</v>
      </c>
      <c r="E115" s="9">
        <v>8.4104414246000001</v>
      </c>
      <c r="F115" s="9" t="str">
        <f t="shared" si="20"/>
        <v>N/A</v>
      </c>
      <c r="G115" s="8">
        <v>0.1091879481</v>
      </c>
      <c r="H115" s="9" t="str">
        <f t="shared" si="21"/>
        <v>N/A</v>
      </c>
      <c r="I115" s="10">
        <v>-16.100000000000001</v>
      </c>
      <c r="J115" s="10">
        <v>-98.7</v>
      </c>
      <c r="K115" s="9" t="str">
        <f t="shared" si="22"/>
        <v>No</v>
      </c>
    </row>
    <row r="116" spans="1:11" x14ac:dyDescent="0.25">
      <c r="A116" s="75" t="s">
        <v>922</v>
      </c>
      <c r="B116" s="35" t="s">
        <v>213</v>
      </c>
      <c r="C116" s="84">
        <v>0.45521423020000001</v>
      </c>
      <c r="D116" s="9" t="str">
        <f t="shared" si="19"/>
        <v>N/A</v>
      </c>
      <c r="E116" s="9">
        <v>0.48176788240000001</v>
      </c>
      <c r="F116" s="9" t="str">
        <f t="shared" si="20"/>
        <v>N/A</v>
      </c>
      <c r="G116" s="8">
        <v>0.52131558050000004</v>
      </c>
      <c r="H116" s="9" t="str">
        <f t="shared" si="21"/>
        <v>N/A</v>
      </c>
      <c r="I116" s="10">
        <v>5.8330000000000002</v>
      </c>
      <c r="J116" s="10">
        <v>8.2089999999999996</v>
      </c>
      <c r="K116" s="9" t="str">
        <f t="shared" si="22"/>
        <v>Yes</v>
      </c>
    </row>
    <row r="117" spans="1:11" x14ac:dyDescent="0.25">
      <c r="A117" s="75" t="s">
        <v>923</v>
      </c>
      <c r="B117" s="35" t="s">
        <v>213</v>
      </c>
      <c r="C117" s="84">
        <v>0.20030132340000001</v>
      </c>
      <c r="D117" s="9" t="str">
        <f t="shared" si="19"/>
        <v>N/A</v>
      </c>
      <c r="E117" s="9">
        <v>0.23193498870000001</v>
      </c>
      <c r="F117" s="9" t="str">
        <f t="shared" si="20"/>
        <v>N/A</v>
      </c>
      <c r="G117" s="8">
        <v>0.49406981719999998</v>
      </c>
      <c r="H117" s="9" t="str">
        <f t="shared" si="21"/>
        <v>N/A</v>
      </c>
      <c r="I117" s="10">
        <v>15.79</v>
      </c>
      <c r="J117" s="10">
        <v>113</v>
      </c>
      <c r="K117" s="9" t="str">
        <f t="shared" si="22"/>
        <v>No</v>
      </c>
    </row>
    <row r="118" spans="1:11" x14ac:dyDescent="0.25">
      <c r="A118" s="75" t="s">
        <v>924</v>
      </c>
      <c r="B118" s="35" t="s">
        <v>213</v>
      </c>
      <c r="C118" s="84">
        <v>3.8058219627000001</v>
      </c>
      <c r="D118" s="9" t="str">
        <f t="shared" si="19"/>
        <v>N/A</v>
      </c>
      <c r="E118" s="9">
        <v>3.5967138026000001</v>
      </c>
      <c r="F118" s="9" t="str">
        <f t="shared" si="20"/>
        <v>N/A</v>
      </c>
      <c r="G118" s="8">
        <v>3.2975359237999999</v>
      </c>
      <c r="H118" s="9" t="str">
        <f t="shared" si="21"/>
        <v>N/A</v>
      </c>
      <c r="I118" s="10">
        <v>-5.49</v>
      </c>
      <c r="J118" s="10">
        <v>-8.32</v>
      </c>
      <c r="K118" s="9" t="str">
        <f t="shared" si="22"/>
        <v>Yes</v>
      </c>
    </row>
    <row r="119" spans="1:11" x14ac:dyDescent="0.25">
      <c r="A119" s="75" t="s">
        <v>925</v>
      </c>
      <c r="B119" s="35" t="s">
        <v>213</v>
      </c>
      <c r="C119" s="84">
        <v>12.754780493</v>
      </c>
      <c r="D119" s="9" t="str">
        <f t="shared" si="19"/>
        <v>N/A</v>
      </c>
      <c r="E119" s="9">
        <v>14.927503100999999</v>
      </c>
      <c r="F119" s="9" t="str">
        <f t="shared" si="20"/>
        <v>N/A</v>
      </c>
      <c r="G119" s="8">
        <v>21.700373098</v>
      </c>
      <c r="H119" s="9" t="str">
        <f t="shared" si="21"/>
        <v>N/A</v>
      </c>
      <c r="I119" s="10">
        <v>17.03</v>
      </c>
      <c r="J119" s="10">
        <v>45.37</v>
      </c>
      <c r="K119" s="9" t="str">
        <f t="shared" si="22"/>
        <v>No</v>
      </c>
    </row>
    <row r="120" spans="1:11" x14ac:dyDescent="0.25">
      <c r="A120" s="75" t="s">
        <v>926</v>
      </c>
      <c r="B120" s="35" t="s">
        <v>213</v>
      </c>
      <c r="C120" s="84">
        <v>10.394579369000001</v>
      </c>
      <c r="D120" s="9" t="str">
        <f t="shared" si="19"/>
        <v>N/A</v>
      </c>
      <c r="E120" s="9">
        <v>9.7106490785999995</v>
      </c>
      <c r="F120" s="9" t="str">
        <f t="shared" si="20"/>
        <v>N/A</v>
      </c>
      <c r="G120" s="8">
        <v>17.443645505999999</v>
      </c>
      <c r="H120" s="9" t="str">
        <f t="shared" si="21"/>
        <v>N/A</v>
      </c>
      <c r="I120" s="10">
        <v>-6.58</v>
      </c>
      <c r="J120" s="10">
        <v>79.63</v>
      </c>
      <c r="K120" s="9" t="str">
        <f t="shared" si="22"/>
        <v>No</v>
      </c>
    </row>
    <row r="121" spans="1:11" x14ac:dyDescent="0.25">
      <c r="A121" s="75" t="s">
        <v>927</v>
      </c>
      <c r="B121" s="35" t="s">
        <v>213</v>
      </c>
      <c r="C121" s="84">
        <v>0</v>
      </c>
      <c r="D121" s="9" t="str">
        <f t="shared" si="19"/>
        <v>N/A</v>
      </c>
      <c r="E121" s="9">
        <v>0</v>
      </c>
      <c r="F121" s="9" t="str">
        <f t="shared" si="20"/>
        <v>N/A</v>
      </c>
      <c r="G121" s="8">
        <v>0</v>
      </c>
      <c r="H121" s="9" t="str">
        <f t="shared" si="21"/>
        <v>N/A</v>
      </c>
      <c r="I121" s="10" t="s">
        <v>1746</v>
      </c>
      <c r="J121" s="10" t="s">
        <v>1746</v>
      </c>
      <c r="K121" s="9" t="str">
        <f t="shared" si="22"/>
        <v>N/A</v>
      </c>
    </row>
    <row r="122" spans="1:11" x14ac:dyDescent="0.25">
      <c r="A122" s="75" t="s">
        <v>928</v>
      </c>
      <c r="B122" s="35" t="s">
        <v>213</v>
      </c>
      <c r="C122" s="84">
        <v>0</v>
      </c>
      <c r="D122" s="9" t="str">
        <f t="shared" si="19"/>
        <v>N/A</v>
      </c>
      <c r="E122" s="9">
        <v>0.17558527930000001</v>
      </c>
      <c r="F122" s="9" t="str">
        <f t="shared" si="20"/>
        <v>N/A</v>
      </c>
      <c r="G122" s="8">
        <v>5.6219998700000003E-2</v>
      </c>
      <c r="H122" s="9" t="str">
        <f t="shared" si="21"/>
        <v>N/A</v>
      </c>
      <c r="I122" s="10" t="s">
        <v>1746</v>
      </c>
      <c r="J122" s="10">
        <v>-68</v>
      </c>
      <c r="K122" s="9" t="str">
        <f t="shared" si="22"/>
        <v>No</v>
      </c>
    </row>
    <row r="123" spans="1:11" x14ac:dyDescent="0.25">
      <c r="A123" s="75" t="s">
        <v>929</v>
      </c>
      <c r="B123" s="35" t="s">
        <v>213</v>
      </c>
      <c r="C123" s="84">
        <v>9.4324438900000002E-2</v>
      </c>
      <c r="D123" s="9" t="str">
        <f t="shared" si="19"/>
        <v>N/A</v>
      </c>
      <c r="E123" s="9">
        <v>0.19762019619999999</v>
      </c>
      <c r="F123" s="9" t="str">
        <f t="shared" si="20"/>
        <v>N/A</v>
      </c>
      <c r="G123" s="8">
        <v>0.55849611789999998</v>
      </c>
      <c r="H123" s="9" t="str">
        <f t="shared" si="21"/>
        <v>N/A</v>
      </c>
      <c r="I123" s="10">
        <v>109.5</v>
      </c>
      <c r="J123" s="10">
        <v>182.6</v>
      </c>
      <c r="K123" s="9" t="str">
        <f t="shared" si="22"/>
        <v>No</v>
      </c>
    </row>
    <row r="124" spans="1:11" x14ac:dyDescent="0.25">
      <c r="A124" s="75" t="s">
        <v>930</v>
      </c>
      <c r="B124" s="35" t="s">
        <v>213</v>
      </c>
      <c r="C124" s="84">
        <v>0</v>
      </c>
      <c r="D124" s="9" t="str">
        <f t="shared" si="19"/>
        <v>N/A</v>
      </c>
      <c r="E124" s="9">
        <v>0</v>
      </c>
      <c r="F124" s="9" t="str">
        <f t="shared" si="20"/>
        <v>N/A</v>
      </c>
      <c r="G124" s="8">
        <v>0</v>
      </c>
      <c r="H124" s="9" t="str">
        <f t="shared" si="21"/>
        <v>N/A</v>
      </c>
      <c r="I124" s="10" t="s">
        <v>1746</v>
      </c>
      <c r="J124" s="10" t="s">
        <v>1746</v>
      </c>
      <c r="K124" s="9" t="str">
        <f t="shared" si="22"/>
        <v>N/A</v>
      </c>
    </row>
    <row r="125" spans="1:11" x14ac:dyDescent="0.25">
      <c r="A125" s="75" t="s">
        <v>931</v>
      </c>
      <c r="B125" s="35" t="s">
        <v>213</v>
      </c>
      <c r="C125" s="84">
        <v>1.9021108012000001</v>
      </c>
      <c r="D125" s="9" t="str">
        <f t="shared" si="19"/>
        <v>N/A</v>
      </c>
      <c r="E125" s="9">
        <v>2.0218566483</v>
      </c>
      <c r="F125" s="9" t="str">
        <f t="shared" si="20"/>
        <v>N/A</v>
      </c>
      <c r="G125" s="8">
        <v>2.1794141394</v>
      </c>
      <c r="H125" s="9" t="str">
        <f t="shared" si="21"/>
        <v>N/A</v>
      </c>
      <c r="I125" s="10">
        <v>6.2949999999999999</v>
      </c>
      <c r="J125" s="10">
        <v>7.7930000000000001</v>
      </c>
      <c r="K125" s="9" t="str">
        <f t="shared" si="22"/>
        <v>Yes</v>
      </c>
    </row>
    <row r="126" spans="1:11" x14ac:dyDescent="0.25">
      <c r="A126" s="75" t="s">
        <v>932</v>
      </c>
      <c r="B126" s="35" t="s">
        <v>213</v>
      </c>
      <c r="C126" s="84">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5" t="s">
        <v>933</v>
      </c>
      <c r="B127" s="35" t="s">
        <v>213</v>
      </c>
      <c r="C127" s="84">
        <v>0</v>
      </c>
      <c r="D127" s="9" t="str">
        <f t="shared" si="19"/>
        <v>N/A</v>
      </c>
      <c r="E127" s="9">
        <v>2.2779141874</v>
      </c>
      <c r="F127" s="9" t="str">
        <f t="shared" si="20"/>
        <v>N/A</v>
      </c>
      <c r="G127" s="8">
        <v>0.62936872629999996</v>
      </c>
      <c r="H127" s="9" t="str">
        <f t="shared" si="21"/>
        <v>N/A</v>
      </c>
      <c r="I127" s="10" t="s">
        <v>1746</v>
      </c>
      <c r="J127" s="10">
        <v>-72.400000000000006</v>
      </c>
      <c r="K127" s="9" t="str">
        <f t="shared" si="22"/>
        <v>No</v>
      </c>
    </row>
    <row r="128" spans="1:11" x14ac:dyDescent="0.25">
      <c r="A128" s="75" t="s">
        <v>934</v>
      </c>
      <c r="B128" s="35" t="s">
        <v>213</v>
      </c>
      <c r="C128" s="84">
        <v>0</v>
      </c>
      <c r="D128" s="9" t="str">
        <f t="shared" si="19"/>
        <v>N/A</v>
      </c>
      <c r="E128" s="9">
        <v>0</v>
      </c>
      <c r="F128" s="9" t="str">
        <f t="shared" si="20"/>
        <v>N/A</v>
      </c>
      <c r="G128" s="8">
        <v>0</v>
      </c>
      <c r="H128" s="9" t="str">
        <f t="shared" si="21"/>
        <v>N/A</v>
      </c>
      <c r="I128" s="10" t="s">
        <v>1746</v>
      </c>
      <c r="J128" s="10" t="s">
        <v>1746</v>
      </c>
      <c r="K128" s="9" t="str">
        <f t="shared" si="22"/>
        <v>N/A</v>
      </c>
    </row>
    <row r="129" spans="1:11" x14ac:dyDescent="0.25">
      <c r="A129" s="75" t="s">
        <v>935</v>
      </c>
      <c r="B129" s="35" t="s">
        <v>213</v>
      </c>
      <c r="C129" s="84">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5" t="s">
        <v>936</v>
      </c>
      <c r="B130" s="35" t="s">
        <v>213</v>
      </c>
      <c r="C130" s="84">
        <v>0.36376588360000001</v>
      </c>
      <c r="D130" s="9" t="str">
        <f t="shared" si="19"/>
        <v>N/A</v>
      </c>
      <c r="E130" s="9">
        <v>0.54387771149999997</v>
      </c>
      <c r="F130" s="9" t="str">
        <f t="shared" si="20"/>
        <v>N/A</v>
      </c>
      <c r="G130" s="8">
        <v>0.83322860929999998</v>
      </c>
      <c r="H130" s="9" t="str">
        <f t="shared" si="21"/>
        <v>N/A</v>
      </c>
      <c r="I130" s="10">
        <v>49.51</v>
      </c>
      <c r="J130" s="10">
        <v>53.2</v>
      </c>
      <c r="K130" s="9" t="str">
        <f t="shared" si="22"/>
        <v>No</v>
      </c>
    </row>
    <row r="131" spans="1:11" ht="12" customHeight="1" x14ac:dyDescent="0.25">
      <c r="A131" s="140" t="s">
        <v>1646</v>
      </c>
      <c r="B131" s="141"/>
      <c r="C131" s="141"/>
      <c r="D131" s="141"/>
      <c r="E131" s="141"/>
      <c r="F131" s="141"/>
      <c r="G131" s="141"/>
      <c r="H131" s="141"/>
      <c r="I131" s="141"/>
      <c r="J131" s="141"/>
      <c r="K131" s="142"/>
    </row>
    <row r="132" spans="1:11" x14ac:dyDescent="0.25">
      <c r="A132" s="132" t="s">
        <v>1644</v>
      </c>
      <c r="B132" s="133"/>
      <c r="C132" s="133"/>
      <c r="D132" s="133"/>
      <c r="E132" s="133"/>
      <c r="F132" s="133"/>
      <c r="G132" s="133"/>
      <c r="H132" s="133"/>
      <c r="I132" s="133"/>
      <c r="J132" s="133"/>
      <c r="K132" s="134"/>
    </row>
    <row r="133" spans="1:11" x14ac:dyDescent="0.25">
      <c r="A133" s="135" t="s">
        <v>1742</v>
      </c>
      <c r="B133" s="135"/>
      <c r="C133" s="135"/>
      <c r="D133" s="135"/>
      <c r="E133" s="135"/>
      <c r="F133" s="135"/>
      <c r="G133" s="135"/>
      <c r="H133" s="135"/>
      <c r="I133" s="135"/>
      <c r="J133" s="135"/>
      <c r="K133" s="136"/>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5" customHeight="1"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5164388</v>
      </c>
      <c r="D6" s="9" t="str">
        <f>IF($B6="N/A","N/A",IF(C6&gt;15,"No",IF(C6&lt;-15,"No","Yes")))</f>
        <v>N/A</v>
      </c>
      <c r="E6" s="36">
        <v>4594790</v>
      </c>
      <c r="F6" s="9" t="str">
        <f>IF($B6="N/A","N/A",IF(E6&gt;15,"No",IF(E6&lt;-15,"No","Yes")))</f>
        <v>N/A</v>
      </c>
      <c r="G6" s="36">
        <v>4525952</v>
      </c>
      <c r="H6" s="9" t="str">
        <f>IF($B6="N/A","N/A",IF(G6&gt;15,"No",IF(G6&lt;-15,"No","Yes")))</f>
        <v>N/A</v>
      </c>
      <c r="I6" s="10">
        <v>-11</v>
      </c>
      <c r="J6" s="10">
        <v>-1.5</v>
      </c>
      <c r="K6" s="9" t="str">
        <f t="shared" ref="K6:K13"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77">
        <v>14.978204194</v>
      </c>
      <c r="D9" s="9" t="str">
        <f t="shared" ref="D9:D17" si="1">IF($B9="N/A","N/A",IF(C9&gt;15,"No",IF(C9&lt;-15,"No","Yes")))</f>
        <v>N/A</v>
      </c>
      <c r="E9" s="37">
        <v>21.095441140999998</v>
      </c>
      <c r="F9" s="9" t="str">
        <f>IF($B9="N/A","N/A",IF(E9&gt;15,"No",IF(E9&lt;-15,"No","Yes")))</f>
        <v>N/A</v>
      </c>
      <c r="G9" s="37">
        <v>31.176499441000001</v>
      </c>
      <c r="H9" s="9" t="str">
        <f>IF($B9="N/A","N/A",IF(G9&gt;15,"No",IF(G9&lt;-15,"No","Yes")))</f>
        <v>N/A</v>
      </c>
      <c r="I9" s="10">
        <v>40.840000000000003</v>
      </c>
      <c r="J9" s="10">
        <v>47.79</v>
      </c>
      <c r="K9" s="9" t="str">
        <f t="shared" si="0"/>
        <v>No</v>
      </c>
    </row>
    <row r="10" spans="1:11" x14ac:dyDescent="0.25">
      <c r="A10" s="75" t="s">
        <v>16</v>
      </c>
      <c r="B10" s="35" t="s">
        <v>213</v>
      </c>
      <c r="C10" s="74">
        <v>2.4672429723999998</v>
      </c>
      <c r="D10" s="9" t="str">
        <f t="shared" si="1"/>
        <v>N/A</v>
      </c>
      <c r="E10" s="8">
        <v>2.3047625680000001</v>
      </c>
      <c r="F10" s="9" t="str">
        <f>IF($B10="N/A","N/A",IF(E10&gt;15,"No",IF(E10&lt;-15,"No","Yes")))</f>
        <v>N/A</v>
      </c>
      <c r="G10" s="8">
        <v>2.3953855453999999</v>
      </c>
      <c r="H10" s="9" t="str">
        <f>IF($B10="N/A","N/A",IF(G10&gt;15,"No",IF(G10&lt;-15,"No","Yes")))</f>
        <v>N/A</v>
      </c>
      <c r="I10" s="10">
        <v>-6.59</v>
      </c>
      <c r="J10" s="10">
        <v>3.9319999999999999</v>
      </c>
      <c r="K10" s="9" t="str">
        <f t="shared" si="0"/>
        <v>Yes</v>
      </c>
    </row>
    <row r="11" spans="1:11" x14ac:dyDescent="0.25">
      <c r="A11" s="75" t="s">
        <v>36</v>
      </c>
      <c r="B11" s="35" t="s">
        <v>213</v>
      </c>
      <c r="C11" s="74">
        <v>0</v>
      </c>
      <c r="D11" s="9" t="str">
        <f t="shared" si="1"/>
        <v>N/A</v>
      </c>
      <c r="E11" s="8">
        <v>0.24991347350000001</v>
      </c>
      <c r="F11" s="9" t="str">
        <f>IF($B11="N/A","N/A",IF(E11&gt;15,"No",IF(E11&lt;-15,"No","Yes")))</f>
        <v>N/A</v>
      </c>
      <c r="G11" s="8">
        <v>0.60300522339999996</v>
      </c>
      <c r="H11" s="9" t="str">
        <f>IF($B11="N/A","N/A",IF(G11&gt;15,"No",IF(G11&lt;-15,"No","Yes")))</f>
        <v>N/A</v>
      </c>
      <c r="I11" s="10" t="s">
        <v>1746</v>
      </c>
      <c r="J11" s="10">
        <v>141.30000000000001</v>
      </c>
      <c r="K11" s="9" t="str">
        <f t="shared" si="0"/>
        <v>No</v>
      </c>
    </row>
    <row r="12" spans="1:11" x14ac:dyDescent="0.25">
      <c r="A12" s="75" t="s">
        <v>37</v>
      </c>
      <c r="B12" s="35" t="s">
        <v>213</v>
      </c>
      <c r="C12" s="74" t="s">
        <v>1746</v>
      </c>
      <c r="D12" s="9" t="str">
        <f t="shared" si="1"/>
        <v>N/A</v>
      </c>
      <c r="E12" s="8">
        <v>100</v>
      </c>
      <c r="F12" s="9" t="str">
        <f>IF($B12="N/A","N/A",IF(E12&gt;15,"No",IF(E12&lt;-15,"No","Yes")))</f>
        <v>N/A</v>
      </c>
      <c r="G12" s="8" t="s">
        <v>1746</v>
      </c>
      <c r="H12" s="9" t="str">
        <f>IF($B12="N/A","N/A",IF(G12&gt;15,"No",IF(G12&lt;-15,"No","Yes")))</f>
        <v>N/A</v>
      </c>
      <c r="I12" s="10" t="s">
        <v>1746</v>
      </c>
      <c r="J12" s="10" t="s">
        <v>1746</v>
      </c>
      <c r="K12" s="9" t="str">
        <f t="shared" si="0"/>
        <v>N/A</v>
      </c>
    </row>
    <row r="13" spans="1:11" x14ac:dyDescent="0.25">
      <c r="A13" s="75" t="s">
        <v>38</v>
      </c>
      <c r="B13" s="35" t="s">
        <v>213</v>
      </c>
      <c r="C13" s="74">
        <v>2.9791818742</v>
      </c>
      <c r="D13" s="9" t="str">
        <f t="shared" si="1"/>
        <v>N/A</v>
      </c>
      <c r="E13" s="8">
        <v>2.6380817354000001</v>
      </c>
      <c r="F13" s="9" t="str">
        <f>IF($B13="N/A","N/A",IF(E13&gt;15,"No",IF(E13&lt;-15,"No","Yes")))</f>
        <v>N/A</v>
      </c>
      <c r="G13" s="8">
        <v>2.5488935109000002</v>
      </c>
      <c r="H13" s="9" t="str">
        <f>IF($B13="N/A","N/A",IF(G13&gt;15,"No",IF(G13&lt;-15,"No","Yes")))</f>
        <v>N/A</v>
      </c>
      <c r="I13" s="10">
        <v>-11.4</v>
      </c>
      <c r="J13" s="10">
        <v>-3.38</v>
      </c>
      <c r="K13" s="9" t="str">
        <f t="shared" si="0"/>
        <v>Yes</v>
      </c>
    </row>
    <row r="14" spans="1:11" x14ac:dyDescent="0.25">
      <c r="A14" s="75" t="s">
        <v>676</v>
      </c>
      <c r="B14" s="35" t="s">
        <v>213</v>
      </c>
      <c r="C14" s="74">
        <v>24.956819666000001</v>
      </c>
      <c r="D14" s="9" t="str">
        <f t="shared" si="1"/>
        <v>N/A</v>
      </c>
      <c r="E14" s="8">
        <v>27.632035414000001</v>
      </c>
      <c r="F14" s="9" t="str">
        <f t="shared" ref="F14:F33" si="2">IF($B14="N/A","N/A",IF(E14&gt;15,"No",IF(E14&lt;-15,"No","Yes")))</f>
        <v>N/A</v>
      </c>
      <c r="G14" s="8">
        <v>36.155774520000001</v>
      </c>
      <c r="H14" s="9" t="str">
        <f t="shared" ref="H14:H33" si="3">IF($B14="N/A","N/A",IF(G14&gt;15,"No",IF(G14&lt;-15,"No","Yes")))</f>
        <v>N/A</v>
      </c>
      <c r="I14" s="10">
        <v>10.72</v>
      </c>
      <c r="J14" s="10">
        <v>30.85</v>
      </c>
      <c r="K14" s="9" t="str">
        <f t="shared" ref="K14:K30" si="4">IF(J14="Div by 0", "N/A", IF(J14="N/A","N/A", IF(J14&gt;30, "No", IF(J14&lt;-30, "No", "Yes"))))</f>
        <v>No</v>
      </c>
    </row>
    <row r="15" spans="1:11" x14ac:dyDescent="0.25">
      <c r="A15" s="75" t="s">
        <v>677</v>
      </c>
      <c r="B15" s="35" t="s">
        <v>213</v>
      </c>
      <c r="C15" s="74">
        <v>2.9645526246</v>
      </c>
      <c r="D15" s="9" t="str">
        <f t="shared" si="1"/>
        <v>N/A</v>
      </c>
      <c r="E15" s="8">
        <v>3.0747433505999999</v>
      </c>
      <c r="F15" s="9" t="str">
        <f t="shared" si="2"/>
        <v>N/A</v>
      </c>
      <c r="G15" s="8">
        <v>3.4396741282000001</v>
      </c>
      <c r="H15" s="9" t="str">
        <f t="shared" si="3"/>
        <v>N/A</v>
      </c>
      <c r="I15" s="10">
        <v>3.7170000000000001</v>
      </c>
      <c r="J15" s="10">
        <v>11.87</v>
      </c>
      <c r="K15" s="9" t="str">
        <f t="shared" si="4"/>
        <v>Yes</v>
      </c>
    </row>
    <row r="16" spans="1:11" x14ac:dyDescent="0.25">
      <c r="A16" s="75" t="s">
        <v>381</v>
      </c>
      <c r="B16" s="35" t="s">
        <v>213</v>
      </c>
      <c r="C16" s="74">
        <v>17.183875418</v>
      </c>
      <c r="D16" s="9" t="str">
        <f t="shared" si="1"/>
        <v>N/A</v>
      </c>
      <c r="E16" s="8">
        <v>13.959767476</v>
      </c>
      <c r="F16" s="9" t="str">
        <f t="shared" si="2"/>
        <v>N/A</v>
      </c>
      <c r="G16" s="8">
        <v>7.8888375308000001</v>
      </c>
      <c r="H16" s="9" t="str">
        <f t="shared" si="3"/>
        <v>N/A</v>
      </c>
      <c r="I16" s="10">
        <v>-18.8</v>
      </c>
      <c r="J16" s="10">
        <v>-43.5</v>
      </c>
      <c r="K16" s="9" t="str">
        <f t="shared" si="4"/>
        <v>No</v>
      </c>
    </row>
    <row r="17" spans="1:11" x14ac:dyDescent="0.25">
      <c r="A17" s="75" t="s">
        <v>382</v>
      </c>
      <c r="B17" s="35" t="s">
        <v>213</v>
      </c>
      <c r="C17" s="74">
        <v>1.1845546848999999</v>
      </c>
      <c r="D17" s="9" t="str">
        <f t="shared" si="1"/>
        <v>N/A</v>
      </c>
      <c r="E17" s="8">
        <v>3.1510689280999999</v>
      </c>
      <c r="F17" s="9" t="str">
        <f t="shared" si="2"/>
        <v>N/A</v>
      </c>
      <c r="G17" s="8">
        <v>5.1197405539999998</v>
      </c>
      <c r="H17" s="9" t="str">
        <f t="shared" si="3"/>
        <v>N/A</v>
      </c>
      <c r="I17" s="10">
        <v>166</v>
      </c>
      <c r="J17" s="10">
        <v>62.48</v>
      </c>
      <c r="K17" s="9" t="str">
        <f t="shared" si="4"/>
        <v>No</v>
      </c>
    </row>
    <row r="18" spans="1:11" x14ac:dyDescent="0.25">
      <c r="A18" s="75" t="s">
        <v>383</v>
      </c>
      <c r="B18" s="35" t="s">
        <v>213</v>
      </c>
      <c r="C18" s="74">
        <v>0</v>
      </c>
      <c r="D18" s="9" t="str">
        <f t="shared" ref="D18:D33" si="5">IF($B18="N/A","N/A",IF(C18&gt;15,"No",IF(C18&lt;-15,"No","Yes")))</f>
        <v>N/A</v>
      </c>
      <c r="E18" s="8">
        <v>6.5291300000000003E-5</v>
      </c>
      <c r="F18" s="9" t="str">
        <f t="shared" si="2"/>
        <v>N/A</v>
      </c>
      <c r="G18" s="8">
        <v>0</v>
      </c>
      <c r="H18" s="9" t="str">
        <f t="shared" si="3"/>
        <v>N/A</v>
      </c>
      <c r="I18" s="10" t="s">
        <v>1746</v>
      </c>
      <c r="J18" s="10">
        <v>-100</v>
      </c>
      <c r="K18" s="9" t="str">
        <f t="shared" si="4"/>
        <v>No</v>
      </c>
    </row>
    <row r="19" spans="1:11" x14ac:dyDescent="0.25">
      <c r="A19" s="75" t="s">
        <v>384</v>
      </c>
      <c r="B19" s="35" t="s">
        <v>213</v>
      </c>
      <c r="C19" s="74">
        <v>34.713483959999998</v>
      </c>
      <c r="D19" s="9" t="str">
        <f t="shared" si="5"/>
        <v>N/A</v>
      </c>
      <c r="E19" s="8">
        <v>32.948448134000003</v>
      </c>
      <c r="F19" s="9" t="str">
        <f t="shared" si="2"/>
        <v>N/A</v>
      </c>
      <c r="G19" s="8">
        <v>27.187429297000001</v>
      </c>
      <c r="H19" s="9" t="str">
        <f t="shared" si="3"/>
        <v>N/A</v>
      </c>
      <c r="I19" s="10">
        <v>-5.08</v>
      </c>
      <c r="J19" s="10">
        <v>-17.5</v>
      </c>
      <c r="K19" s="9" t="str">
        <f t="shared" si="4"/>
        <v>Yes</v>
      </c>
    </row>
    <row r="20" spans="1:11" x14ac:dyDescent="0.25">
      <c r="A20" s="75" t="s">
        <v>386</v>
      </c>
      <c r="B20" s="35" t="s">
        <v>213</v>
      </c>
      <c r="C20" s="74">
        <v>1.3007349563999999</v>
      </c>
      <c r="D20" s="9" t="str">
        <f t="shared" si="5"/>
        <v>N/A</v>
      </c>
      <c r="E20" s="8">
        <v>1.1230981176999999</v>
      </c>
      <c r="F20" s="9" t="str">
        <f t="shared" si="2"/>
        <v>N/A</v>
      </c>
      <c r="G20" s="8">
        <v>1.0676648801999999</v>
      </c>
      <c r="H20" s="9" t="str">
        <f t="shared" si="3"/>
        <v>N/A</v>
      </c>
      <c r="I20" s="10">
        <v>-13.7</v>
      </c>
      <c r="J20" s="10">
        <v>-4.9400000000000004</v>
      </c>
      <c r="K20" s="9" t="str">
        <f t="shared" si="4"/>
        <v>Yes</v>
      </c>
    </row>
    <row r="21" spans="1:11" x14ac:dyDescent="0.25">
      <c r="A21" s="75" t="s">
        <v>387</v>
      </c>
      <c r="B21" s="35" t="s">
        <v>213</v>
      </c>
      <c r="C21" s="74">
        <v>13.177398755</v>
      </c>
      <c r="D21" s="9" t="str">
        <f t="shared" si="5"/>
        <v>N/A</v>
      </c>
      <c r="E21" s="8">
        <v>13.891450968999999</v>
      </c>
      <c r="F21" s="9" t="str">
        <f t="shared" si="2"/>
        <v>N/A</v>
      </c>
      <c r="G21" s="8">
        <v>14.813259177000001</v>
      </c>
      <c r="H21" s="9" t="str">
        <f t="shared" si="3"/>
        <v>N/A</v>
      </c>
      <c r="I21" s="10">
        <v>5.4189999999999996</v>
      </c>
      <c r="J21" s="10">
        <v>6.6360000000000001</v>
      </c>
      <c r="K21" s="9" t="str">
        <f t="shared" si="4"/>
        <v>Yes</v>
      </c>
    </row>
    <row r="22" spans="1:11" x14ac:dyDescent="0.25">
      <c r="A22" s="75" t="s">
        <v>388</v>
      </c>
      <c r="B22" s="35" t="s">
        <v>213</v>
      </c>
      <c r="C22" s="74">
        <v>1.3103198288</v>
      </c>
      <c r="D22" s="9" t="str">
        <f t="shared" si="5"/>
        <v>N/A</v>
      </c>
      <c r="E22" s="8">
        <v>1.0927376442000001</v>
      </c>
      <c r="F22" s="9" t="str">
        <f t="shared" si="2"/>
        <v>N/A</v>
      </c>
      <c r="G22" s="8">
        <v>0.98255571419999999</v>
      </c>
      <c r="H22" s="9" t="str">
        <f t="shared" si="3"/>
        <v>N/A</v>
      </c>
      <c r="I22" s="10">
        <v>-16.600000000000001</v>
      </c>
      <c r="J22" s="10">
        <v>-10.1</v>
      </c>
      <c r="K22" s="9" t="str">
        <f t="shared" si="4"/>
        <v>Yes</v>
      </c>
    </row>
    <row r="23" spans="1:11" x14ac:dyDescent="0.25">
      <c r="A23" s="75" t="s">
        <v>391</v>
      </c>
      <c r="B23" s="35" t="s">
        <v>213</v>
      </c>
      <c r="C23" s="74">
        <v>0</v>
      </c>
      <c r="D23" s="9" t="str">
        <f t="shared" si="5"/>
        <v>N/A</v>
      </c>
      <c r="E23" s="8">
        <v>0</v>
      </c>
      <c r="F23" s="9" t="str">
        <f t="shared" si="2"/>
        <v>N/A</v>
      </c>
      <c r="G23" s="8">
        <v>0</v>
      </c>
      <c r="H23" s="9" t="str">
        <f t="shared" si="3"/>
        <v>N/A</v>
      </c>
      <c r="I23" s="10" t="s">
        <v>1746</v>
      </c>
      <c r="J23" s="10" t="s">
        <v>1746</v>
      </c>
      <c r="K23" s="9" t="str">
        <f t="shared" si="4"/>
        <v>N/A</v>
      </c>
    </row>
    <row r="24" spans="1:11" x14ac:dyDescent="0.25">
      <c r="A24" s="75" t="s">
        <v>392</v>
      </c>
      <c r="B24" s="35" t="s">
        <v>213</v>
      </c>
      <c r="C24" s="74">
        <v>0</v>
      </c>
      <c r="D24" s="9" t="str">
        <f t="shared" si="5"/>
        <v>N/A</v>
      </c>
      <c r="E24" s="8">
        <v>6.5291300000000003E-5</v>
      </c>
      <c r="F24" s="9" t="str">
        <f t="shared" si="2"/>
        <v>N/A</v>
      </c>
      <c r="G24" s="8">
        <v>0</v>
      </c>
      <c r="H24" s="9" t="str">
        <f t="shared" si="3"/>
        <v>N/A</v>
      </c>
      <c r="I24" s="10" t="s">
        <v>1746</v>
      </c>
      <c r="J24" s="10">
        <v>-100</v>
      </c>
      <c r="K24" s="9" t="str">
        <f t="shared" si="4"/>
        <v>No</v>
      </c>
    </row>
    <row r="25" spans="1:11" x14ac:dyDescent="0.25">
      <c r="A25" s="75" t="s">
        <v>393</v>
      </c>
      <c r="B25" s="35" t="s">
        <v>213</v>
      </c>
      <c r="C25" s="74">
        <v>0</v>
      </c>
      <c r="D25" s="9" t="str">
        <f t="shared" si="5"/>
        <v>N/A</v>
      </c>
      <c r="E25" s="8">
        <v>0</v>
      </c>
      <c r="F25" s="9" t="str">
        <f t="shared" si="2"/>
        <v>N/A</v>
      </c>
      <c r="G25" s="8">
        <v>0</v>
      </c>
      <c r="H25" s="9" t="str">
        <f t="shared" si="3"/>
        <v>N/A</v>
      </c>
      <c r="I25" s="10" t="s">
        <v>1746</v>
      </c>
      <c r="J25" s="10" t="s">
        <v>1746</v>
      </c>
      <c r="K25" s="9" t="str">
        <f t="shared" si="4"/>
        <v>N/A</v>
      </c>
    </row>
    <row r="26" spans="1:11" x14ac:dyDescent="0.25">
      <c r="A26" s="75" t="s">
        <v>394</v>
      </c>
      <c r="B26" s="35" t="s">
        <v>213</v>
      </c>
      <c r="C26" s="74">
        <v>0.30466339860000002</v>
      </c>
      <c r="D26" s="9" t="str">
        <f t="shared" si="5"/>
        <v>N/A</v>
      </c>
      <c r="E26" s="8">
        <v>0.34943925619999999</v>
      </c>
      <c r="F26" s="9" t="str">
        <f t="shared" si="2"/>
        <v>N/A</v>
      </c>
      <c r="G26" s="8">
        <v>0.42223161009999999</v>
      </c>
      <c r="H26" s="9" t="str">
        <f t="shared" si="3"/>
        <v>N/A</v>
      </c>
      <c r="I26" s="10">
        <v>14.7</v>
      </c>
      <c r="J26" s="10">
        <v>20.83</v>
      </c>
      <c r="K26" s="9" t="str">
        <f t="shared" si="4"/>
        <v>Yes</v>
      </c>
    </row>
    <row r="27" spans="1:11" x14ac:dyDescent="0.25">
      <c r="A27" s="75" t="s">
        <v>395</v>
      </c>
      <c r="B27" s="35" t="s">
        <v>213</v>
      </c>
      <c r="C27" s="74">
        <v>0</v>
      </c>
      <c r="D27" s="9" t="str">
        <f t="shared" si="5"/>
        <v>N/A</v>
      </c>
      <c r="E27" s="8">
        <v>0</v>
      </c>
      <c r="F27" s="9" t="str">
        <f t="shared" si="2"/>
        <v>N/A</v>
      </c>
      <c r="G27" s="8">
        <v>0</v>
      </c>
      <c r="H27" s="9" t="str">
        <f t="shared" si="3"/>
        <v>N/A</v>
      </c>
      <c r="I27" s="10" t="s">
        <v>1746</v>
      </c>
      <c r="J27" s="10" t="s">
        <v>1746</v>
      </c>
      <c r="K27" s="9" t="str">
        <f t="shared" si="4"/>
        <v>N/A</v>
      </c>
    </row>
    <row r="28" spans="1:11" x14ac:dyDescent="0.25">
      <c r="A28" s="75" t="s">
        <v>400</v>
      </c>
      <c r="B28" s="35" t="s">
        <v>213</v>
      </c>
      <c r="C28" s="74">
        <v>0</v>
      </c>
      <c r="D28" s="9" t="str">
        <f t="shared" si="5"/>
        <v>N/A</v>
      </c>
      <c r="E28" s="8">
        <v>0</v>
      </c>
      <c r="F28" s="9" t="str">
        <f t="shared" si="2"/>
        <v>N/A</v>
      </c>
      <c r="G28" s="8">
        <v>0</v>
      </c>
      <c r="H28" s="9" t="str">
        <f t="shared" si="3"/>
        <v>N/A</v>
      </c>
      <c r="I28" s="10" t="s">
        <v>1746</v>
      </c>
      <c r="J28" s="10" t="s">
        <v>1746</v>
      </c>
      <c r="K28" s="9" t="str">
        <f t="shared" si="4"/>
        <v>N/A</v>
      </c>
    </row>
    <row r="29" spans="1:11" x14ac:dyDescent="0.25">
      <c r="A29" s="75" t="s">
        <v>401</v>
      </c>
      <c r="B29" s="35" t="s">
        <v>213</v>
      </c>
      <c r="C29" s="74">
        <v>2.0108675026</v>
      </c>
      <c r="D29" s="9" t="str">
        <f t="shared" si="5"/>
        <v>N/A</v>
      </c>
      <c r="E29" s="8">
        <v>1.6532420415</v>
      </c>
      <c r="F29" s="9" t="str">
        <f t="shared" si="2"/>
        <v>N/A</v>
      </c>
      <c r="G29" s="8">
        <v>1.3850345739000001</v>
      </c>
      <c r="H29" s="9" t="str">
        <f t="shared" si="3"/>
        <v>N/A</v>
      </c>
      <c r="I29" s="10">
        <v>-17.8</v>
      </c>
      <c r="J29" s="10">
        <v>-16.2</v>
      </c>
      <c r="K29" s="9" t="str">
        <f t="shared" si="4"/>
        <v>Yes</v>
      </c>
    </row>
    <row r="30" spans="1:11" x14ac:dyDescent="0.25">
      <c r="A30" s="75" t="s">
        <v>402</v>
      </c>
      <c r="B30" s="35" t="s">
        <v>213</v>
      </c>
      <c r="C30" s="74">
        <v>0</v>
      </c>
      <c r="D30" s="9" t="str">
        <f t="shared" si="5"/>
        <v>N/A</v>
      </c>
      <c r="E30" s="8">
        <v>0</v>
      </c>
      <c r="F30" s="9" t="str">
        <f t="shared" si="2"/>
        <v>N/A</v>
      </c>
      <c r="G30" s="8">
        <v>0</v>
      </c>
      <c r="H30" s="9" t="str">
        <f t="shared" si="3"/>
        <v>N/A</v>
      </c>
      <c r="I30" s="10" t="s">
        <v>1746</v>
      </c>
      <c r="J30" s="10" t="s">
        <v>1746</v>
      </c>
      <c r="K30" s="9" t="str">
        <f t="shared" si="4"/>
        <v>N/A</v>
      </c>
    </row>
    <row r="31" spans="1:11" x14ac:dyDescent="0.25">
      <c r="A31" s="75" t="s">
        <v>32</v>
      </c>
      <c r="B31" s="35" t="s">
        <v>213</v>
      </c>
      <c r="C31" s="74">
        <v>99.756137609999996</v>
      </c>
      <c r="D31" s="9" t="str">
        <f t="shared" si="5"/>
        <v>N/A</v>
      </c>
      <c r="E31" s="8">
        <v>99.850722231000006</v>
      </c>
      <c r="F31" s="9" t="str">
        <f t="shared" si="2"/>
        <v>N/A</v>
      </c>
      <c r="G31" s="8">
        <v>99.988400229999996</v>
      </c>
      <c r="H31" s="9" t="str">
        <f t="shared" si="3"/>
        <v>N/A</v>
      </c>
      <c r="I31" s="10">
        <v>9.4799999999999995E-2</v>
      </c>
      <c r="J31" s="10">
        <v>0.13789999999999999</v>
      </c>
      <c r="K31" s="9" t="str">
        <f t="shared" ref="K31:K43" si="6">IF(J31="Div by 0", "N/A", IF(J31="N/A","N/A", IF(J31&gt;30, "No", IF(J31&lt;-30, "No", "Yes"))))</f>
        <v>Yes</v>
      </c>
    </row>
    <row r="32" spans="1:11" x14ac:dyDescent="0.25">
      <c r="A32" s="75" t="s">
        <v>39</v>
      </c>
      <c r="B32" s="35" t="s">
        <v>267</v>
      </c>
      <c r="C32" s="74">
        <v>99.958837693999996</v>
      </c>
      <c r="D32" s="9" t="str">
        <f>IF($B32="N/A","N/A",IF(C32&gt;100,"No",IF(C32&lt;85,"No","Yes")))</f>
        <v>Yes</v>
      </c>
      <c r="E32" s="8">
        <v>99.957632910000001</v>
      </c>
      <c r="F32" s="9" t="str">
        <f>IF($B32="N/A","N/A",IF(E32&gt;100,"No",IF(E32&lt;85,"No","Yes")))</f>
        <v>Yes</v>
      </c>
      <c r="G32" s="8">
        <v>99.993169015000007</v>
      </c>
      <c r="H32" s="9" t="str">
        <f>IF($B32="N/A","N/A",IF(G32&gt;100,"No",IF(G32&lt;85,"No","Yes")))</f>
        <v>Yes</v>
      </c>
      <c r="I32" s="10">
        <v>-1E-3</v>
      </c>
      <c r="J32" s="10">
        <v>3.56E-2</v>
      </c>
      <c r="K32" s="9" t="str">
        <f t="shared" si="6"/>
        <v>Yes</v>
      </c>
    </row>
    <row r="33" spans="1:11" x14ac:dyDescent="0.25">
      <c r="A33" s="75" t="s">
        <v>910</v>
      </c>
      <c r="B33" s="35" t="s">
        <v>213</v>
      </c>
      <c r="C33" s="74">
        <v>57.647103125999998</v>
      </c>
      <c r="D33" s="9" t="str">
        <f t="shared" si="5"/>
        <v>N/A</v>
      </c>
      <c r="E33" s="8">
        <v>55.680479937000001</v>
      </c>
      <c r="F33" s="9" t="str">
        <f t="shared" si="2"/>
        <v>N/A</v>
      </c>
      <c r="G33" s="8">
        <v>53.067854148999999</v>
      </c>
      <c r="H33" s="9" t="str">
        <f t="shared" si="3"/>
        <v>N/A</v>
      </c>
      <c r="I33" s="10">
        <v>-3.41</v>
      </c>
      <c r="J33" s="10">
        <v>-4.6900000000000004</v>
      </c>
      <c r="K33" s="9" t="str">
        <f t="shared" si="6"/>
        <v>Yes</v>
      </c>
    </row>
    <row r="34" spans="1:11" x14ac:dyDescent="0.25">
      <c r="A34" s="75" t="s">
        <v>851</v>
      </c>
      <c r="B34" s="35" t="s">
        <v>268</v>
      </c>
      <c r="C34" s="74">
        <v>6.2063428778</v>
      </c>
      <c r="D34" s="9" t="str">
        <f>IF($B34="N/A","N/A",IF(C34&gt;25,"No",IF(C34&lt;5,"No","Yes")))</f>
        <v>Yes</v>
      </c>
      <c r="E34" s="8">
        <v>6.1043202262999996</v>
      </c>
      <c r="F34" s="9" t="str">
        <f>IF($B34="N/A","N/A",IF(E34&gt;25,"No",IF(E34&lt;5,"No","Yes")))</f>
        <v>Yes</v>
      </c>
      <c r="G34" s="8">
        <v>6.2771977097000002</v>
      </c>
      <c r="H34" s="9" t="str">
        <f>IF($B34="N/A","N/A",IF(G34&gt;25,"No",IF(G34&lt;5,"No","Yes")))</f>
        <v>Yes</v>
      </c>
      <c r="I34" s="10">
        <v>-1.64</v>
      </c>
      <c r="J34" s="10">
        <v>2.8319999999999999</v>
      </c>
      <c r="K34" s="9" t="str">
        <f t="shared" si="6"/>
        <v>Yes</v>
      </c>
    </row>
    <row r="35" spans="1:11" x14ac:dyDescent="0.25">
      <c r="A35" s="75" t="s">
        <v>852</v>
      </c>
      <c r="B35" s="35" t="s">
        <v>269</v>
      </c>
      <c r="C35" s="74">
        <v>39.231013507</v>
      </c>
      <c r="D35" s="9" t="str">
        <f>IF($B35="N/A","N/A",IF(C35&gt;70,"No",IF(C35&lt;40,"No","Yes")))</f>
        <v>No</v>
      </c>
      <c r="E35" s="8">
        <v>40.368414432999998</v>
      </c>
      <c r="F35" s="9" t="str">
        <f>IF($B35="N/A","N/A",IF(E35&gt;70,"No",IF(E35&lt;40,"No","Yes")))</f>
        <v>Yes</v>
      </c>
      <c r="G35" s="8">
        <v>43.458219522999997</v>
      </c>
      <c r="H35" s="9" t="str">
        <f>IF($B35="N/A","N/A",IF(G35&gt;70,"No",IF(G35&lt;40,"No","Yes")))</f>
        <v>Yes</v>
      </c>
      <c r="I35" s="10">
        <v>2.899</v>
      </c>
      <c r="J35" s="10">
        <v>7.6539999999999999</v>
      </c>
      <c r="K35" s="9" t="str">
        <f t="shared" si="6"/>
        <v>Yes</v>
      </c>
    </row>
    <row r="36" spans="1:11" x14ac:dyDescent="0.25">
      <c r="A36" s="75" t="s">
        <v>853</v>
      </c>
      <c r="B36" s="35" t="s">
        <v>270</v>
      </c>
      <c r="C36" s="74">
        <v>54.544785758000003</v>
      </c>
      <c r="D36" s="9" t="str">
        <f>IF($B36="N/A","N/A",IF(C36&gt;55,"No",IF(C36&lt;20,"No","Yes")))</f>
        <v>Yes</v>
      </c>
      <c r="E36" s="8">
        <v>53.515800476999999</v>
      </c>
      <c r="F36" s="9" t="str">
        <f>IF($B36="N/A","N/A",IF(E36&gt;55,"No",IF(E36&lt;20,"No","Yes")))</f>
        <v>Yes</v>
      </c>
      <c r="G36" s="8">
        <v>50.264582767999997</v>
      </c>
      <c r="H36" s="9" t="str">
        <f>IF($B36="N/A","N/A",IF(G36&gt;55,"No",IF(G36&lt;20,"No","Yes")))</f>
        <v>Yes</v>
      </c>
      <c r="I36" s="10">
        <v>-1.89</v>
      </c>
      <c r="J36" s="10">
        <v>-6.08</v>
      </c>
      <c r="K36" s="9" t="str">
        <f t="shared" si="6"/>
        <v>Yes</v>
      </c>
    </row>
    <row r="37" spans="1:11" x14ac:dyDescent="0.25">
      <c r="A37" s="75" t="s">
        <v>163</v>
      </c>
      <c r="B37" s="35" t="s">
        <v>246</v>
      </c>
      <c r="C37" s="74">
        <v>92.353711610999994</v>
      </c>
      <c r="D37" s="9" t="str">
        <f>IF($B37="N/A","N/A",IF(C37&gt;95,"Yes","No"))</f>
        <v>No</v>
      </c>
      <c r="E37" s="8">
        <v>92.525860812000005</v>
      </c>
      <c r="F37" s="9" t="str">
        <f>IF($B37="N/A","N/A",IF(E37&gt;95,"Yes","No"))</f>
        <v>No</v>
      </c>
      <c r="G37" s="8">
        <v>92.811236176999998</v>
      </c>
      <c r="H37" s="9" t="str">
        <f>IF($B37="N/A","N/A",IF(G37&gt;95,"Yes","No"))</f>
        <v>No</v>
      </c>
      <c r="I37" s="10">
        <v>0.18640000000000001</v>
      </c>
      <c r="J37" s="10">
        <v>0.30840000000000001</v>
      </c>
      <c r="K37" s="9" t="str">
        <f t="shared" si="6"/>
        <v>Yes</v>
      </c>
    </row>
    <row r="38" spans="1:11" x14ac:dyDescent="0.25">
      <c r="A38" s="75" t="s">
        <v>41</v>
      </c>
      <c r="B38" s="35" t="s">
        <v>213</v>
      </c>
      <c r="C38" s="74">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75" t="s">
        <v>42</v>
      </c>
      <c r="B39" s="35" t="s">
        <v>213</v>
      </c>
      <c r="C39" s="74" t="s">
        <v>1746</v>
      </c>
      <c r="D39" s="9" t="str">
        <f t="shared" si="7"/>
        <v>N/A</v>
      </c>
      <c r="E39" s="8">
        <v>100</v>
      </c>
      <c r="F39" s="9" t="str">
        <f>IF($B39="N/A","N/A",IF(E39&gt;15,"No",IF(E39&lt;-15,"No","Yes")))</f>
        <v>N/A</v>
      </c>
      <c r="G39" s="8" t="s">
        <v>1746</v>
      </c>
      <c r="H39" s="9" t="str">
        <f>IF($B39="N/A","N/A",IF(G39&gt;15,"No",IF(G39&lt;-15,"No","Yes")))</f>
        <v>N/A</v>
      </c>
      <c r="I39" s="10" t="s">
        <v>1746</v>
      </c>
      <c r="J39" s="10" t="s">
        <v>1746</v>
      </c>
      <c r="K39" s="9" t="str">
        <f t="shared" si="6"/>
        <v>N/A</v>
      </c>
    </row>
    <row r="40" spans="1:11" x14ac:dyDescent="0.25">
      <c r="A40" s="75" t="s">
        <v>43</v>
      </c>
      <c r="B40" s="35" t="s">
        <v>223</v>
      </c>
      <c r="C40" s="74">
        <v>95.155328123999993</v>
      </c>
      <c r="D40" s="9" t="str">
        <f>IF($B40="N/A","N/A",IF(C40&gt;100,"No",IF(C40&lt;98,"No","Yes")))</f>
        <v>No</v>
      </c>
      <c r="E40" s="8">
        <v>95.255333114999999</v>
      </c>
      <c r="F40" s="9" t="str">
        <f>IF($B40="N/A","N/A",IF(E40&gt;100,"No",IF(E40&lt;98,"No","Yes")))</f>
        <v>No</v>
      </c>
      <c r="G40" s="8">
        <v>95.618299952000001</v>
      </c>
      <c r="H40" s="9" t="str">
        <f>IF($B40="N/A","N/A",IF(G40&gt;100,"No",IF(G40&lt;98,"No","Yes")))</f>
        <v>No</v>
      </c>
      <c r="I40" s="10">
        <v>0.1051</v>
      </c>
      <c r="J40" s="10">
        <v>0.38100000000000001</v>
      </c>
      <c r="K40" s="9" t="str">
        <f t="shared" si="6"/>
        <v>Yes</v>
      </c>
    </row>
    <row r="41" spans="1:11" x14ac:dyDescent="0.25">
      <c r="A41" s="75" t="s">
        <v>44</v>
      </c>
      <c r="B41" s="35" t="s">
        <v>213</v>
      </c>
      <c r="C41" s="74">
        <v>81.960409299999995</v>
      </c>
      <c r="D41" s="9" t="str">
        <f t="shared" si="7"/>
        <v>N/A</v>
      </c>
      <c r="E41" s="8">
        <v>80.179302243999999</v>
      </c>
      <c r="F41" s="9" t="str">
        <f t="shared" ref="F41:F47" si="8">IF($B41="N/A","N/A",IF(E41&gt;15,"No",IF(E41&lt;-15,"No","Yes")))</f>
        <v>N/A</v>
      </c>
      <c r="G41" s="8">
        <v>80.337604795000004</v>
      </c>
      <c r="H41" s="9" t="str">
        <f t="shared" ref="H41:H47" si="9">IF($B41="N/A","N/A",IF(G41&gt;15,"No",IF(G41&lt;-15,"No","Yes")))</f>
        <v>N/A</v>
      </c>
      <c r="I41" s="10">
        <v>-2.17</v>
      </c>
      <c r="J41" s="10">
        <v>0.19739999999999999</v>
      </c>
      <c r="K41" s="9" t="str">
        <f t="shared" si="6"/>
        <v>Yes</v>
      </c>
    </row>
    <row r="42" spans="1:11" x14ac:dyDescent="0.25">
      <c r="A42" s="75" t="s">
        <v>45</v>
      </c>
      <c r="B42" s="35" t="s">
        <v>213</v>
      </c>
      <c r="C42" s="74">
        <v>18.039590700000002</v>
      </c>
      <c r="D42" s="9" t="str">
        <f t="shared" si="7"/>
        <v>N/A</v>
      </c>
      <c r="E42" s="8">
        <v>19.820697756000001</v>
      </c>
      <c r="F42" s="9" t="str">
        <f t="shared" si="8"/>
        <v>N/A</v>
      </c>
      <c r="G42" s="8">
        <v>19.662395204999999</v>
      </c>
      <c r="H42" s="9" t="str">
        <f t="shared" si="9"/>
        <v>N/A</v>
      </c>
      <c r="I42" s="10">
        <v>9.8729999999999993</v>
      </c>
      <c r="J42" s="10">
        <v>-0.79900000000000004</v>
      </c>
      <c r="K42" s="9" t="str">
        <f t="shared" si="6"/>
        <v>Yes</v>
      </c>
    </row>
    <row r="43" spans="1:11" x14ac:dyDescent="0.25">
      <c r="A43" s="75" t="s">
        <v>50</v>
      </c>
      <c r="B43" s="35" t="s">
        <v>213</v>
      </c>
      <c r="C43" s="74">
        <v>0</v>
      </c>
      <c r="D43" s="9" t="str">
        <f t="shared" si="7"/>
        <v>N/A</v>
      </c>
      <c r="E43" s="8">
        <v>0</v>
      </c>
      <c r="F43" s="9" t="str">
        <f t="shared" si="8"/>
        <v>N/A</v>
      </c>
      <c r="G43" s="8">
        <v>0</v>
      </c>
      <c r="H43" s="9" t="str">
        <f t="shared" si="9"/>
        <v>N/A</v>
      </c>
      <c r="I43" s="10" t="s">
        <v>1746</v>
      </c>
      <c r="J43" s="10" t="s">
        <v>1746</v>
      </c>
      <c r="K43" s="9" t="str">
        <f t="shared" si="6"/>
        <v>N/A</v>
      </c>
    </row>
    <row r="44" spans="1:11" x14ac:dyDescent="0.25">
      <c r="A44" s="75" t="s">
        <v>913</v>
      </c>
      <c r="B44" s="35" t="s">
        <v>213</v>
      </c>
      <c r="C44" s="74">
        <v>85.545993058999997</v>
      </c>
      <c r="D44" s="9" t="str">
        <f t="shared" si="7"/>
        <v>N/A</v>
      </c>
      <c r="E44" s="8">
        <v>85.027890283999994</v>
      </c>
      <c r="F44" s="9" t="str">
        <f t="shared" si="8"/>
        <v>N/A</v>
      </c>
      <c r="G44" s="8">
        <v>84.223142445999997</v>
      </c>
      <c r="H44" s="9" t="str">
        <f t="shared" si="9"/>
        <v>N/A</v>
      </c>
      <c r="I44" s="10">
        <v>-0.60599999999999998</v>
      </c>
      <c r="J44" s="10">
        <v>-0.94599999999999995</v>
      </c>
      <c r="K44" s="9" t="str">
        <f>IF(J44="Div by 0", "N/A", IF(J44="N/A","N/A", IF(J44&gt;30, "No", IF(J44&lt;-30, "No", "Yes"))))</f>
        <v>Yes</v>
      </c>
    </row>
    <row r="45" spans="1:11" x14ac:dyDescent="0.25">
      <c r="A45" s="75" t="s">
        <v>914</v>
      </c>
      <c r="B45" s="35" t="s">
        <v>213</v>
      </c>
      <c r="C45" s="74">
        <v>14.454006940999999</v>
      </c>
      <c r="D45" s="9" t="str">
        <f t="shared" si="7"/>
        <v>N/A</v>
      </c>
      <c r="E45" s="8">
        <v>14.972109716</v>
      </c>
      <c r="F45" s="9" t="str">
        <f t="shared" si="8"/>
        <v>N/A</v>
      </c>
      <c r="G45" s="8">
        <v>15.776857553999999</v>
      </c>
      <c r="H45" s="9" t="str">
        <f t="shared" si="9"/>
        <v>N/A</v>
      </c>
      <c r="I45" s="10">
        <v>3.5840000000000001</v>
      </c>
      <c r="J45" s="10">
        <v>5.375</v>
      </c>
      <c r="K45" s="9" t="str">
        <f>IF(J45="Div by 0", "N/A", IF(J45="N/A","N/A", IF(J45&gt;30, "No", IF(J45&lt;-30, "No", "Yes"))))</f>
        <v>Yes</v>
      </c>
    </row>
    <row r="46" spans="1:11" x14ac:dyDescent="0.25">
      <c r="A46" s="75" t="s">
        <v>937</v>
      </c>
      <c r="B46" s="35" t="s">
        <v>213</v>
      </c>
      <c r="C46" s="74">
        <v>0</v>
      </c>
      <c r="D46" s="9" t="str">
        <f t="shared" si="7"/>
        <v>N/A</v>
      </c>
      <c r="E46" s="8">
        <v>6.5291300000000003E-5</v>
      </c>
      <c r="F46" s="9" t="str">
        <f t="shared" si="8"/>
        <v>N/A</v>
      </c>
      <c r="G46" s="8">
        <v>0</v>
      </c>
      <c r="H46" s="9" t="str">
        <f t="shared" si="9"/>
        <v>N/A</v>
      </c>
      <c r="I46" s="10" t="s">
        <v>1746</v>
      </c>
      <c r="J46" s="10">
        <v>-100</v>
      </c>
      <c r="K46" s="9" t="str">
        <f>IF(J46="Div by 0", "N/A", IF(J46="N/A","N/A", IF(J46&gt;30, "No", IF(J46&lt;-30, "No", "Yes"))))</f>
        <v>No</v>
      </c>
    </row>
    <row r="47" spans="1:11" x14ac:dyDescent="0.25">
      <c r="A47" s="75" t="s">
        <v>925</v>
      </c>
      <c r="B47" s="35" t="s">
        <v>213</v>
      </c>
      <c r="C47" s="74">
        <v>0</v>
      </c>
      <c r="D47" s="9" t="str">
        <f t="shared" si="7"/>
        <v>N/A</v>
      </c>
      <c r="E47" s="8">
        <v>0</v>
      </c>
      <c r="F47" s="9" t="str">
        <f t="shared" si="8"/>
        <v>N/A</v>
      </c>
      <c r="G47" s="8">
        <v>0</v>
      </c>
      <c r="H47" s="9" t="str">
        <f t="shared" si="9"/>
        <v>N/A</v>
      </c>
      <c r="I47" s="10" t="s">
        <v>1746</v>
      </c>
      <c r="J47" s="10" t="s">
        <v>1746</v>
      </c>
      <c r="K47" s="9" t="str">
        <f>IF(J47="Div by 0", "N/A", IF(J47="N/A","N/A", IF(J47&gt;30, "No", IF(J47&lt;-30, "No", "Yes"))))</f>
        <v>N/A</v>
      </c>
    </row>
    <row r="48" spans="1:11" ht="12" customHeight="1" x14ac:dyDescent="0.25">
      <c r="A48" s="140" t="s">
        <v>1646</v>
      </c>
      <c r="B48" s="141"/>
      <c r="C48" s="141"/>
      <c r="D48" s="141"/>
      <c r="E48" s="141"/>
      <c r="F48" s="141"/>
      <c r="G48" s="141"/>
      <c r="H48" s="141"/>
      <c r="I48" s="141"/>
      <c r="J48" s="141"/>
      <c r="K48" s="142"/>
    </row>
    <row r="49" spans="1:11" x14ac:dyDescent="0.25">
      <c r="A49" s="132" t="s">
        <v>1644</v>
      </c>
      <c r="B49" s="133"/>
      <c r="C49" s="133"/>
      <c r="D49" s="133"/>
      <c r="E49" s="133"/>
      <c r="F49" s="133"/>
      <c r="G49" s="133"/>
      <c r="H49" s="133"/>
      <c r="I49" s="133"/>
      <c r="J49" s="133"/>
      <c r="K49" s="134"/>
    </row>
    <row r="50" spans="1:11" x14ac:dyDescent="0.25">
      <c r="A50" s="135" t="s">
        <v>1742</v>
      </c>
      <c r="B50" s="135"/>
      <c r="C50" s="135"/>
      <c r="D50" s="135"/>
      <c r="E50" s="135"/>
      <c r="F50" s="135"/>
      <c r="G50" s="135"/>
      <c r="H50" s="135"/>
      <c r="I50" s="135"/>
      <c r="J50" s="135"/>
      <c r="K50" s="136"/>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5" t="s">
        <v>213</v>
      </c>
      <c r="C6" s="73">
        <v>23792139</v>
      </c>
      <c r="D6" s="9" t="str">
        <f t="shared" ref="D6:D15" si="0">IF($B6="N/A","N/A",IF(C6&lt;0,"No","Yes"))</f>
        <v>N/A</v>
      </c>
      <c r="E6" s="73">
        <v>22357302</v>
      </c>
      <c r="F6" s="9" t="str">
        <f t="shared" ref="F6:F15" si="1">IF($B6="N/A","N/A",IF(E6&lt;0,"No","Yes"))</f>
        <v>N/A</v>
      </c>
      <c r="G6" s="73">
        <v>15384215</v>
      </c>
      <c r="H6" s="9" t="str">
        <f t="shared" ref="H6:H15" si="2">IF($B6="N/A","N/A",IF(G6&lt;0,"No","Yes"))</f>
        <v>N/A</v>
      </c>
      <c r="I6" s="10">
        <v>-6.03</v>
      </c>
      <c r="J6" s="10">
        <v>-31.2</v>
      </c>
      <c r="K6" s="9" t="str">
        <f t="shared" ref="K6:K15" si="3">IF(J6="Div by 0", "N/A", IF(J6="N/A","N/A", IF(J6&gt;30, "No", IF(J6&lt;-30, "No", "Yes"))))</f>
        <v>No</v>
      </c>
    </row>
    <row r="7" spans="1:11" x14ac:dyDescent="0.25">
      <c r="A7" s="72" t="s">
        <v>445</v>
      </c>
      <c r="B7" s="5" t="s">
        <v>213</v>
      </c>
      <c r="C7" s="74">
        <v>2.01284971E-2</v>
      </c>
      <c r="D7" s="9" t="str">
        <f t="shared" si="0"/>
        <v>N/A</v>
      </c>
      <c r="E7" s="74">
        <v>9.4823610000000001E-4</v>
      </c>
      <c r="F7" s="9" t="str">
        <f t="shared" si="1"/>
        <v>N/A</v>
      </c>
      <c r="G7" s="74">
        <v>1.3780359E-3</v>
      </c>
      <c r="H7" s="9" t="str">
        <f t="shared" si="2"/>
        <v>N/A</v>
      </c>
      <c r="I7" s="10">
        <v>-95.3</v>
      </c>
      <c r="J7" s="10">
        <v>45.33</v>
      </c>
      <c r="K7" s="9" t="str">
        <f t="shared" si="3"/>
        <v>No</v>
      </c>
    </row>
    <row r="8" spans="1:11" x14ac:dyDescent="0.25">
      <c r="A8" s="72" t="s">
        <v>446</v>
      </c>
      <c r="B8" s="5" t="s">
        <v>213</v>
      </c>
      <c r="C8" s="74">
        <v>2.9415934397000001</v>
      </c>
      <c r="D8" s="9" t="str">
        <f t="shared" si="0"/>
        <v>N/A</v>
      </c>
      <c r="E8" s="74">
        <v>2.2562203615</v>
      </c>
      <c r="F8" s="9" t="str">
        <f t="shared" si="1"/>
        <v>N/A</v>
      </c>
      <c r="G8" s="74">
        <v>2.3857180883</v>
      </c>
      <c r="H8" s="9" t="str">
        <f t="shared" si="2"/>
        <v>N/A</v>
      </c>
      <c r="I8" s="10">
        <v>-23.3</v>
      </c>
      <c r="J8" s="10">
        <v>5.74</v>
      </c>
      <c r="K8" s="9" t="str">
        <f t="shared" si="3"/>
        <v>Yes</v>
      </c>
    </row>
    <row r="9" spans="1:11" x14ac:dyDescent="0.25">
      <c r="A9" s="72" t="s">
        <v>447</v>
      </c>
      <c r="B9" s="5" t="s">
        <v>213</v>
      </c>
      <c r="C9" s="74">
        <v>68.520522682000006</v>
      </c>
      <c r="D9" s="9" t="str">
        <f t="shared" si="0"/>
        <v>N/A</v>
      </c>
      <c r="E9" s="74">
        <v>69.839325872000003</v>
      </c>
      <c r="F9" s="9" t="str">
        <f t="shared" si="1"/>
        <v>N/A</v>
      </c>
      <c r="G9" s="74">
        <v>73.482481882000002</v>
      </c>
      <c r="H9" s="9" t="str">
        <f t="shared" si="2"/>
        <v>N/A</v>
      </c>
      <c r="I9" s="10">
        <v>1.925</v>
      </c>
      <c r="J9" s="10">
        <v>5.2160000000000002</v>
      </c>
      <c r="K9" s="9" t="str">
        <f t="shared" si="3"/>
        <v>Yes</v>
      </c>
    </row>
    <row r="10" spans="1:11" x14ac:dyDescent="0.25">
      <c r="A10" s="72" t="s">
        <v>448</v>
      </c>
      <c r="B10" s="5" t="s">
        <v>213</v>
      </c>
      <c r="C10" s="74">
        <v>27.587364045000001</v>
      </c>
      <c r="D10" s="9" t="str">
        <f t="shared" si="0"/>
        <v>N/A</v>
      </c>
      <c r="E10" s="74">
        <v>26.594496957</v>
      </c>
      <c r="F10" s="9" t="str">
        <f t="shared" si="1"/>
        <v>N/A</v>
      </c>
      <c r="G10" s="74">
        <v>20.831449637999999</v>
      </c>
      <c r="H10" s="9" t="str">
        <f t="shared" si="2"/>
        <v>N/A</v>
      </c>
      <c r="I10" s="10">
        <v>-3.6</v>
      </c>
      <c r="J10" s="10">
        <v>-21.7</v>
      </c>
      <c r="K10" s="9" t="str">
        <f t="shared" si="3"/>
        <v>Yes</v>
      </c>
    </row>
    <row r="11" spans="1:11" ht="13" x14ac:dyDescent="0.3">
      <c r="A11" s="72" t="s">
        <v>1641</v>
      </c>
      <c r="B11" s="5" t="s">
        <v>213</v>
      </c>
      <c r="C11" s="74">
        <v>78.526172027000001</v>
      </c>
      <c r="D11" s="9" t="str">
        <f t="shared" si="0"/>
        <v>N/A</v>
      </c>
      <c r="E11" s="74">
        <v>86.732768559999997</v>
      </c>
      <c r="F11" s="9" t="str">
        <f t="shared" si="1"/>
        <v>N/A</v>
      </c>
      <c r="G11" s="74">
        <v>99.843261420999994</v>
      </c>
      <c r="H11" s="9" t="str">
        <f t="shared" si="2"/>
        <v>N/A</v>
      </c>
      <c r="I11" s="10">
        <v>10.45</v>
      </c>
      <c r="J11" s="10">
        <v>15.12</v>
      </c>
      <c r="K11" s="9" t="str">
        <f t="shared" si="3"/>
        <v>Yes</v>
      </c>
    </row>
    <row r="12" spans="1:11" x14ac:dyDescent="0.25">
      <c r="A12" s="72" t="s">
        <v>16</v>
      </c>
      <c r="B12" s="5" t="s">
        <v>213</v>
      </c>
      <c r="C12" s="74">
        <v>0.1074220355</v>
      </c>
      <c r="D12" s="9" t="str">
        <f t="shared" si="0"/>
        <v>N/A</v>
      </c>
      <c r="E12" s="74">
        <v>5.9358682900000001E-2</v>
      </c>
      <c r="F12" s="9" t="str">
        <f t="shared" si="1"/>
        <v>N/A</v>
      </c>
      <c r="G12" s="74">
        <v>0.10327468770000001</v>
      </c>
      <c r="H12" s="9" t="str">
        <f t="shared" si="2"/>
        <v>N/A</v>
      </c>
      <c r="I12" s="10">
        <v>-44.7</v>
      </c>
      <c r="J12" s="10">
        <v>73.98</v>
      </c>
      <c r="K12" s="9" t="str">
        <f t="shared" si="3"/>
        <v>No</v>
      </c>
    </row>
    <row r="13" spans="1:11" x14ac:dyDescent="0.25">
      <c r="A13" s="72" t="s">
        <v>36</v>
      </c>
      <c r="B13" s="5" t="s">
        <v>213</v>
      </c>
      <c r="C13" s="74">
        <v>0</v>
      </c>
      <c r="D13" s="9" t="str">
        <f t="shared" si="0"/>
        <v>N/A</v>
      </c>
      <c r="E13" s="74">
        <v>0</v>
      </c>
      <c r="F13" s="9" t="str">
        <f t="shared" si="1"/>
        <v>N/A</v>
      </c>
      <c r="G13" s="74" t="s">
        <v>1746</v>
      </c>
      <c r="H13" s="9" t="str">
        <f t="shared" si="2"/>
        <v>N/A</v>
      </c>
      <c r="I13" s="10" t="s">
        <v>1746</v>
      </c>
      <c r="J13" s="10" t="s">
        <v>1746</v>
      </c>
      <c r="K13" s="9" t="str">
        <f t="shared" si="3"/>
        <v>N/A</v>
      </c>
    </row>
    <row r="14" spans="1:11" x14ac:dyDescent="0.25">
      <c r="A14" s="72" t="s">
        <v>37</v>
      </c>
      <c r="B14" s="5" t="s">
        <v>213</v>
      </c>
      <c r="C14" s="74">
        <v>0.34782608700000001</v>
      </c>
      <c r="D14" s="9" t="str">
        <f t="shared" si="0"/>
        <v>N/A</v>
      </c>
      <c r="E14" s="74">
        <v>1.5247159367000001</v>
      </c>
      <c r="F14" s="9" t="str">
        <f t="shared" si="1"/>
        <v>N/A</v>
      </c>
      <c r="G14" s="74">
        <v>1.9780949219999999</v>
      </c>
      <c r="H14" s="9" t="str">
        <f t="shared" si="2"/>
        <v>N/A</v>
      </c>
      <c r="I14" s="10">
        <v>338.4</v>
      </c>
      <c r="J14" s="10">
        <v>29.74</v>
      </c>
      <c r="K14" s="9" t="str">
        <f t="shared" si="3"/>
        <v>Yes</v>
      </c>
    </row>
    <row r="15" spans="1:11" x14ac:dyDescent="0.25">
      <c r="A15" s="72" t="s">
        <v>38</v>
      </c>
      <c r="B15" s="5" t="s">
        <v>213</v>
      </c>
      <c r="C15" s="74">
        <v>0.1208628258</v>
      </c>
      <c r="D15" s="9" t="str">
        <f t="shared" si="0"/>
        <v>N/A</v>
      </c>
      <c r="E15" s="74">
        <v>6.4233877499999995E-2</v>
      </c>
      <c r="F15" s="9" t="str">
        <f t="shared" si="1"/>
        <v>N/A</v>
      </c>
      <c r="G15" s="74">
        <v>0.1014369695</v>
      </c>
      <c r="H15" s="9" t="str">
        <f t="shared" si="2"/>
        <v>N/A</v>
      </c>
      <c r="I15" s="10">
        <v>-46.9</v>
      </c>
      <c r="J15" s="10">
        <v>57.92</v>
      </c>
      <c r="K15" s="9" t="str">
        <f t="shared" si="3"/>
        <v>No</v>
      </c>
    </row>
    <row r="16" spans="1:11" x14ac:dyDescent="0.25">
      <c r="A16" s="72" t="s">
        <v>378</v>
      </c>
      <c r="B16" s="5" t="s">
        <v>213</v>
      </c>
      <c r="C16" s="8">
        <v>24.222207353000002</v>
      </c>
      <c r="D16" s="9" t="str">
        <f t="shared" ref="D16:D41" si="4">IF($B16="N/A","N/A",IF(C16&lt;0,"No","Yes"))</f>
        <v>N/A</v>
      </c>
      <c r="E16" s="8">
        <v>26.972615295000001</v>
      </c>
      <c r="F16" s="9" t="str">
        <f t="shared" ref="F16:F41" si="5">IF($B16="N/A","N/A",IF(E16&lt;0,"No","Yes"))</f>
        <v>N/A</v>
      </c>
      <c r="G16" s="8">
        <v>34.272200433999998</v>
      </c>
      <c r="H16" s="9" t="str">
        <f t="shared" ref="H16:H41" si="6">IF($B16="N/A","N/A",IF(G16&lt;0,"No","Yes"))</f>
        <v>N/A</v>
      </c>
      <c r="I16" s="10">
        <v>11.35</v>
      </c>
      <c r="J16" s="10">
        <v>27.06</v>
      </c>
      <c r="K16" s="9" t="str">
        <f t="shared" ref="K16:K41" si="7">IF(J16="Div by 0", "N/A", IF(J16="N/A","N/A", IF(J16&gt;30, "No", IF(J16&lt;-30, "No", "Yes"))))</f>
        <v>Yes</v>
      </c>
    </row>
    <row r="17" spans="1:11" x14ac:dyDescent="0.25">
      <c r="A17" s="72" t="s">
        <v>379</v>
      </c>
      <c r="B17" s="5" t="s">
        <v>213</v>
      </c>
      <c r="C17" s="8">
        <v>14.98003248</v>
      </c>
      <c r="D17" s="9" t="str">
        <f t="shared" si="4"/>
        <v>N/A</v>
      </c>
      <c r="E17" s="8">
        <v>17.229167741000001</v>
      </c>
      <c r="F17" s="9" t="str">
        <f t="shared" si="5"/>
        <v>N/A</v>
      </c>
      <c r="G17" s="8">
        <v>26.359095995000001</v>
      </c>
      <c r="H17" s="9" t="str">
        <f t="shared" si="6"/>
        <v>N/A</v>
      </c>
      <c r="I17" s="10">
        <v>15.01</v>
      </c>
      <c r="J17" s="10">
        <v>52.99</v>
      </c>
      <c r="K17" s="9" t="str">
        <f t="shared" si="7"/>
        <v>No</v>
      </c>
    </row>
    <row r="18" spans="1:11" x14ac:dyDescent="0.25">
      <c r="A18" s="72" t="s">
        <v>380</v>
      </c>
      <c r="B18" s="5" t="s">
        <v>213</v>
      </c>
      <c r="C18" s="8">
        <v>1.7538776885</v>
      </c>
      <c r="D18" s="9" t="str">
        <f t="shared" si="4"/>
        <v>N/A</v>
      </c>
      <c r="E18" s="8">
        <v>2.2990920041999998</v>
      </c>
      <c r="F18" s="9" t="str">
        <f t="shared" si="5"/>
        <v>N/A</v>
      </c>
      <c r="G18" s="8">
        <v>2.8149632593999998</v>
      </c>
      <c r="H18" s="9" t="str">
        <f t="shared" si="6"/>
        <v>N/A</v>
      </c>
      <c r="I18" s="10">
        <v>31.09</v>
      </c>
      <c r="J18" s="10">
        <v>22.44</v>
      </c>
      <c r="K18" s="9" t="str">
        <f t="shared" si="7"/>
        <v>Yes</v>
      </c>
    </row>
    <row r="19" spans="1:11" x14ac:dyDescent="0.25">
      <c r="A19" s="72" t="s">
        <v>381</v>
      </c>
      <c r="B19" s="5" t="s">
        <v>213</v>
      </c>
      <c r="C19" s="8">
        <v>11.179697259999999</v>
      </c>
      <c r="D19" s="9" t="str">
        <f t="shared" si="4"/>
        <v>N/A</v>
      </c>
      <c r="E19" s="8">
        <v>8.6369569153000008</v>
      </c>
      <c r="F19" s="9" t="str">
        <f t="shared" si="5"/>
        <v>N/A</v>
      </c>
      <c r="G19" s="8">
        <v>0</v>
      </c>
      <c r="H19" s="9" t="str">
        <f t="shared" si="6"/>
        <v>N/A</v>
      </c>
      <c r="I19" s="10">
        <v>-22.7</v>
      </c>
      <c r="J19" s="10">
        <v>-100</v>
      </c>
      <c r="K19" s="9" t="str">
        <f t="shared" si="7"/>
        <v>No</v>
      </c>
    </row>
    <row r="20" spans="1:11" x14ac:dyDescent="0.25">
      <c r="A20" s="72" t="s">
        <v>382</v>
      </c>
      <c r="B20" s="5" t="s">
        <v>213</v>
      </c>
      <c r="C20" s="8">
        <v>11.624596327000001</v>
      </c>
      <c r="D20" s="9" t="str">
        <f t="shared" si="4"/>
        <v>N/A</v>
      </c>
      <c r="E20" s="8">
        <v>9.0980733283999999</v>
      </c>
      <c r="F20" s="9" t="str">
        <f t="shared" si="5"/>
        <v>N/A</v>
      </c>
      <c r="G20" s="8">
        <v>1.9211769986</v>
      </c>
      <c r="H20" s="9" t="str">
        <f t="shared" si="6"/>
        <v>N/A</v>
      </c>
      <c r="I20" s="10">
        <v>-21.7</v>
      </c>
      <c r="J20" s="10">
        <v>-78.900000000000006</v>
      </c>
      <c r="K20" s="9" t="str">
        <f t="shared" si="7"/>
        <v>No</v>
      </c>
    </row>
    <row r="21" spans="1:11" x14ac:dyDescent="0.25">
      <c r="A21" s="72" t="s">
        <v>383</v>
      </c>
      <c r="B21" s="5" t="s">
        <v>213</v>
      </c>
      <c r="C21" s="8">
        <v>3.1417941499999998E-2</v>
      </c>
      <c r="D21" s="9" t="str">
        <f t="shared" si="4"/>
        <v>N/A</v>
      </c>
      <c r="E21" s="8">
        <v>4.6056625599999998E-2</v>
      </c>
      <c r="F21" s="9" t="str">
        <f t="shared" si="5"/>
        <v>N/A</v>
      </c>
      <c r="G21" s="8">
        <v>9.79250485E-2</v>
      </c>
      <c r="H21" s="9" t="str">
        <f t="shared" si="6"/>
        <v>N/A</v>
      </c>
      <c r="I21" s="10">
        <v>46.59</v>
      </c>
      <c r="J21" s="10">
        <v>112.6</v>
      </c>
      <c r="K21" s="9" t="str">
        <f t="shared" si="7"/>
        <v>No</v>
      </c>
    </row>
    <row r="22" spans="1:11" x14ac:dyDescent="0.25">
      <c r="A22" s="72" t="s">
        <v>384</v>
      </c>
      <c r="B22" s="5" t="s">
        <v>213</v>
      </c>
      <c r="C22" s="8">
        <v>25.045924834000001</v>
      </c>
      <c r="D22" s="9" t="str">
        <f t="shared" si="4"/>
        <v>N/A</v>
      </c>
      <c r="E22" s="8">
        <v>24.081187762999999</v>
      </c>
      <c r="F22" s="9" t="str">
        <f t="shared" si="5"/>
        <v>N/A</v>
      </c>
      <c r="G22" s="8">
        <v>19.145481261</v>
      </c>
      <c r="H22" s="9" t="str">
        <f t="shared" si="6"/>
        <v>N/A</v>
      </c>
      <c r="I22" s="10">
        <v>-3.85</v>
      </c>
      <c r="J22" s="10">
        <v>-20.5</v>
      </c>
      <c r="K22" s="9" t="str">
        <f t="shared" si="7"/>
        <v>Yes</v>
      </c>
    </row>
    <row r="23" spans="1:11" x14ac:dyDescent="0.25">
      <c r="A23" s="72" t="s">
        <v>385</v>
      </c>
      <c r="B23" s="5" t="s">
        <v>213</v>
      </c>
      <c r="C23" s="8">
        <v>1.2609199999999999E-5</v>
      </c>
      <c r="D23" s="9" t="str">
        <f t="shared" si="4"/>
        <v>N/A</v>
      </c>
      <c r="E23" s="8">
        <v>0</v>
      </c>
      <c r="F23" s="9" t="str">
        <f t="shared" si="5"/>
        <v>N/A</v>
      </c>
      <c r="G23" s="8">
        <v>0</v>
      </c>
      <c r="H23" s="9" t="str">
        <f t="shared" si="6"/>
        <v>N/A</v>
      </c>
      <c r="I23" s="10">
        <v>-100</v>
      </c>
      <c r="J23" s="10" t="s">
        <v>1746</v>
      </c>
      <c r="K23" s="9" t="str">
        <f t="shared" si="7"/>
        <v>N/A</v>
      </c>
    </row>
    <row r="24" spans="1:11" x14ac:dyDescent="0.25">
      <c r="A24" s="72" t="s">
        <v>386</v>
      </c>
      <c r="B24" s="5" t="s">
        <v>213</v>
      </c>
      <c r="C24" s="8">
        <v>0.8721410409</v>
      </c>
      <c r="D24" s="9" t="str">
        <f t="shared" si="4"/>
        <v>N/A</v>
      </c>
      <c r="E24" s="8">
        <v>1.0957961264</v>
      </c>
      <c r="F24" s="9" t="str">
        <f t="shared" si="5"/>
        <v>N/A</v>
      </c>
      <c r="G24" s="8">
        <v>1.2337386079999999</v>
      </c>
      <c r="H24" s="9" t="str">
        <f t="shared" si="6"/>
        <v>N/A</v>
      </c>
      <c r="I24" s="10">
        <v>25.64</v>
      </c>
      <c r="J24" s="10">
        <v>12.59</v>
      </c>
      <c r="K24" s="9" t="str">
        <f t="shared" si="7"/>
        <v>Yes</v>
      </c>
    </row>
    <row r="25" spans="1:11" x14ac:dyDescent="0.25">
      <c r="A25" s="72" t="s">
        <v>387</v>
      </c>
      <c r="B25" s="5" t="s">
        <v>213</v>
      </c>
      <c r="C25" s="8">
        <v>3.7985741339999999</v>
      </c>
      <c r="D25" s="9" t="str">
        <f t="shared" si="4"/>
        <v>N/A</v>
      </c>
      <c r="E25" s="8">
        <v>3.3431107683999999</v>
      </c>
      <c r="F25" s="9" t="str">
        <f t="shared" si="5"/>
        <v>N/A</v>
      </c>
      <c r="G25" s="8">
        <v>1.6756461087000001</v>
      </c>
      <c r="H25" s="9" t="str">
        <f t="shared" si="6"/>
        <v>N/A</v>
      </c>
      <c r="I25" s="10">
        <v>-12</v>
      </c>
      <c r="J25" s="10">
        <v>-49.9</v>
      </c>
      <c r="K25" s="9" t="str">
        <f t="shared" si="7"/>
        <v>No</v>
      </c>
    </row>
    <row r="26" spans="1:11" x14ac:dyDescent="0.25">
      <c r="A26" s="72" t="s">
        <v>388</v>
      </c>
      <c r="B26" s="5" t="s">
        <v>213</v>
      </c>
      <c r="C26" s="8">
        <v>0.38398818969999998</v>
      </c>
      <c r="D26" s="9" t="str">
        <f t="shared" si="4"/>
        <v>N/A</v>
      </c>
      <c r="E26" s="8">
        <v>0.42767313940000001</v>
      </c>
      <c r="F26" s="9" t="str">
        <f t="shared" si="5"/>
        <v>N/A</v>
      </c>
      <c r="G26" s="8">
        <v>0.53123932549999997</v>
      </c>
      <c r="H26" s="9" t="str">
        <f t="shared" si="6"/>
        <v>N/A</v>
      </c>
      <c r="I26" s="10">
        <v>11.38</v>
      </c>
      <c r="J26" s="10">
        <v>24.22</v>
      </c>
      <c r="K26" s="9" t="str">
        <f t="shared" si="7"/>
        <v>Yes</v>
      </c>
    </row>
    <row r="27" spans="1:11" x14ac:dyDescent="0.25">
      <c r="A27" s="72" t="s">
        <v>389</v>
      </c>
      <c r="B27" s="5" t="s">
        <v>213</v>
      </c>
      <c r="C27" s="8">
        <v>0</v>
      </c>
      <c r="D27" s="9" t="str">
        <f t="shared" si="4"/>
        <v>N/A</v>
      </c>
      <c r="E27" s="8">
        <v>0</v>
      </c>
      <c r="F27" s="9" t="str">
        <f t="shared" si="5"/>
        <v>N/A</v>
      </c>
      <c r="G27" s="8">
        <v>0</v>
      </c>
      <c r="H27" s="9" t="str">
        <f t="shared" si="6"/>
        <v>N/A</v>
      </c>
      <c r="I27" s="10" t="s">
        <v>1746</v>
      </c>
      <c r="J27" s="10" t="s">
        <v>1746</v>
      </c>
      <c r="K27" s="9" t="str">
        <f t="shared" si="7"/>
        <v>N/A</v>
      </c>
    </row>
    <row r="28" spans="1:11" x14ac:dyDescent="0.25">
      <c r="A28" s="72" t="s">
        <v>390</v>
      </c>
      <c r="B28" s="5" t="s">
        <v>213</v>
      </c>
      <c r="C28" s="8">
        <v>0</v>
      </c>
      <c r="D28" s="9" t="str">
        <f t="shared" si="4"/>
        <v>N/A</v>
      </c>
      <c r="E28" s="8">
        <v>0</v>
      </c>
      <c r="F28" s="9" t="str">
        <f t="shared" si="5"/>
        <v>N/A</v>
      </c>
      <c r="G28" s="8">
        <v>0</v>
      </c>
      <c r="H28" s="9" t="str">
        <f t="shared" si="6"/>
        <v>N/A</v>
      </c>
      <c r="I28" s="10" t="s">
        <v>1746</v>
      </c>
      <c r="J28" s="10" t="s">
        <v>1746</v>
      </c>
      <c r="K28" s="9" t="str">
        <f t="shared" si="7"/>
        <v>N/A</v>
      </c>
    </row>
    <row r="29" spans="1:11" x14ac:dyDescent="0.25">
      <c r="A29" s="72" t="s">
        <v>391</v>
      </c>
      <c r="B29" s="5" t="s">
        <v>213</v>
      </c>
      <c r="C29" s="8">
        <v>0</v>
      </c>
      <c r="D29" s="9" t="str">
        <f t="shared" si="4"/>
        <v>N/A</v>
      </c>
      <c r="E29" s="8">
        <v>0</v>
      </c>
      <c r="F29" s="9" t="str">
        <f t="shared" si="5"/>
        <v>N/A</v>
      </c>
      <c r="G29" s="8">
        <v>0</v>
      </c>
      <c r="H29" s="9" t="str">
        <f t="shared" si="6"/>
        <v>N/A</v>
      </c>
      <c r="I29" s="10" t="s">
        <v>1746</v>
      </c>
      <c r="J29" s="10" t="s">
        <v>1746</v>
      </c>
      <c r="K29" s="9" t="str">
        <f t="shared" si="7"/>
        <v>N/A</v>
      </c>
    </row>
    <row r="30" spans="1:11" x14ac:dyDescent="0.25">
      <c r="A30" s="72" t="s">
        <v>392</v>
      </c>
      <c r="B30" s="5" t="s">
        <v>213</v>
      </c>
      <c r="C30" s="8">
        <v>0.28245464949999999</v>
      </c>
      <c r="D30" s="9" t="str">
        <f t="shared" si="4"/>
        <v>N/A</v>
      </c>
      <c r="E30" s="8">
        <v>0.19997977389999999</v>
      </c>
      <c r="F30" s="9" t="str">
        <f t="shared" si="5"/>
        <v>N/A</v>
      </c>
      <c r="G30" s="8">
        <v>7.9302059999999995E-4</v>
      </c>
      <c r="H30" s="9" t="str">
        <f t="shared" si="6"/>
        <v>N/A</v>
      </c>
      <c r="I30" s="10">
        <v>-29.2</v>
      </c>
      <c r="J30" s="10">
        <v>-99.6</v>
      </c>
      <c r="K30" s="9" t="str">
        <f t="shared" si="7"/>
        <v>No</v>
      </c>
    </row>
    <row r="31" spans="1:11" x14ac:dyDescent="0.25">
      <c r="A31" s="72" t="s">
        <v>393</v>
      </c>
      <c r="B31" s="5" t="s">
        <v>213</v>
      </c>
      <c r="C31" s="8">
        <v>0</v>
      </c>
      <c r="D31" s="9" t="str">
        <f t="shared" si="4"/>
        <v>N/A</v>
      </c>
      <c r="E31" s="8">
        <v>4.6409978400000003E-2</v>
      </c>
      <c r="F31" s="9" t="str">
        <f t="shared" si="5"/>
        <v>N/A</v>
      </c>
      <c r="G31" s="8">
        <v>5.4269912400000002E-2</v>
      </c>
      <c r="H31" s="9" t="str">
        <f t="shared" si="6"/>
        <v>N/A</v>
      </c>
      <c r="I31" s="10" t="s">
        <v>1746</v>
      </c>
      <c r="J31" s="10">
        <v>16.940000000000001</v>
      </c>
      <c r="K31" s="9" t="str">
        <f t="shared" si="7"/>
        <v>Yes</v>
      </c>
    </row>
    <row r="32" spans="1:11" x14ac:dyDescent="0.25">
      <c r="A32" s="72" t="s">
        <v>394</v>
      </c>
      <c r="B32" s="5" t="s">
        <v>213</v>
      </c>
      <c r="C32" s="8">
        <v>0</v>
      </c>
      <c r="D32" s="9" t="str">
        <f t="shared" si="4"/>
        <v>N/A</v>
      </c>
      <c r="E32" s="8">
        <v>0.2468146702</v>
      </c>
      <c r="F32" s="9" t="str">
        <f t="shared" si="5"/>
        <v>N/A</v>
      </c>
      <c r="G32" s="8">
        <v>0.76969803140000004</v>
      </c>
      <c r="H32" s="9" t="str">
        <f t="shared" si="6"/>
        <v>N/A</v>
      </c>
      <c r="I32" s="10" t="s">
        <v>1746</v>
      </c>
      <c r="J32" s="10">
        <v>211.9</v>
      </c>
      <c r="K32" s="9" t="str">
        <f t="shared" si="7"/>
        <v>No</v>
      </c>
    </row>
    <row r="33" spans="1:11" x14ac:dyDescent="0.25">
      <c r="A33" s="72" t="s">
        <v>395</v>
      </c>
      <c r="B33" s="5" t="s">
        <v>213</v>
      </c>
      <c r="C33" s="8">
        <v>5.379928E-4</v>
      </c>
      <c r="D33" s="9" t="str">
        <f t="shared" si="4"/>
        <v>N/A</v>
      </c>
      <c r="E33" s="8">
        <v>1.33916225E-2</v>
      </c>
      <c r="F33" s="9" t="str">
        <f t="shared" si="5"/>
        <v>N/A</v>
      </c>
      <c r="G33" s="8">
        <v>5.2781373999999997E-3</v>
      </c>
      <c r="H33" s="9" t="str">
        <f t="shared" si="6"/>
        <v>N/A</v>
      </c>
      <c r="I33" s="10">
        <v>2389</v>
      </c>
      <c r="J33" s="10">
        <v>-60.6</v>
      </c>
      <c r="K33" s="9" t="str">
        <f t="shared" si="7"/>
        <v>No</v>
      </c>
    </row>
    <row r="34" spans="1:11" x14ac:dyDescent="0.25">
      <c r="A34" s="72" t="s">
        <v>396</v>
      </c>
      <c r="B34" s="5" t="s">
        <v>213</v>
      </c>
      <c r="C34" s="8">
        <v>0.10012130900000001</v>
      </c>
      <c r="D34" s="9" t="str">
        <f t="shared" si="4"/>
        <v>N/A</v>
      </c>
      <c r="E34" s="8">
        <v>0.11439683959999999</v>
      </c>
      <c r="F34" s="9" t="str">
        <f t="shared" si="5"/>
        <v>N/A</v>
      </c>
      <c r="G34" s="8">
        <v>0.1401696479</v>
      </c>
      <c r="H34" s="9" t="str">
        <f t="shared" si="6"/>
        <v>N/A</v>
      </c>
      <c r="I34" s="10">
        <v>14.26</v>
      </c>
      <c r="J34" s="10">
        <v>22.53</v>
      </c>
      <c r="K34" s="9" t="str">
        <f t="shared" si="7"/>
        <v>Yes</v>
      </c>
    </row>
    <row r="35" spans="1:11" x14ac:dyDescent="0.25">
      <c r="A35" s="72" t="s">
        <v>397</v>
      </c>
      <c r="B35" s="5" t="s">
        <v>213</v>
      </c>
      <c r="C35" s="8">
        <v>1.358587446</v>
      </c>
      <c r="D35" s="9" t="str">
        <f t="shared" si="4"/>
        <v>N/A</v>
      </c>
      <c r="E35" s="8">
        <v>3.3945705603</v>
      </c>
      <c r="F35" s="9" t="str">
        <f t="shared" si="5"/>
        <v>N/A</v>
      </c>
      <c r="G35" s="8">
        <v>8.5898630512</v>
      </c>
      <c r="H35" s="9" t="str">
        <f t="shared" si="6"/>
        <v>N/A</v>
      </c>
      <c r="I35" s="10">
        <v>149.9</v>
      </c>
      <c r="J35" s="10">
        <v>153</v>
      </c>
      <c r="K35" s="9" t="str">
        <f t="shared" si="7"/>
        <v>No</v>
      </c>
    </row>
    <row r="36" spans="1:11" x14ac:dyDescent="0.25">
      <c r="A36" s="72" t="s">
        <v>398</v>
      </c>
      <c r="B36" s="5" t="s">
        <v>213</v>
      </c>
      <c r="C36" s="8">
        <v>5.5438481000000001E-3</v>
      </c>
      <c r="D36" s="9" t="str">
        <f t="shared" si="4"/>
        <v>N/A</v>
      </c>
      <c r="E36" s="8">
        <v>6.7897404999999996E-3</v>
      </c>
      <c r="F36" s="9" t="str">
        <f t="shared" si="5"/>
        <v>N/A</v>
      </c>
      <c r="G36" s="8">
        <v>0</v>
      </c>
      <c r="H36" s="9" t="str">
        <f t="shared" si="6"/>
        <v>N/A</v>
      </c>
      <c r="I36" s="10">
        <v>22.47</v>
      </c>
      <c r="J36" s="10">
        <v>-100</v>
      </c>
      <c r="K36" s="9" t="str">
        <f t="shared" si="7"/>
        <v>No</v>
      </c>
    </row>
    <row r="37" spans="1:11" x14ac:dyDescent="0.25">
      <c r="A37" s="72" t="s">
        <v>399</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5">
      <c r="A38" s="72" t="s">
        <v>400</v>
      </c>
      <c r="B38" s="5" t="s">
        <v>213</v>
      </c>
      <c r="C38" s="8">
        <v>4.5225023E-3</v>
      </c>
      <c r="D38" s="9" t="str">
        <f t="shared" si="4"/>
        <v>N/A</v>
      </c>
      <c r="E38" s="8">
        <v>3.6229840000000001E-3</v>
      </c>
      <c r="F38" s="9" t="str">
        <f t="shared" si="5"/>
        <v>N/A</v>
      </c>
      <c r="G38" s="8">
        <v>8.9052320000000001E-4</v>
      </c>
      <c r="H38" s="9" t="str">
        <f t="shared" si="6"/>
        <v>N/A</v>
      </c>
      <c r="I38" s="10">
        <v>-19.899999999999999</v>
      </c>
      <c r="J38" s="10">
        <v>-75.400000000000006</v>
      </c>
      <c r="K38" s="9" t="str">
        <f t="shared" si="7"/>
        <v>No</v>
      </c>
    </row>
    <row r="39" spans="1:11" x14ac:dyDescent="0.25">
      <c r="A39" s="72" t="s">
        <v>401</v>
      </c>
      <c r="B39" s="5" t="s">
        <v>213</v>
      </c>
      <c r="C39" s="8">
        <v>2.6279185165999999</v>
      </c>
      <c r="D39" s="9" t="str">
        <f t="shared" si="4"/>
        <v>N/A</v>
      </c>
      <c r="E39" s="8">
        <v>2.6078373374999999</v>
      </c>
      <c r="F39" s="9" t="str">
        <f t="shared" si="5"/>
        <v>N/A</v>
      </c>
      <c r="G39" s="8">
        <v>2.3875706365</v>
      </c>
      <c r="H39" s="9" t="str">
        <f t="shared" si="6"/>
        <v>N/A</v>
      </c>
      <c r="I39" s="10">
        <v>-0.76400000000000001</v>
      </c>
      <c r="J39" s="10">
        <v>-8.4499999999999993</v>
      </c>
      <c r="K39" s="9" t="str">
        <f t="shared" si="7"/>
        <v>Yes</v>
      </c>
    </row>
    <row r="40" spans="1:11" x14ac:dyDescent="0.25">
      <c r="A40" s="72" t="s">
        <v>402</v>
      </c>
      <c r="B40" s="5" t="s">
        <v>213</v>
      </c>
      <c r="C40" s="8">
        <v>0</v>
      </c>
      <c r="D40" s="9" t="str">
        <f t="shared" si="4"/>
        <v>N/A</v>
      </c>
      <c r="E40" s="8">
        <v>0</v>
      </c>
      <c r="F40" s="9" t="str">
        <f t="shared" si="5"/>
        <v>N/A</v>
      </c>
      <c r="G40" s="8">
        <v>0</v>
      </c>
      <c r="H40" s="9" t="str">
        <f t="shared" si="6"/>
        <v>N/A</v>
      </c>
      <c r="I40" s="10" t="s">
        <v>1746</v>
      </c>
      <c r="J40" s="10" t="s">
        <v>1746</v>
      </c>
      <c r="K40" s="9" t="str">
        <f t="shared" si="7"/>
        <v>N/A</v>
      </c>
    </row>
    <row r="41" spans="1:11" x14ac:dyDescent="0.25">
      <c r="A41" s="72" t="s">
        <v>403</v>
      </c>
      <c r="B41" s="5" t="s">
        <v>213</v>
      </c>
      <c r="C41" s="8">
        <v>1.7278438785000001</v>
      </c>
      <c r="D41" s="9" t="str">
        <f t="shared" si="4"/>
        <v>N/A</v>
      </c>
      <c r="E41" s="8">
        <v>0.13645678689999999</v>
      </c>
      <c r="F41" s="9" t="str">
        <f t="shared" si="5"/>
        <v>N/A</v>
      </c>
      <c r="G41" s="8">
        <v>0</v>
      </c>
      <c r="H41" s="9" t="str">
        <f t="shared" si="6"/>
        <v>N/A</v>
      </c>
      <c r="I41" s="10">
        <v>-92.1</v>
      </c>
      <c r="J41" s="10">
        <v>-100</v>
      </c>
      <c r="K41" s="9" t="str">
        <f t="shared" si="7"/>
        <v>No</v>
      </c>
    </row>
    <row r="42" spans="1:11" x14ac:dyDescent="0.25">
      <c r="A42" s="72" t="s">
        <v>32</v>
      </c>
      <c r="B42" s="5" t="s">
        <v>213</v>
      </c>
      <c r="C42" s="8">
        <v>84.847339703000003</v>
      </c>
      <c r="D42" s="9" t="str">
        <f t="shared" ref="D42:D51" si="8">IF($B42="N/A","N/A",IF(C42&lt;0,"No","Yes"))</f>
        <v>N/A</v>
      </c>
      <c r="E42" s="8">
        <v>82.728027737999994</v>
      </c>
      <c r="F42" s="9" t="str">
        <f t="shared" ref="F42:F51" si="9">IF($B42="N/A","N/A",IF(E42&lt;0,"No","Yes"))</f>
        <v>N/A</v>
      </c>
      <c r="G42" s="8">
        <v>73.470749076000004</v>
      </c>
      <c r="H42" s="9" t="str">
        <f t="shared" ref="H42:H51" si="10">IF($B42="N/A","N/A",IF(G42&lt;0,"No","Yes"))</f>
        <v>N/A</v>
      </c>
      <c r="I42" s="10">
        <v>-2.5</v>
      </c>
      <c r="J42" s="10">
        <v>-11.2</v>
      </c>
      <c r="K42" s="9" t="str">
        <f t="shared" ref="K42:K51" si="11">IF(J42="Div by 0", "N/A", IF(J42="N/A","N/A", IF(J42&gt;30, "No", IF(J42&lt;-30, "No", "Yes"))))</f>
        <v>Yes</v>
      </c>
    </row>
    <row r="43" spans="1:11" x14ac:dyDescent="0.25">
      <c r="A43" s="72" t="s">
        <v>39</v>
      </c>
      <c r="B43" s="5" t="s">
        <v>213</v>
      </c>
      <c r="C43" s="8">
        <v>99.946266784000002</v>
      </c>
      <c r="D43" s="9" t="str">
        <f t="shared" si="8"/>
        <v>N/A</v>
      </c>
      <c r="E43" s="8">
        <v>99.942773704999993</v>
      </c>
      <c r="F43" s="9" t="str">
        <f t="shared" si="9"/>
        <v>N/A</v>
      </c>
      <c r="G43" s="8">
        <v>99.827408685999998</v>
      </c>
      <c r="H43" s="9" t="str">
        <f t="shared" si="10"/>
        <v>N/A</v>
      </c>
      <c r="I43" s="10">
        <v>-3.0000000000000001E-3</v>
      </c>
      <c r="J43" s="10">
        <v>-0.115</v>
      </c>
      <c r="K43" s="9" t="str">
        <f t="shared" si="11"/>
        <v>Yes</v>
      </c>
    </row>
    <row r="44" spans="1:11" x14ac:dyDescent="0.25">
      <c r="A44" s="72" t="s">
        <v>40</v>
      </c>
      <c r="B44" s="5" t="s">
        <v>213</v>
      </c>
      <c r="C44" s="8">
        <v>23.539469490999998</v>
      </c>
      <c r="D44" s="9" t="str">
        <f t="shared" si="8"/>
        <v>N/A</v>
      </c>
      <c r="E44" s="8">
        <v>30.274114249</v>
      </c>
      <c r="F44" s="9" t="str">
        <f t="shared" si="9"/>
        <v>N/A</v>
      </c>
      <c r="G44" s="8">
        <v>37.178376731</v>
      </c>
      <c r="H44" s="9" t="str">
        <f t="shared" si="10"/>
        <v>N/A</v>
      </c>
      <c r="I44" s="10">
        <v>28.61</v>
      </c>
      <c r="J44" s="10">
        <v>22.81</v>
      </c>
      <c r="K44" s="9" t="str">
        <f t="shared" si="11"/>
        <v>Yes</v>
      </c>
    </row>
    <row r="45" spans="1:11" x14ac:dyDescent="0.25">
      <c r="A45" s="72" t="s">
        <v>163</v>
      </c>
      <c r="B45" s="5" t="s">
        <v>213</v>
      </c>
      <c r="C45" s="8">
        <v>90.898279470000006</v>
      </c>
      <c r="D45" s="9" t="str">
        <f t="shared" si="8"/>
        <v>N/A</v>
      </c>
      <c r="E45" s="8">
        <v>93.408301234000007</v>
      </c>
      <c r="F45" s="9" t="str">
        <f t="shared" si="9"/>
        <v>N/A</v>
      </c>
      <c r="G45" s="8">
        <v>99.814660677000006</v>
      </c>
      <c r="H45" s="9" t="str">
        <f t="shared" si="10"/>
        <v>N/A</v>
      </c>
      <c r="I45" s="10">
        <v>2.7610000000000001</v>
      </c>
      <c r="J45" s="10">
        <v>6.8579999999999997</v>
      </c>
      <c r="K45" s="9" t="str">
        <f t="shared" si="11"/>
        <v>Yes</v>
      </c>
    </row>
    <row r="46" spans="1:11" x14ac:dyDescent="0.25">
      <c r="A46" s="72" t="s">
        <v>41</v>
      </c>
      <c r="B46" s="5" t="s">
        <v>213</v>
      </c>
      <c r="C46" s="8">
        <v>100</v>
      </c>
      <c r="D46" s="9" t="str">
        <f t="shared" si="8"/>
        <v>N/A</v>
      </c>
      <c r="E46" s="8">
        <v>100</v>
      </c>
      <c r="F46" s="9" t="str">
        <f t="shared" si="9"/>
        <v>N/A</v>
      </c>
      <c r="G46" s="8" t="s">
        <v>1746</v>
      </c>
      <c r="H46" s="9" t="str">
        <f t="shared" si="10"/>
        <v>N/A</v>
      </c>
      <c r="I46" s="10">
        <v>0</v>
      </c>
      <c r="J46" s="10" t="s">
        <v>1746</v>
      </c>
      <c r="K46" s="9" t="str">
        <f t="shared" si="11"/>
        <v>N/A</v>
      </c>
    </row>
    <row r="47" spans="1:11" x14ac:dyDescent="0.25">
      <c r="A47" s="72" t="s">
        <v>42</v>
      </c>
      <c r="B47" s="5" t="s">
        <v>213</v>
      </c>
      <c r="C47" s="8">
        <v>100</v>
      </c>
      <c r="D47" s="9" t="str">
        <f t="shared" si="8"/>
        <v>N/A</v>
      </c>
      <c r="E47" s="8">
        <v>99.893172769000003</v>
      </c>
      <c r="F47" s="9" t="str">
        <f t="shared" si="9"/>
        <v>N/A</v>
      </c>
      <c r="G47" s="8">
        <v>100</v>
      </c>
      <c r="H47" s="9" t="str">
        <f t="shared" si="10"/>
        <v>N/A</v>
      </c>
      <c r="I47" s="10">
        <v>-0.107</v>
      </c>
      <c r="J47" s="10">
        <v>0.1069</v>
      </c>
      <c r="K47" s="9" t="str">
        <f t="shared" si="11"/>
        <v>Yes</v>
      </c>
    </row>
    <row r="48" spans="1:11" x14ac:dyDescent="0.25">
      <c r="A48" s="72" t="s">
        <v>43</v>
      </c>
      <c r="B48" s="5" t="s">
        <v>213</v>
      </c>
      <c r="C48" s="8">
        <v>96.342981167999994</v>
      </c>
      <c r="D48" s="9" t="str">
        <f t="shared" si="8"/>
        <v>N/A</v>
      </c>
      <c r="E48" s="8">
        <v>97.507359172999998</v>
      </c>
      <c r="F48" s="9" t="str">
        <f t="shared" si="9"/>
        <v>N/A</v>
      </c>
      <c r="G48" s="8">
        <v>99.814479004999995</v>
      </c>
      <c r="H48" s="9" t="str">
        <f t="shared" si="10"/>
        <v>N/A</v>
      </c>
      <c r="I48" s="10">
        <v>1.2090000000000001</v>
      </c>
      <c r="J48" s="10">
        <v>2.3660000000000001</v>
      </c>
      <c r="K48" s="9" t="str">
        <f t="shared" si="11"/>
        <v>Yes</v>
      </c>
    </row>
    <row r="49" spans="1:12" x14ac:dyDescent="0.25">
      <c r="A49" s="72" t="s">
        <v>44</v>
      </c>
      <c r="B49" s="5" t="s">
        <v>213</v>
      </c>
      <c r="C49" s="8">
        <v>77.516563480000002</v>
      </c>
      <c r="D49" s="9" t="str">
        <f t="shared" si="8"/>
        <v>N/A</v>
      </c>
      <c r="E49" s="8">
        <v>75.932019496999999</v>
      </c>
      <c r="F49" s="9" t="str">
        <f t="shared" si="9"/>
        <v>N/A</v>
      </c>
      <c r="G49" s="8">
        <v>69.588163406999996</v>
      </c>
      <c r="H49" s="9" t="str">
        <f t="shared" si="10"/>
        <v>N/A</v>
      </c>
      <c r="I49" s="10">
        <v>-2.04</v>
      </c>
      <c r="J49" s="10">
        <v>-8.35</v>
      </c>
      <c r="K49" s="9" t="str">
        <f t="shared" si="11"/>
        <v>Yes</v>
      </c>
    </row>
    <row r="50" spans="1:12" x14ac:dyDescent="0.25">
      <c r="A50" s="72" t="s">
        <v>45</v>
      </c>
      <c r="B50" s="5" t="s">
        <v>213</v>
      </c>
      <c r="C50" s="8">
        <v>22.483436520000001</v>
      </c>
      <c r="D50" s="9" t="str">
        <f t="shared" si="8"/>
        <v>N/A</v>
      </c>
      <c r="E50" s="8">
        <v>24.067980503000001</v>
      </c>
      <c r="F50" s="9" t="str">
        <f t="shared" si="9"/>
        <v>N/A</v>
      </c>
      <c r="G50" s="8">
        <v>30.411836593</v>
      </c>
      <c r="H50" s="9" t="str">
        <f t="shared" si="10"/>
        <v>N/A</v>
      </c>
      <c r="I50" s="10">
        <v>7.048</v>
      </c>
      <c r="J50" s="10">
        <v>26.36</v>
      </c>
      <c r="K50" s="9" t="str">
        <f t="shared" si="11"/>
        <v>Yes</v>
      </c>
    </row>
    <row r="51" spans="1:12" x14ac:dyDescent="0.25">
      <c r="A51" s="72" t="s">
        <v>50</v>
      </c>
      <c r="B51" s="5" t="s">
        <v>213</v>
      </c>
      <c r="C51" s="8">
        <v>0</v>
      </c>
      <c r="D51" s="9" t="str">
        <f t="shared" si="8"/>
        <v>N/A</v>
      </c>
      <c r="E51" s="8">
        <v>0</v>
      </c>
      <c r="F51" s="9" t="str">
        <f t="shared" si="9"/>
        <v>N/A</v>
      </c>
      <c r="G51" s="8">
        <v>0</v>
      </c>
      <c r="H51" s="9" t="str">
        <f t="shared" si="10"/>
        <v>N/A</v>
      </c>
      <c r="I51" s="10" t="s">
        <v>1746</v>
      </c>
      <c r="J51" s="10" t="s">
        <v>1746</v>
      </c>
      <c r="K51" s="9" t="str">
        <f t="shared" si="11"/>
        <v>N/A</v>
      </c>
      <c r="L51" s="51"/>
    </row>
    <row r="52" spans="1:12" s="51" customFormat="1" x14ac:dyDescent="0.25">
      <c r="A52" s="75" t="s">
        <v>898</v>
      </c>
      <c r="B52" s="5" t="s">
        <v>213</v>
      </c>
      <c r="C52" s="8" t="s">
        <v>213</v>
      </c>
      <c r="D52" s="9" t="str">
        <f t="shared" ref="D52:D57" si="12">IF($B52="N/A","N/A",IF(C52&lt;0,"No","Yes"))</f>
        <v>N/A</v>
      </c>
      <c r="E52" s="8" t="s">
        <v>213</v>
      </c>
      <c r="F52" s="9" t="str">
        <f t="shared" ref="F52:F57" si="13">IF($B52="N/A","N/A",IF(E52&lt;0,"No","Yes"))</f>
        <v>N/A</v>
      </c>
      <c r="G52" s="8">
        <v>0</v>
      </c>
      <c r="H52" s="9" t="str">
        <f t="shared" ref="H52:H57" si="14">IF($B52="N/A","N/A",IF(G52&lt;0,"No","Yes"))</f>
        <v>N/A</v>
      </c>
      <c r="I52" s="10" t="s">
        <v>213</v>
      </c>
      <c r="J52" s="10" t="s">
        <v>213</v>
      </c>
      <c r="K52" s="9" t="str">
        <f t="shared" ref="K52:K57" si="15">IF(J52="Div by 0", "N/A", IF(J52="N/A","N/A", IF(J52&gt;30, "No", IF(J52&lt;-30, "No", "Yes"))))</f>
        <v>N/A</v>
      </c>
    </row>
    <row r="53" spans="1:12" s="51" customFormat="1" x14ac:dyDescent="0.25">
      <c r="A53" s="75" t="s">
        <v>899</v>
      </c>
      <c r="B53" s="5" t="s">
        <v>213</v>
      </c>
      <c r="C53" s="8" t="s">
        <v>213</v>
      </c>
      <c r="D53" s="9" t="str">
        <f t="shared" si="12"/>
        <v>N/A</v>
      </c>
      <c r="E53" s="8" t="s">
        <v>213</v>
      </c>
      <c r="F53" s="9" t="str">
        <f t="shared" si="13"/>
        <v>N/A</v>
      </c>
      <c r="G53" s="8">
        <v>0</v>
      </c>
      <c r="H53" s="9" t="str">
        <f t="shared" si="14"/>
        <v>N/A</v>
      </c>
      <c r="I53" s="10" t="s">
        <v>213</v>
      </c>
      <c r="J53" s="10" t="s">
        <v>213</v>
      </c>
      <c r="K53" s="9" t="str">
        <f t="shared" si="15"/>
        <v>N/A</v>
      </c>
    </row>
    <row r="54" spans="1:12" s="51" customFormat="1" x14ac:dyDescent="0.25">
      <c r="A54" s="75" t="s">
        <v>900</v>
      </c>
      <c r="B54" s="5" t="s">
        <v>213</v>
      </c>
      <c r="C54" s="8" t="s">
        <v>213</v>
      </c>
      <c r="D54" s="9" t="str">
        <f t="shared" si="12"/>
        <v>N/A</v>
      </c>
      <c r="E54" s="8" t="s">
        <v>213</v>
      </c>
      <c r="F54" s="9" t="str">
        <f t="shared" si="13"/>
        <v>N/A</v>
      </c>
      <c r="G54" s="8">
        <v>0.49095127700000002</v>
      </c>
      <c r="H54" s="9" t="str">
        <f t="shared" si="14"/>
        <v>N/A</v>
      </c>
      <c r="I54" s="10" t="s">
        <v>213</v>
      </c>
      <c r="J54" s="10" t="s">
        <v>213</v>
      </c>
      <c r="K54" s="9" t="str">
        <f t="shared" si="15"/>
        <v>N/A</v>
      </c>
    </row>
    <row r="55" spans="1:12" s="51" customFormat="1" x14ac:dyDescent="0.25">
      <c r="A55" s="75"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51" customFormat="1" ht="25" x14ac:dyDescent="0.25">
      <c r="A56" s="75" t="s">
        <v>902</v>
      </c>
      <c r="B56" s="5" t="s">
        <v>213</v>
      </c>
      <c r="C56" s="8" t="s">
        <v>213</v>
      </c>
      <c r="D56" s="9" t="str">
        <f t="shared" si="12"/>
        <v>N/A</v>
      </c>
      <c r="E56" s="8" t="s">
        <v>213</v>
      </c>
      <c r="F56" s="9" t="str">
        <f t="shared" si="13"/>
        <v>N/A</v>
      </c>
      <c r="G56" s="8">
        <v>0</v>
      </c>
      <c r="H56" s="9" t="str">
        <f t="shared" si="14"/>
        <v>N/A</v>
      </c>
      <c r="I56" s="10" t="s">
        <v>213</v>
      </c>
      <c r="J56" s="10" t="s">
        <v>213</v>
      </c>
      <c r="K56" s="9" t="str">
        <f t="shared" si="15"/>
        <v>N/A</v>
      </c>
    </row>
    <row r="57" spans="1:12" s="51" customFormat="1" ht="25" x14ac:dyDescent="0.25">
      <c r="A57" s="75"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0"/>
    </row>
    <row r="58" spans="1:12" ht="12" customHeight="1" x14ac:dyDescent="0.25">
      <c r="A58" s="140" t="s">
        <v>1646</v>
      </c>
      <c r="B58" s="141"/>
      <c r="C58" s="141"/>
      <c r="D58" s="141"/>
      <c r="E58" s="141"/>
      <c r="F58" s="141"/>
      <c r="G58" s="141"/>
      <c r="H58" s="141"/>
      <c r="I58" s="141"/>
      <c r="J58" s="141"/>
      <c r="K58" s="142"/>
    </row>
    <row r="59" spans="1:12" x14ac:dyDescent="0.25">
      <c r="A59" s="132" t="s">
        <v>1644</v>
      </c>
      <c r="B59" s="133"/>
      <c r="C59" s="133"/>
      <c r="D59" s="133"/>
      <c r="E59" s="133"/>
      <c r="F59" s="133"/>
      <c r="G59" s="133"/>
      <c r="H59" s="133"/>
      <c r="I59" s="133"/>
      <c r="J59" s="133"/>
      <c r="K59" s="134"/>
    </row>
    <row r="60" spans="1:12" x14ac:dyDescent="0.25">
      <c r="A60" s="135" t="s">
        <v>1742</v>
      </c>
      <c r="B60" s="135"/>
      <c r="C60" s="135"/>
      <c r="D60" s="135"/>
      <c r="E60" s="135"/>
      <c r="F60" s="135"/>
      <c r="G60" s="135"/>
      <c r="H60" s="135"/>
      <c r="I60" s="135"/>
      <c r="J60" s="135"/>
      <c r="K60" s="136"/>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ht="12.75" customHeight="1" x14ac:dyDescent="0.25">
      <c r="A6" s="2" t="s">
        <v>344</v>
      </c>
      <c r="B6" s="9" t="s">
        <v>213</v>
      </c>
      <c r="C6" s="27">
        <v>7</v>
      </c>
      <c r="D6" s="9" t="s">
        <v>213</v>
      </c>
      <c r="E6" s="27">
        <v>7</v>
      </c>
      <c r="F6" s="9" t="s">
        <v>213</v>
      </c>
      <c r="G6" s="27">
        <v>7</v>
      </c>
      <c r="H6" s="9" t="s">
        <v>213</v>
      </c>
      <c r="I6" s="114" t="s">
        <v>213</v>
      </c>
      <c r="J6" s="114" t="s">
        <v>213</v>
      </c>
      <c r="K6" s="9" t="s">
        <v>213</v>
      </c>
    </row>
    <row r="7" spans="1:11" x14ac:dyDescent="0.25">
      <c r="A7" s="3" t="s">
        <v>12</v>
      </c>
      <c r="B7" s="30" t="s">
        <v>213</v>
      </c>
      <c r="C7" s="31">
        <v>14249077</v>
      </c>
      <c r="D7" s="32" t="str">
        <f>IF($B7="N/A","N/A",IF(C7&gt;15,"No",IF(C7&lt;-15,"No","Yes")))</f>
        <v>N/A</v>
      </c>
      <c r="E7" s="31">
        <v>14554142</v>
      </c>
      <c r="F7" s="32" t="str">
        <f>IF($B7="N/A","N/A",IF(E7&gt;15,"No",IF(E7&lt;-15,"No","Yes")))</f>
        <v>N/A</v>
      </c>
      <c r="G7" s="31">
        <v>14689358</v>
      </c>
      <c r="H7" s="32" t="str">
        <f>IF($B7="N/A","N/A",IF(G7&gt;15,"No",IF(G7&lt;-15,"No","Yes")))</f>
        <v>N/A</v>
      </c>
      <c r="I7" s="33">
        <v>2.141</v>
      </c>
      <c r="J7" s="33">
        <v>0.92910000000000004</v>
      </c>
      <c r="K7" s="32" t="str">
        <f t="shared" ref="K7:K22" si="0">IF(J7="Div by 0", "N/A", IF(J7="N/A","N/A", IF(J7&gt;30, "No", IF(J7&lt;-30, "No", "Yes"))))</f>
        <v>Yes</v>
      </c>
    </row>
    <row r="8" spans="1:11" x14ac:dyDescent="0.25">
      <c r="A8" s="3" t="s">
        <v>362</v>
      </c>
      <c r="B8" s="30" t="s">
        <v>213</v>
      </c>
      <c r="C8" s="34" t="s">
        <v>213</v>
      </c>
      <c r="D8" s="32" t="str">
        <f>IF($B8="N/A","N/A",IF(C8&gt;15,"No",IF(C8&lt;-15,"No","Yes")))</f>
        <v>N/A</v>
      </c>
      <c r="E8" s="34">
        <v>49.967610594999996</v>
      </c>
      <c r="F8" s="32" t="str">
        <f>IF($B8="N/A","N/A",IF(E8&gt;15,"No",IF(E8&lt;-15,"No","Yes")))</f>
        <v>N/A</v>
      </c>
      <c r="G8" s="34">
        <v>50.865572204999999</v>
      </c>
      <c r="H8" s="32" t="str">
        <f>IF($B8="N/A","N/A",IF(G8&gt;15,"No",IF(G8&lt;-15,"No","Yes")))</f>
        <v>N/A</v>
      </c>
      <c r="I8" s="33" t="s">
        <v>213</v>
      </c>
      <c r="J8" s="33">
        <v>1.7969999999999999</v>
      </c>
      <c r="K8" s="32" t="str">
        <f t="shared" si="0"/>
        <v>Yes</v>
      </c>
    </row>
    <row r="9" spans="1:11" x14ac:dyDescent="0.25">
      <c r="A9" s="3" t="s">
        <v>119</v>
      </c>
      <c r="B9" s="35" t="s">
        <v>213</v>
      </c>
      <c r="C9" s="9">
        <v>52.610797177000002</v>
      </c>
      <c r="D9" s="9" t="str">
        <f>IF($B9="N/A","N/A",IF(C9&gt;15,"No",IF(C9&lt;-15,"No","Yes")))</f>
        <v>N/A</v>
      </c>
      <c r="E9" s="9">
        <v>50.032389405000004</v>
      </c>
      <c r="F9" s="9" t="str">
        <f>IF($B9="N/A","N/A",IF(E9&gt;15,"No",IF(E9&lt;-15,"No","Yes")))</f>
        <v>N/A</v>
      </c>
      <c r="G9" s="9">
        <v>49.134427795000001</v>
      </c>
      <c r="H9" s="9" t="str">
        <f>IF($B9="N/A","N/A",IF(G9&gt;15,"No",IF(G9&lt;-15,"No","Yes")))</f>
        <v>N/A</v>
      </c>
      <c r="I9" s="10">
        <v>-4.9000000000000004</v>
      </c>
      <c r="J9" s="10">
        <v>-1.79</v>
      </c>
      <c r="K9" s="9" t="str">
        <f t="shared" si="0"/>
        <v>Yes</v>
      </c>
    </row>
    <row r="10" spans="1:11" x14ac:dyDescent="0.25">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5" t="s">
        <v>214</v>
      </c>
      <c r="C11" s="9">
        <v>0.7985850592</v>
      </c>
      <c r="D11" s="9" t="str">
        <f>IF(OR($B11="N/A",$C11="N/A"),"N/A",IF(C11&gt;100,"No",IF(C11&lt;95,"No","Yes")))</f>
        <v>No</v>
      </c>
      <c r="E11" s="9">
        <v>81.307025862000003</v>
      </c>
      <c r="F11" s="9" t="str">
        <f>IF(OR($B11="N/A",$E11="N/A"),"N/A",IF(E11&gt;100,"No",IF(E11&lt;95,"No","Yes")))</f>
        <v>No</v>
      </c>
      <c r="G11" s="9">
        <v>99.266625539000003</v>
      </c>
      <c r="H11" s="9" t="str">
        <f>IF($B11="N/A","N/A",IF(G11&gt;100,"No",IF(G11&lt;95,"No","Yes")))</f>
        <v>Yes</v>
      </c>
      <c r="I11" s="10">
        <v>10081</v>
      </c>
      <c r="J11" s="10">
        <v>22.09</v>
      </c>
      <c r="K11" s="9" t="str">
        <f t="shared" si="0"/>
        <v>Yes</v>
      </c>
    </row>
    <row r="12" spans="1:11" x14ac:dyDescent="0.25">
      <c r="A12" s="3" t="s">
        <v>348</v>
      </c>
      <c r="B12" s="35" t="s">
        <v>213</v>
      </c>
      <c r="C12" s="9">
        <v>0</v>
      </c>
      <c r="D12" s="9" t="str">
        <f t="shared" ref="D12:D13" si="1">IF(OR($B12="N/A",$C12="N/A"),"N/A",IF(C12&gt;100,"No",IF(C12&lt;95,"No","Yes")))</f>
        <v>N/A</v>
      </c>
      <c r="E12" s="9">
        <v>82.195691229999994</v>
      </c>
      <c r="F12" s="9" t="str">
        <f t="shared" ref="F12:F13" si="2">IF(OR($B12="N/A",$E12="N/A"),"N/A",IF(E12&gt;100,"No",IF(E12&lt;95,"No","Yes")))</f>
        <v>N/A</v>
      </c>
      <c r="G12" s="9">
        <v>0</v>
      </c>
      <c r="H12" s="9" t="str">
        <f t="shared" ref="H12:H13" si="3">IF($B12="N/A","N/A",IF(G12&gt;100,"No",IF(G12&lt;95,"No","Yes")))</f>
        <v>N/A</v>
      </c>
      <c r="I12" s="10" t="s">
        <v>1746</v>
      </c>
      <c r="J12" s="10">
        <v>-100</v>
      </c>
      <c r="K12" s="9" t="str">
        <f t="shared" si="0"/>
        <v>No</v>
      </c>
    </row>
    <row r="13" spans="1:11" x14ac:dyDescent="0.25">
      <c r="A13" s="3" t="s">
        <v>840</v>
      </c>
      <c r="B13" s="35" t="s">
        <v>214</v>
      </c>
      <c r="C13" s="9">
        <v>99.286838017999997</v>
      </c>
      <c r="D13" s="9" t="str">
        <f t="shared" si="1"/>
        <v>Yes</v>
      </c>
      <c r="E13" s="9">
        <v>81.504790869999994</v>
      </c>
      <c r="F13" s="9" t="str">
        <f t="shared" si="2"/>
        <v>No</v>
      </c>
      <c r="G13" s="9">
        <v>99.025689209999996</v>
      </c>
      <c r="H13" s="9" t="str">
        <f t="shared" si="3"/>
        <v>Yes</v>
      </c>
      <c r="I13" s="10">
        <v>-17.899999999999999</v>
      </c>
      <c r="J13" s="10">
        <v>21.5</v>
      </c>
      <c r="K13" s="9" t="str">
        <f t="shared" si="0"/>
        <v>Yes</v>
      </c>
    </row>
    <row r="14" spans="1:11" x14ac:dyDescent="0.25">
      <c r="A14" s="3" t="s">
        <v>13</v>
      </c>
      <c r="B14" s="35" t="s">
        <v>213</v>
      </c>
      <c r="C14" s="36">
        <v>6752524</v>
      </c>
      <c r="D14" s="9" t="str">
        <f>IF($B14="N/A","N/A",IF(C14&gt;15,"No",IF(C14&lt;-15,"No","Yes")))</f>
        <v>N/A</v>
      </c>
      <c r="E14" s="36">
        <v>7272357</v>
      </c>
      <c r="F14" s="9" t="str">
        <f>IF($B14="N/A","N/A",IF(E14&gt;15,"No",IF(E14&lt;-15,"No","Yes")))</f>
        <v>N/A</v>
      </c>
      <c r="G14" s="36">
        <v>7471826</v>
      </c>
      <c r="H14" s="9" t="str">
        <f>IF($B14="N/A","N/A",IF(G14&gt;15,"No",IF(G14&lt;-15,"No","Yes")))</f>
        <v>N/A</v>
      </c>
      <c r="I14" s="10">
        <v>7.6980000000000004</v>
      </c>
      <c r="J14" s="10">
        <v>2.7429999999999999</v>
      </c>
      <c r="K14" s="9" t="str">
        <f t="shared" si="0"/>
        <v>Yes</v>
      </c>
    </row>
    <row r="15" spans="1:11" ht="14.25" customHeight="1" x14ac:dyDescent="0.25">
      <c r="A15" s="3" t="s">
        <v>444</v>
      </c>
      <c r="B15" s="35" t="s">
        <v>213</v>
      </c>
      <c r="C15" s="9">
        <v>0</v>
      </c>
      <c r="D15" s="9" t="str">
        <f>IF($B15="N/A","N/A",IF(C15&gt;15,"No",IF(C15&lt;-15,"No","Yes")))</f>
        <v>N/A</v>
      </c>
      <c r="E15" s="9">
        <v>0</v>
      </c>
      <c r="F15" s="9" t="str">
        <f>IF($B15="N/A","N/A",IF(E15&gt;15,"No",IF(E15&lt;-15,"No","Yes")))</f>
        <v>N/A</v>
      </c>
      <c r="G15" s="9">
        <v>0</v>
      </c>
      <c r="H15" s="9" t="str">
        <f>IF($B15="N/A","N/A",IF(G15&gt;15,"No",IF(G15&lt;-15,"No","Yes")))</f>
        <v>N/A</v>
      </c>
      <c r="I15" s="10" t="s">
        <v>1746</v>
      </c>
      <c r="J15" s="10" t="s">
        <v>1746</v>
      </c>
      <c r="K15" s="9" t="str">
        <f t="shared" si="0"/>
        <v>N/A</v>
      </c>
    </row>
    <row r="16" spans="1:11" ht="12.75" customHeight="1" x14ac:dyDescent="0.25">
      <c r="A16" s="3" t="s">
        <v>862</v>
      </c>
      <c r="B16" s="35" t="s">
        <v>213</v>
      </c>
      <c r="C16" s="37" t="s">
        <v>1746</v>
      </c>
      <c r="D16" s="9" t="str">
        <f>IF($B16="N/A","N/A",IF(C16&gt;15,"No",IF(C16&lt;-15,"No","Yes")))</f>
        <v>N/A</v>
      </c>
      <c r="E16" s="37" t="s">
        <v>1746</v>
      </c>
      <c r="F16" s="9" t="str">
        <f>IF($B16="N/A","N/A",IF(E16&gt;15,"No",IF(E16&lt;-15,"No","Yes")))</f>
        <v>N/A</v>
      </c>
      <c r="G16" s="37" t="s">
        <v>1746</v>
      </c>
      <c r="H16" s="9" t="str">
        <f>IF($B16="N/A","N/A",IF(G16&gt;15,"No",IF(G16&lt;-15,"No","Yes")))</f>
        <v>N/A</v>
      </c>
      <c r="I16" s="10" t="s">
        <v>1746</v>
      </c>
      <c r="J16" s="10" t="s">
        <v>1746</v>
      </c>
      <c r="K16" s="9" t="str">
        <f t="shared" si="0"/>
        <v>N/A</v>
      </c>
    </row>
    <row r="17" spans="1:11" x14ac:dyDescent="0.25">
      <c r="A17" s="3" t="s">
        <v>131</v>
      </c>
      <c r="B17" s="35" t="s">
        <v>213</v>
      </c>
      <c r="C17" s="36">
        <v>7112</v>
      </c>
      <c r="D17" s="9" t="str">
        <f>IF($B17="N/A","N/A",IF(C17&gt;15,"No",IF(C17&lt;-15,"No","Yes")))</f>
        <v>N/A</v>
      </c>
      <c r="E17" s="36">
        <v>4051</v>
      </c>
      <c r="F17" s="9" t="str">
        <f>IF($B17="N/A","N/A",IF(E17&gt;15,"No",IF(E17&lt;-15,"No","Yes")))</f>
        <v>N/A</v>
      </c>
      <c r="G17" s="36">
        <v>7792</v>
      </c>
      <c r="H17" s="9" t="str">
        <f>IF($B17="N/A","N/A",IF(G17&gt;15,"No",IF(G17&lt;-15,"No","Yes")))</f>
        <v>N/A</v>
      </c>
      <c r="I17" s="10">
        <v>-43</v>
      </c>
      <c r="J17" s="10">
        <v>92.35</v>
      </c>
      <c r="K17" s="9" t="str">
        <f t="shared" si="0"/>
        <v>No</v>
      </c>
    </row>
    <row r="18" spans="1:11" x14ac:dyDescent="0.25">
      <c r="A18" s="3" t="s">
        <v>346</v>
      </c>
      <c r="B18" s="35" t="s">
        <v>213</v>
      </c>
      <c r="C18" s="8" t="s">
        <v>213</v>
      </c>
      <c r="D18" s="9" t="str">
        <f>IF($B18="N/A","N/A",IF(C18&gt;15,"No",IF(C18&lt;-15,"No","Yes")))</f>
        <v>N/A</v>
      </c>
      <c r="E18" s="8">
        <v>2.7834000800000001E-2</v>
      </c>
      <c r="F18" s="9" t="str">
        <f>IF($B18="N/A","N/A",IF(E18&gt;15,"No",IF(E18&lt;-15,"No","Yes")))</f>
        <v>N/A</v>
      </c>
      <c r="G18" s="8">
        <v>5.30452046E-2</v>
      </c>
      <c r="H18" s="9" t="str">
        <f>IF($B18="N/A","N/A",IF(G18&gt;15,"No",IF(G18&lt;-15,"No","Yes")))</f>
        <v>N/A</v>
      </c>
      <c r="I18" s="10" t="s">
        <v>213</v>
      </c>
      <c r="J18" s="10">
        <v>90.58</v>
      </c>
      <c r="K18" s="9" t="str">
        <f t="shared" si="0"/>
        <v>No</v>
      </c>
    </row>
    <row r="19" spans="1:11" ht="27.75" customHeight="1" x14ac:dyDescent="0.25">
      <c r="A19" s="3" t="s">
        <v>841</v>
      </c>
      <c r="B19" s="35" t="s">
        <v>213</v>
      </c>
      <c r="C19" s="37">
        <v>71.231861641999998</v>
      </c>
      <c r="D19" s="9" t="str">
        <f>IF($B19="N/A","N/A",IF(C19&gt;60,"No",IF(C19&lt;15,"No","Yes")))</f>
        <v>N/A</v>
      </c>
      <c r="E19" s="37">
        <v>36.930140706000003</v>
      </c>
      <c r="F19" s="9" t="str">
        <f>IF($B19="N/A","N/A",IF(E19&gt;60,"No",IF(E19&lt;15,"No","Yes")))</f>
        <v>N/A</v>
      </c>
      <c r="G19" s="37">
        <v>57.557623202999999</v>
      </c>
      <c r="H19" s="9" t="str">
        <f>IF($B19="N/A","N/A",IF(G19&gt;60,"No",IF(G19&lt;15,"No","Yes")))</f>
        <v>N/A</v>
      </c>
      <c r="I19" s="10">
        <v>-48.2</v>
      </c>
      <c r="J19" s="10">
        <v>55.86</v>
      </c>
      <c r="K19" s="9" t="str">
        <f t="shared" si="0"/>
        <v>No</v>
      </c>
    </row>
    <row r="20" spans="1:11" x14ac:dyDescent="0.25">
      <c r="A20" s="3" t="s">
        <v>27</v>
      </c>
      <c r="B20" s="35" t="s">
        <v>217</v>
      </c>
      <c r="C20" s="36">
        <v>11</v>
      </c>
      <c r="D20" s="9" t="str">
        <f>IF($B20="N/A","N/A",IF(C20="N/A","N/A",IF(C20=0,"Yes","No")))</f>
        <v>No</v>
      </c>
      <c r="E20" s="36">
        <v>0</v>
      </c>
      <c r="F20" s="9" t="str">
        <f>IF($B20="N/A","N/A",IF(E20="N/A","N/A",IF(E20=0,"Yes","No")))</f>
        <v>Yes</v>
      </c>
      <c r="G20" s="36">
        <v>11</v>
      </c>
      <c r="H20" s="9" t="str">
        <f>IF($B20="N/A","N/A",IF(G20=0,"Yes","No"))</f>
        <v>No</v>
      </c>
      <c r="I20" s="10">
        <v>-100</v>
      </c>
      <c r="J20" s="10" t="s">
        <v>1746</v>
      </c>
      <c r="K20" s="9" t="str">
        <f t="shared" si="0"/>
        <v>N/A</v>
      </c>
    </row>
    <row r="21" spans="1:11" x14ac:dyDescent="0.25">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1712</v>
      </c>
      <c r="B22" s="35" t="s">
        <v>213</v>
      </c>
      <c r="C22" s="82">
        <v>0</v>
      </c>
      <c r="D22" s="9" t="str">
        <f>IF($B22="N/A","N/A",IF(C22&gt;15,"No",IF(C22&lt;-15,"No","Yes")))</f>
        <v>N/A</v>
      </c>
      <c r="E22" s="82">
        <v>0</v>
      </c>
      <c r="F22" s="9" t="str">
        <f>IF($B22="N/A","N/A",IF(E22&gt;15,"No",IF(E22&lt;-15,"No","Yes")))</f>
        <v>N/A</v>
      </c>
      <c r="G22" s="82">
        <v>0</v>
      </c>
      <c r="H22" s="9" t="str">
        <f>IF($B22="N/A","N/A",IF(G22&gt;15,"No",IF(G22&lt;-15,"No","Yes")))</f>
        <v>N/A</v>
      </c>
      <c r="I22" s="10" t="s">
        <v>1746</v>
      </c>
      <c r="J22" s="10" t="s">
        <v>1746</v>
      </c>
      <c r="K22" s="9" t="str">
        <f t="shared" si="0"/>
        <v>N/A</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3" t="s">
        <v>12</v>
      </c>
      <c r="B6" s="35" t="s">
        <v>213</v>
      </c>
      <c r="C6" s="36">
        <v>6752524</v>
      </c>
      <c r="D6" s="9" t="str">
        <f>IF($B6="N/A","N/A",IF(C6&gt;15,"No",IF(C6&lt;-15,"No","Yes")))</f>
        <v>N/A</v>
      </c>
      <c r="E6" s="36">
        <v>7272357</v>
      </c>
      <c r="F6" s="9" t="str">
        <f>IF($B6="N/A","N/A",IF(E6&gt;15,"No",IF(E6&lt;-15,"No","Yes")))</f>
        <v>N/A</v>
      </c>
      <c r="G6" s="36">
        <v>7471826</v>
      </c>
      <c r="H6" s="9" t="str">
        <f>IF($B6="N/A","N/A",IF(G6&gt;15,"No",IF(G6&lt;-15,"No","Yes")))</f>
        <v>N/A</v>
      </c>
      <c r="I6" s="10">
        <v>7.6980000000000004</v>
      </c>
      <c r="J6" s="10">
        <v>2.7429999999999999</v>
      </c>
      <c r="K6" s="9" t="str">
        <f t="shared" ref="K6:K18" si="0">IF(J6="Div by 0", "N/A", IF(J6="N/A","N/A", IF(J6&gt;30, "No", IF(J6&lt;-30, "No", "Yes"))))</f>
        <v>Yes</v>
      </c>
    </row>
    <row r="7" spans="1:11" x14ac:dyDescent="0.25">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5"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5" t="s">
        <v>271</v>
      </c>
      <c r="C9" s="37">
        <v>71.845719023000001</v>
      </c>
      <c r="D9" s="9" t="str">
        <f>IF($B9="N/A","N/A",IF(C9&gt;60,"No",IF(C9&lt;15,"No","Yes")))</f>
        <v>No</v>
      </c>
      <c r="E9" s="37">
        <v>65.718327221999999</v>
      </c>
      <c r="F9" s="9" t="str">
        <f>IF($B9="N/A","N/A",IF(E9&gt;60,"No",IF(E9&lt;15,"No","Yes")))</f>
        <v>No</v>
      </c>
      <c r="G9" s="37">
        <v>67.287521685000002</v>
      </c>
      <c r="H9" s="9" t="str">
        <f>IF($B9="N/A","N/A",IF(G9&gt;60,"No",IF(G9&lt;15,"No","Yes")))</f>
        <v>No</v>
      </c>
      <c r="I9" s="10">
        <v>-8.5299999999999994</v>
      </c>
      <c r="J9" s="10">
        <v>2.3879999999999999</v>
      </c>
      <c r="K9" s="9" t="str">
        <f t="shared" si="0"/>
        <v>Yes</v>
      </c>
    </row>
    <row r="10" spans="1:11" x14ac:dyDescent="0.25">
      <c r="A10" s="3" t="s">
        <v>14</v>
      </c>
      <c r="B10" s="35" t="s">
        <v>272</v>
      </c>
      <c r="C10" s="9">
        <v>2.279384716</v>
      </c>
      <c r="D10" s="9" t="str">
        <f>IF($B10="N/A","N/A",IF(C10&gt;15,"No",IF(C10&lt;=0,"No","Yes")))</f>
        <v>Yes</v>
      </c>
      <c r="E10" s="9">
        <v>1.3874868904</v>
      </c>
      <c r="F10" s="9" t="str">
        <f>IF($B10="N/A","N/A",IF(E10&gt;15,"No",IF(E10&lt;=0,"No","Yes")))</f>
        <v>Yes</v>
      </c>
      <c r="G10" s="9">
        <v>0</v>
      </c>
      <c r="H10" s="9" t="str">
        <f>IF($B10="N/A","N/A",IF(G10&gt;15,"No",IF(G10&lt;=0,"No","Yes")))</f>
        <v>No</v>
      </c>
      <c r="I10" s="10">
        <v>-39.1</v>
      </c>
      <c r="J10" s="10">
        <v>-100</v>
      </c>
      <c r="K10" s="9" t="str">
        <f t="shared" si="0"/>
        <v>No</v>
      </c>
    </row>
    <row r="11" spans="1:11" x14ac:dyDescent="0.25">
      <c r="A11" s="3" t="s">
        <v>877</v>
      </c>
      <c r="B11" s="35" t="s">
        <v>213</v>
      </c>
      <c r="C11" s="37">
        <v>98.349002053000007</v>
      </c>
      <c r="D11" s="9" t="str">
        <f>IF($B11="N/A","N/A",IF(C11&gt;15,"No",IF(C11&lt;-15,"No","Yes")))</f>
        <v>N/A</v>
      </c>
      <c r="E11" s="37">
        <v>78.829291498000003</v>
      </c>
      <c r="F11" s="9" t="str">
        <f>IF($B11="N/A","N/A",IF(E11&gt;15,"No",IF(E11&lt;-15,"No","Yes")))</f>
        <v>N/A</v>
      </c>
      <c r="G11" s="37" t="s">
        <v>1746</v>
      </c>
      <c r="H11" s="9" t="str">
        <f>IF($B11="N/A","N/A",IF(G11&gt;15,"No",IF(G11&lt;-15,"No","Yes")))</f>
        <v>N/A</v>
      </c>
      <c r="I11" s="10">
        <v>-19.8</v>
      </c>
      <c r="J11" s="10" t="s">
        <v>1746</v>
      </c>
      <c r="K11" s="9" t="str">
        <f t="shared" si="0"/>
        <v>N/A</v>
      </c>
    </row>
    <row r="12" spans="1:11" x14ac:dyDescent="0.25">
      <c r="A12" s="3" t="s">
        <v>939</v>
      </c>
      <c r="B12" s="35" t="s">
        <v>213</v>
      </c>
      <c r="C12" s="9">
        <v>0</v>
      </c>
      <c r="D12" s="9" t="str">
        <f>IF($B12="N/A","N/A",IF(C12&gt;15,"No",IF(C12&lt;-15,"No","Yes")))</f>
        <v>N/A</v>
      </c>
      <c r="E12" s="9">
        <v>0</v>
      </c>
      <c r="F12" s="9" t="str">
        <f>IF($B12="N/A","N/A",IF(E12&gt;15,"No",IF(E12&lt;-15,"No","Yes")))</f>
        <v>N/A</v>
      </c>
      <c r="G12" s="9">
        <v>0</v>
      </c>
      <c r="H12" s="9" t="str">
        <f>IF($B12="N/A","N/A",IF(G12&gt;15,"No",IF(G12&lt;-15,"No","Yes")))</f>
        <v>N/A</v>
      </c>
      <c r="I12" s="10" t="s">
        <v>1746</v>
      </c>
      <c r="J12" s="10" t="s">
        <v>1746</v>
      </c>
      <c r="K12" s="9" t="str">
        <f t="shared" si="0"/>
        <v>N/A</v>
      </c>
    </row>
    <row r="13" spans="1:11" x14ac:dyDescent="0.25">
      <c r="A13" s="3" t="s">
        <v>51</v>
      </c>
      <c r="B13" s="35" t="s">
        <v>273</v>
      </c>
      <c r="C13" s="9">
        <v>99.112924293000006</v>
      </c>
      <c r="D13" s="9" t="str">
        <f>IF($B13="N/A","N/A",IF(C13&gt;99,"No",IF(C13&lt;95,"No","Yes")))</f>
        <v>No</v>
      </c>
      <c r="E13" s="9">
        <v>99.148405393000004</v>
      </c>
      <c r="F13" s="9" t="str">
        <f>IF($B13="N/A","N/A",IF(E13&gt;99,"No",IF(E13&lt;95,"No","Yes")))</f>
        <v>No</v>
      </c>
      <c r="G13" s="9">
        <v>99.264209311000002</v>
      </c>
      <c r="H13" s="9" t="str">
        <f>IF($B13="N/A","N/A",IF(G13&gt;99,"No",IF(G13&lt;95,"No","Yes")))</f>
        <v>No</v>
      </c>
      <c r="I13" s="10">
        <v>3.5799999999999998E-2</v>
      </c>
      <c r="J13" s="10">
        <v>0.1168</v>
      </c>
      <c r="K13" s="9" t="str">
        <f t="shared" si="0"/>
        <v>Yes</v>
      </c>
    </row>
    <row r="14" spans="1:11" x14ac:dyDescent="0.25">
      <c r="A14" s="3" t="s">
        <v>52</v>
      </c>
      <c r="B14" s="35" t="s">
        <v>274</v>
      </c>
      <c r="C14" s="9">
        <v>0.88707570680000003</v>
      </c>
      <c r="D14" s="9" t="str">
        <f>IF($B14="N/A","N/A",IF(C14&gt;6,"No",IF(C14&lt;=0,"No","Yes")))</f>
        <v>Yes</v>
      </c>
      <c r="E14" s="9">
        <v>0.85159460679999999</v>
      </c>
      <c r="F14" s="9" t="str">
        <f>IF($B14="N/A","N/A",IF(E14&gt;6,"No",IF(E14&lt;=0,"No","Yes")))</f>
        <v>Yes</v>
      </c>
      <c r="G14" s="9">
        <v>0.73579068889999999</v>
      </c>
      <c r="H14" s="9" t="str">
        <f>IF($B14="N/A","N/A",IF(G14&gt;6,"No",IF(G14&lt;=0,"No","Yes")))</f>
        <v>Yes</v>
      </c>
      <c r="I14" s="10">
        <v>-4</v>
      </c>
      <c r="J14" s="10">
        <v>-13.6</v>
      </c>
      <c r="K14" s="9" t="str">
        <f t="shared" si="0"/>
        <v>Yes</v>
      </c>
    </row>
    <row r="15" spans="1:11" x14ac:dyDescent="0.25">
      <c r="A15" s="3" t="s">
        <v>164</v>
      </c>
      <c r="B15" s="35" t="s">
        <v>213</v>
      </c>
      <c r="C15" s="9">
        <v>99.254866253000003</v>
      </c>
      <c r="D15" s="9" t="str">
        <f>IF($B15="N/A","N/A",IF(C15&gt;15,"No",IF(C15&lt;-15,"No","Yes")))</f>
        <v>N/A</v>
      </c>
      <c r="E15" s="9">
        <v>99.605709843</v>
      </c>
      <c r="F15" s="9" t="str">
        <f>IF($B15="N/A","N/A",IF(E15&gt;15,"No",IF(E15&lt;-15,"No","Yes")))</f>
        <v>N/A</v>
      </c>
      <c r="G15" s="9">
        <v>99.999892137000003</v>
      </c>
      <c r="H15" s="9" t="str">
        <f>IF($B15="N/A","N/A",IF(G15&gt;15,"No",IF(G15&lt;-15,"No","Yes")))</f>
        <v>N/A</v>
      </c>
      <c r="I15" s="10">
        <v>0.35349999999999998</v>
      </c>
      <c r="J15" s="10">
        <v>0.3957</v>
      </c>
      <c r="K15" s="9" t="str">
        <f t="shared" si="0"/>
        <v>Yes</v>
      </c>
    </row>
    <row r="16" spans="1:11" x14ac:dyDescent="0.25">
      <c r="A16" s="3" t="s">
        <v>165</v>
      </c>
      <c r="B16" s="35" t="s">
        <v>275</v>
      </c>
      <c r="C16" s="9">
        <v>0</v>
      </c>
      <c r="D16" s="9" t="str">
        <f>IF($B16="N/A","N/A",IF(C16&gt;98,"Yes","No"))</f>
        <v>No</v>
      </c>
      <c r="E16" s="9">
        <v>0</v>
      </c>
      <c r="F16" s="9" t="str">
        <f>IF($B16="N/A","N/A",IF(E16&gt;98,"Yes","No"))</f>
        <v>No</v>
      </c>
      <c r="G16" s="9">
        <v>0</v>
      </c>
      <c r="H16" s="9" t="str">
        <f>IF($B16="N/A","N/A",IF(G16&gt;98,"Yes","No"))</f>
        <v>No</v>
      </c>
      <c r="I16" s="10" t="s">
        <v>1746</v>
      </c>
      <c r="J16" s="10" t="s">
        <v>1746</v>
      </c>
      <c r="K16" s="9" t="str">
        <f t="shared" si="0"/>
        <v>N/A</v>
      </c>
    </row>
    <row r="17" spans="1:11" x14ac:dyDescent="0.25">
      <c r="A17" s="3" t="s">
        <v>21</v>
      </c>
      <c r="B17" s="35" t="s">
        <v>275</v>
      </c>
      <c r="C17" s="9">
        <v>100</v>
      </c>
      <c r="D17" s="9" t="str">
        <f>IF($B17="N/A","N/A",IF(C17&gt;98,"Yes","No"))</f>
        <v>Yes</v>
      </c>
      <c r="E17" s="9">
        <v>99.978544956999997</v>
      </c>
      <c r="F17" s="9" t="str">
        <f>IF($B17="N/A","N/A",IF(E17&gt;98,"Yes","No"))</f>
        <v>Yes</v>
      </c>
      <c r="G17" s="9">
        <v>99.939839680999995</v>
      </c>
      <c r="H17" s="9" t="str">
        <f>IF($B17="N/A","N/A",IF(G17&gt;98,"Yes","No"))</f>
        <v>Yes</v>
      </c>
      <c r="I17" s="10">
        <v>-2.1000000000000001E-2</v>
      </c>
      <c r="J17" s="10">
        <v>-3.9E-2</v>
      </c>
      <c r="K17" s="9" t="str">
        <f t="shared" si="0"/>
        <v>Yes</v>
      </c>
    </row>
    <row r="18" spans="1:11" x14ac:dyDescent="0.25">
      <c r="A18" s="3" t="s">
        <v>53</v>
      </c>
      <c r="B18" s="35"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5">
      <c r="A19" s="3" t="s">
        <v>678</v>
      </c>
      <c r="B19" s="35" t="s">
        <v>223</v>
      </c>
      <c r="C19" s="9">
        <v>99.874239618000004</v>
      </c>
      <c r="D19" s="9" t="str">
        <f>IF($B19="N/A","N/A",IF(C19&gt;100,"No",IF(C19&lt;98,"No","Yes")))</f>
        <v>Yes</v>
      </c>
      <c r="E19" s="9">
        <v>99.632925060999995</v>
      </c>
      <c r="F19" s="9" t="str">
        <f>IF($B19="N/A","N/A",IF(E19&gt;100,"No",IF(E19&lt;98,"No","Yes")))</f>
        <v>Yes</v>
      </c>
      <c r="G19" s="9">
        <v>99.752041869999999</v>
      </c>
      <c r="H19" s="9" t="str">
        <f>IF($B19="N/A","N/A",IF(G19&gt;100,"No",IF(G19&lt;98,"No","Yes")))</f>
        <v>Yes</v>
      </c>
      <c r="I19" s="10">
        <v>-0.24199999999999999</v>
      </c>
      <c r="J19" s="10">
        <v>0.1196</v>
      </c>
      <c r="K19" s="9" t="str">
        <f>IF(J19="Div by 0", "N/A", IF(J19="N/A","N/A", IF(J19&gt;30, "No", IF(J19&lt;-30, "No", "Yes"))))</f>
        <v>Yes</v>
      </c>
    </row>
    <row r="20" spans="1:11" x14ac:dyDescent="0.25">
      <c r="A20" s="3" t="s">
        <v>679</v>
      </c>
      <c r="B20" s="35" t="s">
        <v>223</v>
      </c>
      <c r="C20" s="9">
        <v>99.907708584000005</v>
      </c>
      <c r="D20" s="9" t="str">
        <f>IF($B20="N/A","N/A",IF(C20&gt;100,"No",IF(C20&lt;98,"No","Yes")))</f>
        <v>Yes</v>
      </c>
      <c r="E20" s="9">
        <v>99.912889315000001</v>
      </c>
      <c r="F20" s="9" t="str">
        <f>IF($B20="N/A","N/A",IF(E20&gt;100,"No",IF(E20&lt;98,"No","Yes")))</f>
        <v>Yes</v>
      </c>
      <c r="G20" s="9">
        <v>99.997590950000003</v>
      </c>
      <c r="H20" s="9" t="str">
        <f>IF($B20="N/A","N/A",IF(G20&gt;100,"No",IF(G20&lt;98,"No","Yes")))</f>
        <v>Yes</v>
      </c>
      <c r="I20" s="10">
        <v>5.1999999999999998E-3</v>
      </c>
      <c r="J20" s="10">
        <v>8.48E-2</v>
      </c>
      <c r="K20" s="9" t="str">
        <f>IF(J20="Div by 0", "N/A", IF(J20="N/A","N/A", IF(J20&gt;30, "No", IF(J20&lt;-30, "No", "Yes"))))</f>
        <v>Yes</v>
      </c>
    </row>
    <row r="21" spans="1:11" x14ac:dyDescent="0.25">
      <c r="A21" s="3" t="s">
        <v>680</v>
      </c>
      <c r="B21" s="35" t="s">
        <v>223</v>
      </c>
      <c r="C21" s="9">
        <v>99.907708584000005</v>
      </c>
      <c r="D21" s="9" t="str">
        <f>IF($B21="N/A","N/A",IF(C21&gt;100,"No",IF(C21&lt;98,"No","Yes")))</f>
        <v>Yes</v>
      </c>
      <c r="E21" s="9">
        <v>99.912889315000001</v>
      </c>
      <c r="F21" s="9" t="str">
        <f>IF($B21="N/A","N/A",IF(E21&gt;100,"No",IF(E21&lt;98,"No","Yes")))</f>
        <v>Yes</v>
      </c>
      <c r="G21" s="9">
        <v>99.997590950000003</v>
      </c>
      <c r="H21" s="9" t="str">
        <f>IF($B21="N/A","N/A",IF(G21&gt;100,"No",IF(G21&lt;98,"No","Yes")))</f>
        <v>Yes</v>
      </c>
      <c r="I21" s="10">
        <v>5.1999999999999998E-3</v>
      </c>
      <c r="J21" s="10">
        <v>8.48E-2</v>
      </c>
      <c r="K21" s="9" t="str">
        <f>IF(J21="Div by 0", "N/A", IF(J21="N/A","N/A", IF(J21&gt;30, "No", IF(J21&lt;-30, "No", "Yes"))))</f>
        <v>Yes</v>
      </c>
    </row>
    <row r="22" spans="1:11" ht="15" customHeight="1" x14ac:dyDescent="0.25">
      <c r="A22" s="3" t="s">
        <v>1713</v>
      </c>
      <c r="B22" s="35" t="s">
        <v>213</v>
      </c>
      <c r="C22" s="9">
        <v>63.197124512000002</v>
      </c>
      <c r="D22" s="9" t="str">
        <f>IF($B22="N/A","N/A",IF(C22&gt;15,"No",IF(C22&lt;-15,"No","Yes")))</f>
        <v>N/A</v>
      </c>
      <c r="E22" s="9">
        <v>64.457960466000003</v>
      </c>
      <c r="F22" s="9" t="str">
        <f>IF($B22="N/A","N/A",IF(E22&gt;15,"No",IF(E22&lt;-15,"No","Yes")))</f>
        <v>N/A</v>
      </c>
      <c r="G22" s="9">
        <v>63.159995963999997</v>
      </c>
      <c r="H22" s="9" t="str">
        <f>IF($B22="N/A","N/A",IF(G22&gt;15,"No",IF(G22&lt;-15,"No","Yes")))</f>
        <v>N/A</v>
      </c>
      <c r="I22" s="10">
        <v>1.9950000000000001</v>
      </c>
      <c r="J22" s="10">
        <v>-2.0099999999999998</v>
      </c>
      <c r="K22" s="9" t="str">
        <f t="shared" ref="K22:K31" si="1">IF(J22="Div by 0", "N/A", IF(J22="N/A","N/A", IF(J22&gt;30, "No", IF(J22&lt;-30, "No", "Yes"))))</f>
        <v>Yes</v>
      </c>
    </row>
    <row r="23" spans="1:11" x14ac:dyDescent="0.25">
      <c r="A23" s="3" t="s">
        <v>940</v>
      </c>
      <c r="B23" s="35" t="s">
        <v>213</v>
      </c>
      <c r="C23" s="9">
        <v>36.695848841</v>
      </c>
      <c r="D23" s="9" t="str">
        <f>IF($B23="N/A","N/A",IF(C23&gt;15,"No",IF(C23&lt;-15,"No","Yes")))</f>
        <v>N/A</v>
      </c>
      <c r="E23" s="9">
        <v>35.444574572000001</v>
      </c>
      <c r="F23" s="9" t="str">
        <f>IF($B23="N/A","N/A",IF(E23&gt;15,"No",IF(E23&lt;-15,"No","Yes")))</f>
        <v>N/A</v>
      </c>
      <c r="G23" s="9">
        <v>36.643987695</v>
      </c>
      <c r="H23" s="9" t="str">
        <f>IF($B23="N/A","N/A",IF(G23&gt;15,"No",IF(G23&lt;-15,"No","Yes")))</f>
        <v>N/A</v>
      </c>
      <c r="I23" s="10">
        <v>-3.41</v>
      </c>
      <c r="J23" s="10">
        <v>3.3839999999999999</v>
      </c>
      <c r="K23" s="9" t="str">
        <f t="shared" si="1"/>
        <v>Yes</v>
      </c>
    </row>
    <row r="24" spans="1:11" ht="25" x14ac:dyDescent="0.25">
      <c r="A24" s="3" t="s">
        <v>941</v>
      </c>
      <c r="B24" s="35" t="s">
        <v>213</v>
      </c>
      <c r="C24" s="9">
        <v>4.4427800000000002E-5</v>
      </c>
      <c r="D24" s="9" t="str">
        <f>IF($B24="N/A","N/A",IF(C24&gt;15,"No",IF(C24&lt;-15,"No","Yes")))</f>
        <v>N/A</v>
      </c>
      <c r="E24" s="9">
        <v>0</v>
      </c>
      <c r="F24" s="9" t="str">
        <f>IF($B24="N/A","N/A",IF(E24&gt;15,"No",IF(E24&lt;-15,"No","Yes")))</f>
        <v>N/A</v>
      </c>
      <c r="G24" s="9">
        <v>5.35344E-5</v>
      </c>
      <c r="H24" s="9" t="str">
        <f>IF($B24="N/A","N/A",IF(G24&gt;15,"No",IF(G24&lt;-15,"No","Yes")))</f>
        <v>N/A</v>
      </c>
      <c r="I24" s="10">
        <v>-100</v>
      </c>
      <c r="J24" s="10" t="s">
        <v>1746</v>
      </c>
      <c r="K24" s="9" t="str">
        <f t="shared" si="1"/>
        <v>N/A</v>
      </c>
    </row>
    <row r="25" spans="1:11" x14ac:dyDescent="0.25">
      <c r="A25" s="3" t="s">
        <v>166</v>
      </c>
      <c r="B25" s="35" t="s">
        <v>213</v>
      </c>
      <c r="C25" s="9">
        <v>99.907708584000005</v>
      </c>
      <c r="D25" s="9" t="str">
        <f t="shared" ref="D25:D27" si="2">IF($B25="N/A","N/A",IF(C25&gt;15,"No",IF(C25&lt;-15,"No","Yes")))</f>
        <v>N/A</v>
      </c>
      <c r="E25" s="9">
        <v>99.912889315000001</v>
      </c>
      <c r="F25" s="9" t="str">
        <f t="shared" ref="F25:F27" si="3">IF($B25="N/A","N/A",IF(E25&gt;15,"No",IF(E25&lt;-15,"No","Yes")))</f>
        <v>N/A</v>
      </c>
      <c r="G25" s="9">
        <v>99.997590950000003</v>
      </c>
      <c r="H25" s="9" t="str">
        <f t="shared" ref="H25:H27" si="4">IF($B25="N/A","N/A",IF(G25&gt;15,"No",IF(G25&lt;-15,"No","Yes")))</f>
        <v>N/A</v>
      </c>
      <c r="I25" s="10">
        <v>5.1999999999999998E-3</v>
      </c>
      <c r="J25" s="10">
        <v>8.48E-2</v>
      </c>
      <c r="K25" s="9" t="str">
        <f t="shared" si="1"/>
        <v>Yes</v>
      </c>
    </row>
    <row r="26" spans="1:11" x14ac:dyDescent="0.25">
      <c r="A26" s="3" t="s">
        <v>167</v>
      </c>
      <c r="B26" s="35" t="s">
        <v>213</v>
      </c>
      <c r="C26" s="9">
        <v>99.907708584000005</v>
      </c>
      <c r="D26" s="9" t="str">
        <f t="shared" si="2"/>
        <v>N/A</v>
      </c>
      <c r="E26" s="9">
        <v>99.912889315000001</v>
      </c>
      <c r="F26" s="9" t="str">
        <f t="shared" si="3"/>
        <v>N/A</v>
      </c>
      <c r="G26" s="9">
        <v>99.997590950000003</v>
      </c>
      <c r="H26" s="9" t="str">
        <f t="shared" si="4"/>
        <v>N/A</v>
      </c>
      <c r="I26" s="10">
        <v>5.1999999999999998E-3</v>
      </c>
      <c r="J26" s="10">
        <v>8.48E-2</v>
      </c>
      <c r="K26" s="9" t="str">
        <f t="shared" si="1"/>
        <v>Yes</v>
      </c>
    </row>
    <row r="27" spans="1:11" x14ac:dyDescent="0.25">
      <c r="A27" s="3" t="s">
        <v>168</v>
      </c>
      <c r="B27" s="35" t="s">
        <v>213</v>
      </c>
      <c r="C27" s="9">
        <v>99.907708584000005</v>
      </c>
      <c r="D27" s="9" t="str">
        <f t="shared" si="2"/>
        <v>N/A</v>
      </c>
      <c r="E27" s="9">
        <v>99.912889315000001</v>
      </c>
      <c r="F27" s="9" t="str">
        <f t="shared" si="3"/>
        <v>N/A</v>
      </c>
      <c r="G27" s="9">
        <v>99.997590950000003</v>
      </c>
      <c r="H27" s="9" t="str">
        <f t="shared" si="4"/>
        <v>N/A</v>
      </c>
      <c r="I27" s="10">
        <v>5.1999999999999998E-3</v>
      </c>
      <c r="J27" s="10">
        <v>8.48E-2</v>
      </c>
      <c r="K27" s="9" t="str">
        <f t="shared" si="1"/>
        <v>Yes</v>
      </c>
    </row>
    <row r="28" spans="1:11" x14ac:dyDescent="0.25">
      <c r="A28" s="3" t="s">
        <v>54</v>
      </c>
      <c r="B28" s="35" t="s">
        <v>213</v>
      </c>
      <c r="C28" s="9">
        <v>5.3664081757000002</v>
      </c>
      <c r="D28" s="9" t="str">
        <f>IF($B28="N/A","N/A",IF(C28&gt;15,"No",IF(C28&lt;-15,"No","Yes")))</f>
        <v>N/A</v>
      </c>
      <c r="E28" s="9">
        <v>5.4751850054000002</v>
      </c>
      <c r="F28" s="9" t="str">
        <f>IF($B28="N/A","N/A",IF(E28&gt;15,"No",IF(E28&lt;-15,"No","Yes")))</f>
        <v>N/A</v>
      </c>
      <c r="G28" s="9">
        <v>5.5748086210999999</v>
      </c>
      <c r="H28" s="9" t="str">
        <f>IF($B28="N/A","N/A",IF(G28&gt;15,"No",IF(G28&lt;-15,"No","Yes")))</f>
        <v>N/A</v>
      </c>
      <c r="I28" s="10">
        <v>2.0270000000000001</v>
      </c>
      <c r="J28" s="10">
        <v>1.82</v>
      </c>
      <c r="K28" s="9" t="str">
        <f t="shared" si="1"/>
        <v>Yes</v>
      </c>
    </row>
    <row r="29" spans="1:11" x14ac:dyDescent="0.25">
      <c r="A29" s="3" t="s">
        <v>55</v>
      </c>
      <c r="B29" s="35" t="s">
        <v>213</v>
      </c>
      <c r="C29" s="9">
        <v>94.541300409000002</v>
      </c>
      <c r="D29" s="9" t="str">
        <f>IF($B29="N/A","N/A",IF(C29&gt;15,"No",IF(C29&lt;-15,"No","Yes")))</f>
        <v>N/A</v>
      </c>
      <c r="E29" s="9">
        <v>94.437704310000001</v>
      </c>
      <c r="F29" s="9" t="str">
        <f>IF($B29="N/A","N/A",IF(E29&gt;15,"No",IF(E29&lt;-15,"No","Yes")))</f>
        <v>N/A</v>
      </c>
      <c r="G29" s="9">
        <v>94.422782329</v>
      </c>
      <c r="H29" s="9" t="str">
        <f>IF($B29="N/A","N/A",IF(G29&gt;15,"No",IF(G29&lt;-15,"No","Yes")))</f>
        <v>N/A</v>
      </c>
      <c r="I29" s="10">
        <v>-0.11</v>
      </c>
      <c r="J29" s="10">
        <v>-1.6E-2</v>
      </c>
      <c r="K29" s="9" t="str">
        <f t="shared" si="1"/>
        <v>Yes</v>
      </c>
    </row>
    <row r="30" spans="1:11" x14ac:dyDescent="0.25">
      <c r="A30" s="3" t="s">
        <v>56</v>
      </c>
      <c r="B30" s="35" t="s">
        <v>213</v>
      </c>
      <c r="C30" s="9">
        <v>72.229628505999997</v>
      </c>
      <c r="D30" s="9" t="str">
        <f>IF($B30="N/A","N/A",IF(C30&gt;15,"No",IF(C30&lt;-15,"No","Yes")))</f>
        <v>N/A</v>
      </c>
      <c r="E30" s="9">
        <v>76.385675235999997</v>
      </c>
      <c r="F30" s="9" t="str">
        <f>IF($B30="N/A","N/A",IF(E30&gt;15,"No",IF(E30&lt;-15,"No","Yes")))</f>
        <v>N/A</v>
      </c>
      <c r="G30" s="9">
        <v>78.424296818000002</v>
      </c>
      <c r="H30" s="9" t="str">
        <f>IF($B30="N/A","N/A",IF(G30&gt;15,"No",IF(G30&lt;-15,"No","Yes")))</f>
        <v>N/A</v>
      </c>
      <c r="I30" s="10">
        <v>5.7539999999999996</v>
      </c>
      <c r="J30" s="10">
        <v>2.669</v>
      </c>
      <c r="K30" s="9" t="str">
        <f t="shared" si="1"/>
        <v>Yes</v>
      </c>
    </row>
    <row r="31" spans="1:11" x14ac:dyDescent="0.25">
      <c r="A31" s="3" t="s">
        <v>57</v>
      </c>
      <c r="B31" s="35" t="s">
        <v>213</v>
      </c>
      <c r="C31" s="9">
        <v>21.698108736999998</v>
      </c>
      <c r="D31" s="9" t="str">
        <f>IF($B31="N/A","N/A",IF(C31&gt;15,"No",IF(C31&lt;-15,"No","Yes")))</f>
        <v>N/A</v>
      </c>
      <c r="E31" s="9">
        <v>18.829658665</v>
      </c>
      <c r="F31" s="9" t="str">
        <f>IF($B31="N/A","N/A",IF(E31&gt;15,"No",IF(E31&lt;-15,"No","Yes")))</f>
        <v>N/A</v>
      </c>
      <c r="G31" s="9">
        <v>14.124244862999999</v>
      </c>
      <c r="H31" s="9" t="str">
        <f>IF($B31="N/A","N/A",IF(G31&gt;15,"No",IF(G31&lt;-15,"No","Yes")))</f>
        <v>N/A</v>
      </c>
      <c r="I31" s="10">
        <v>-13.2</v>
      </c>
      <c r="J31" s="10">
        <v>-25</v>
      </c>
      <c r="K31" s="9" t="str">
        <f t="shared" si="1"/>
        <v>Yes</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2" t="s">
        <v>12</v>
      </c>
      <c r="B6" s="71" t="s">
        <v>213</v>
      </c>
      <c r="C6" s="36">
        <v>7496553</v>
      </c>
      <c r="D6" s="9" t="str">
        <f t="shared" ref="D6:F18" si="0">IF($B6="N/A","N/A",IF(C6&lt;0,"No","Yes"))</f>
        <v>N/A</v>
      </c>
      <c r="E6" s="36">
        <v>7281785</v>
      </c>
      <c r="F6" s="9" t="str">
        <f t="shared" si="0"/>
        <v>N/A</v>
      </c>
      <c r="G6" s="36">
        <v>7217532</v>
      </c>
      <c r="H6" s="9" t="str">
        <f t="shared" ref="H6:H18" si="1">IF($B6="N/A","N/A",IF(G6&lt;0,"No","Yes"))</f>
        <v>N/A</v>
      </c>
      <c r="I6" s="10">
        <v>-2.86</v>
      </c>
      <c r="J6" s="10">
        <v>-0.88200000000000001</v>
      </c>
      <c r="K6" s="9" t="str">
        <f t="shared" ref="K6:K18" si="2">IF(J6="Div by 0", "N/A", IF(J6="N/A","N/A", IF(J6&gt;30, "No", IF(J6&lt;-30, "No", "Yes"))))</f>
        <v>Yes</v>
      </c>
    </row>
    <row r="7" spans="1:11" x14ac:dyDescent="0.25">
      <c r="A7" s="26" t="s">
        <v>445</v>
      </c>
      <c r="B7" s="71" t="s">
        <v>213</v>
      </c>
      <c r="C7" s="9">
        <v>2.2010115999999999E-3</v>
      </c>
      <c r="D7" s="9" t="str">
        <f t="shared" si="0"/>
        <v>N/A</v>
      </c>
      <c r="E7" s="9">
        <v>1.1810290999999999E-3</v>
      </c>
      <c r="F7" s="9" t="str">
        <f t="shared" si="0"/>
        <v>N/A</v>
      </c>
      <c r="G7" s="9">
        <v>1.5933423999999999E-3</v>
      </c>
      <c r="H7" s="9" t="str">
        <f t="shared" si="1"/>
        <v>N/A</v>
      </c>
      <c r="I7" s="10">
        <v>-46.3</v>
      </c>
      <c r="J7" s="10">
        <v>34.909999999999997</v>
      </c>
      <c r="K7" s="9" t="str">
        <f t="shared" si="2"/>
        <v>No</v>
      </c>
    </row>
    <row r="8" spans="1:11" x14ac:dyDescent="0.25">
      <c r="A8" s="26" t="s">
        <v>446</v>
      </c>
      <c r="B8" s="71" t="s">
        <v>213</v>
      </c>
      <c r="C8" s="9">
        <v>3.8171943824999999</v>
      </c>
      <c r="D8" s="9" t="str">
        <f t="shared" si="0"/>
        <v>N/A</v>
      </c>
      <c r="E8" s="9">
        <v>2.7218188947000002</v>
      </c>
      <c r="F8" s="9" t="str">
        <f t="shared" si="0"/>
        <v>N/A</v>
      </c>
      <c r="G8" s="9">
        <v>3.6541022609999998</v>
      </c>
      <c r="H8" s="9" t="str">
        <f t="shared" si="1"/>
        <v>N/A</v>
      </c>
      <c r="I8" s="10">
        <v>-28.7</v>
      </c>
      <c r="J8" s="10">
        <v>34.25</v>
      </c>
      <c r="K8" s="9" t="str">
        <f t="shared" si="2"/>
        <v>No</v>
      </c>
    </row>
    <row r="9" spans="1:11" x14ac:dyDescent="0.25">
      <c r="A9" s="26" t="s">
        <v>447</v>
      </c>
      <c r="B9" s="71" t="s">
        <v>213</v>
      </c>
      <c r="C9" s="9">
        <v>62.352617262999999</v>
      </c>
      <c r="D9" s="9" t="str">
        <f t="shared" si="0"/>
        <v>N/A</v>
      </c>
      <c r="E9" s="9">
        <v>62.412210741999999</v>
      </c>
      <c r="F9" s="9" t="str">
        <f t="shared" si="0"/>
        <v>N/A</v>
      </c>
      <c r="G9" s="9">
        <v>59.158366045000001</v>
      </c>
      <c r="H9" s="9" t="str">
        <f t="shared" si="1"/>
        <v>N/A</v>
      </c>
      <c r="I9" s="10">
        <v>9.5600000000000004E-2</v>
      </c>
      <c r="J9" s="10">
        <v>-5.21</v>
      </c>
      <c r="K9" s="9" t="str">
        <f t="shared" si="2"/>
        <v>Yes</v>
      </c>
    </row>
    <row r="10" spans="1:11" x14ac:dyDescent="0.25">
      <c r="A10" s="26" t="s">
        <v>448</v>
      </c>
      <c r="B10" s="71" t="s">
        <v>213</v>
      </c>
      <c r="C10" s="9">
        <v>33.241958003999997</v>
      </c>
      <c r="D10" s="9" t="str">
        <f t="shared" si="0"/>
        <v>N/A</v>
      </c>
      <c r="E10" s="9">
        <v>33.753413483000003</v>
      </c>
      <c r="F10" s="9" t="str">
        <f t="shared" si="0"/>
        <v>N/A</v>
      </c>
      <c r="G10" s="9">
        <v>34.532122614999999</v>
      </c>
      <c r="H10" s="9" t="str">
        <f t="shared" si="1"/>
        <v>N/A</v>
      </c>
      <c r="I10" s="10">
        <v>1.5389999999999999</v>
      </c>
      <c r="J10" s="10">
        <v>2.3069999999999999</v>
      </c>
      <c r="K10" s="9" t="str">
        <f t="shared" si="2"/>
        <v>Yes</v>
      </c>
    </row>
    <row r="11" spans="1:11" x14ac:dyDescent="0.25">
      <c r="A11" s="2" t="s">
        <v>207</v>
      </c>
      <c r="B11" s="71" t="s">
        <v>213</v>
      </c>
      <c r="C11" s="9">
        <v>0</v>
      </c>
      <c r="D11" s="9" t="str">
        <f t="shared" si="0"/>
        <v>N/A</v>
      </c>
      <c r="E11" s="9">
        <v>35.410328649</v>
      </c>
      <c r="F11" s="9" t="str">
        <f t="shared" si="0"/>
        <v>N/A</v>
      </c>
      <c r="G11" s="9">
        <v>99.993945299000004</v>
      </c>
      <c r="H11" s="9" t="str">
        <f t="shared" si="1"/>
        <v>N/A</v>
      </c>
      <c r="I11" s="10" t="s">
        <v>1746</v>
      </c>
      <c r="J11" s="10">
        <v>182.4</v>
      </c>
      <c r="K11" s="9" t="str">
        <f t="shared" si="2"/>
        <v>No</v>
      </c>
    </row>
    <row r="12" spans="1:11" x14ac:dyDescent="0.25">
      <c r="A12" s="2" t="s">
        <v>939</v>
      </c>
      <c r="B12" s="71" t="s">
        <v>213</v>
      </c>
      <c r="C12" s="9">
        <v>0</v>
      </c>
      <c r="D12" s="9" t="str">
        <f t="shared" si="0"/>
        <v>N/A</v>
      </c>
      <c r="E12" s="9">
        <v>0</v>
      </c>
      <c r="F12" s="9" t="str">
        <f t="shared" si="0"/>
        <v>N/A</v>
      </c>
      <c r="G12" s="9">
        <v>0</v>
      </c>
      <c r="H12" s="9" t="str">
        <f t="shared" si="1"/>
        <v>N/A</v>
      </c>
      <c r="I12" s="10" t="s">
        <v>1746</v>
      </c>
      <c r="J12" s="10" t="s">
        <v>1746</v>
      </c>
      <c r="K12" s="9" t="str">
        <f t="shared" si="2"/>
        <v>N/A</v>
      </c>
    </row>
    <row r="13" spans="1:11" x14ac:dyDescent="0.25">
      <c r="A13" s="2" t="s">
        <v>51</v>
      </c>
      <c r="B13" s="71" t="s">
        <v>213</v>
      </c>
      <c r="C13" s="9">
        <v>99.133308334999995</v>
      </c>
      <c r="D13" s="9" t="str">
        <f t="shared" si="0"/>
        <v>N/A</v>
      </c>
      <c r="E13" s="9">
        <v>99.498213692999997</v>
      </c>
      <c r="F13" s="9" t="str">
        <f t="shared" si="0"/>
        <v>N/A</v>
      </c>
      <c r="G13" s="9">
        <v>100</v>
      </c>
      <c r="H13" s="9" t="str">
        <f t="shared" si="1"/>
        <v>N/A</v>
      </c>
      <c r="I13" s="10">
        <v>0.36809999999999998</v>
      </c>
      <c r="J13" s="10">
        <v>0.50429999999999997</v>
      </c>
      <c r="K13" s="9" t="str">
        <f t="shared" si="2"/>
        <v>Yes</v>
      </c>
    </row>
    <row r="14" spans="1:11" x14ac:dyDescent="0.25">
      <c r="A14" s="2" t="s">
        <v>52</v>
      </c>
      <c r="B14" s="71" t="s">
        <v>213</v>
      </c>
      <c r="C14" s="9">
        <v>0.86669166480000004</v>
      </c>
      <c r="D14" s="9" t="str">
        <f t="shared" si="0"/>
        <v>N/A</v>
      </c>
      <c r="E14" s="9">
        <v>0.5017863065</v>
      </c>
      <c r="F14" s="9" t="str">
        <f t="shared" si="0"/>
        <v>N/A</v>
      </c>
      <c r="G14" s="9">
        <v>0</v>
      </c>
      <c r="H14" s="9" t="str">
        <f t="shared" si="1"/>
        <v>N/A</v>
      </c>
      <c r="I14" s="10">
        <v>-42.1</v>
      </c>
      <c r="J14" s="10">
        <v>-100</v>
      </c>
      <c r="K14" s="9" t="str">
        <f t="shared" si="2"/>
        <v>No</v>
      </c>
    </row>
    <row r="15" spans="1:11" x14ac:dyDescent="0.25">
      <c r="A15" s="2" t="s">
        <v>164</v>
      </c>
      <c r="B15" s="71" t="s">
        <v>213</v>
      </c>
      <c r="C15" s="9">
        <v>98.313844657999994</v>
      </c>
      <c r="D15" s="9" t="str">
        <f t="shared" si="0"/>
        <v>N/A</v>
      </c>
      <c r="E15" s="9">
        <v>63.79181604</v>
      </c>
      <c r="F15" s="9" t="str">
        <f t="shared" si="0"/>
        <v>N/A</v>
      </c>
      <c r="G15" s="9">
        <v>100</v>
      </c>
      <c r="H15" s="9" t="str">
        <f t="shared" si="1"/>
        <v>N/A</v>
      </c>
      <c r="I15" s="10">
        <v>-35.1</v>
      </c>
      <c r="J15" s="10">
        <v>56.76</v>
      </c>
      <c r="K15" s="9" t="str">
        <f t="shared" si="2"/>
        <v>No</v>
      </c>
    </row>
    <row r="16" spans="1:11" x14ac:dyDescent="0.25">
      <c r="A16" s="2" t="s">
        <v>165</v>
      </c>
      <c r="B16" s="71" t="s">
        <v>213</v>
      </c>
      <c r="C16" s="9">
        <v>0</v>
      </c>
      <c r="D16" s="9" t="str">
        <f t="shared" si="0"/>
        <v>N/A</v>
      </c>
      <c r="E16" s="9">
        <v>0</v>
      </c>
      <c r="F16" s="9" t="str">
        <f t="shared" si="0"/>
        <v>N/A</v>
      </c>
      <c r="G16" s="9">
        <v>0</v>
      </c>
      <c r="H16" s="9" t="str">
        <f t="shared" si="1"/>
        <v>N/A</v>
      </c>
      <c r="I16" s="10" t="s">
        <v>1746</v>
      </c>
      <c r="J16" s="10" t="s">
        <v>1746</v>
      </c>
      <c r="K16" s="9" t="str">
        <f t="shared" si="2"/>
        <v>N/A</v>
      </c>
    </row>
    <row r="17" spans="1:11" x14ac:dyDescent="0.25">
      <c r="A17" s="2" t="s">
        <v>21</v>
      </c>
      <c r="B17" s="71" t="s">
        <v>213</v>
      </c>
      <c r="C17" s="9">
        <v>99.988212468</v>
      </c>
      <c r="D17" s="9" t="str">
        <f t="shared" si="0"/>
        <v>N/A</v>
      </c>
      <c r="E17" s="9">
        <v>99.935916599999999</v>
      </c>
      <c r="F17" s="9" t="str">
        <f t="shared" si="0"/>
        <v>N/A</v>
      </c>
      <c r="G17" s="9">
        <v>99.910855955000002</v>
      </c>
      <c r="H17" s="9" t="str">
        <f t="shared" si="1"/>
        <v>N/A</v>
      </c>
      <c r="I17" s="10">
        <v>-5.1999999999999998E-2</v>
      </c>
      <c r="J17" s="10">
        <v>-2.5000000000000001E-2</v>
      </c>
      <c r="K17" s="9" t="str">
        <f t="shared" si="2"/>
        <v>Yes</v>
      </c>
    </row>
    <row r="18" spans="1:11" x14ac:dyDescent="0.25">
      <c r="A18" s="2" t="s">
        <v>53</v>
      </c>
      <c r="B18" s="71" t="s">
        <v>213</v>
      </c>
      <c r="C18" s="9">
        <v>99.948288258000005</v>
      </c>
      <c r="D18" s="9" t="str">
        <f t="shared" si="0"/>
        <v>N/A</v>
      </c>
      <c r="E18" s="9">
        <v>99.998523169999999</v>
      </c>
      <c r="F18" s="9" t="str">
        <f t="shared" si="0"/>
        <v>N/A</v>
      </c>
      <c r="G18" s="9">
        <v>99.999916869000003</v>
      </c>
      <c r="H18" s="9" t="str">
        <f t="shared" si="1"/>
        <v>N/A</v>
      </c>
      <c r="I18" s="10">
        <v>5.0299999999999997E-2</v>
      </c>
      <c r="J18" s="10">
        <v>1.4E-3</v>
      </c>
      <c r="K18" s="9" t="str">
        <f t="shared" si="2"/>
        <v>Yes</v>
      </c>
    </row>
    <row r="19" spans="1:11" x14ac:dyDescent="0.25">
      <c r="A19" s="3" t="s">
        <v>678</v>
      </c>
      <c r="B19" s="71" t="s">
        <v>213</v>
      </c>
      <c r="C19" s="9">
        <v>99.717563526000006</v>
      </c>
      <c r="D19" s="9" t="str">
        <f t="shared" ref="D19:D21" si="3">IF($B19="N/A","N/A",IF(C19&lt;0,"No","Yes"))</f>
        <v>N/A</v>
      </c>
      <c r="E19" s="9">
        <v>99.512111384999997</v>
      </c>
      <c r="F19" s="9" t="str">
        <f t="shared" ref="F19:F21" si="4">IF($B19="N/A","N/A",IF(E19&lt;0,"No","Yes"))</f>
        <v>N/A</v>
      </c>
      <c r="G19" s="9">
        <v>99.747185048999995</v>
      </c>
      <c r="H19" s="9" t="str">
        <f t="shared" ref="H19:H21" si="5">IF($B19="N/A","N/A",IF(G19&lt;0,"No","Yes"))</f>
        <v>N/A</v>
      </c>
      <c r="I19" s="10">
        <v>-0.20599999999999999</v>
      </c>
      <c r="J19" s="10">
        <v>0.23619999999999999</v>
      </c>
      <c r="K19" s="9" t="str">
        <f>IF(J19="Div by 0", "N/A", IF(J19="N/A","N/A", IF(J19&gt;30, "No", IF(J19&lt;-30, "No", "Yes"))))</f>
        <v>Yes</v>
      </c>
    </row>
    <row r="20" spans="1:11" x14ac:dyDescent="0.25">
      <c r="A20" s="3" t="s">
        <v>679</v>
      </c>
      <c r="B20" s="71" t="s">
        <v>213</v>
      </c>
      <c r="C20" s="9">
        <v>99.927073148999995</v>
      </c>
      <c r="D20" s="9" t="str">
        <f t="shared" si="3"/>
        <v>N/A</v>
      </c>
      <c r="E20" s="9">
        <v>99.969018585000001</v>
      </c>
      <c r="F20" s="9" t="str">
        <f t="shared" si="4"/>
        <v>N/A</v>
      </c>
      <c r="G20" s="9">
        <v>99.998420512999999</v>
      </c>
      <c r="H20" s="9" t="str">
        <f t="shared" si="5"/>
        <v>N/A</v>
      </c>
      <c r="I20" s="10">
        <v>4.2000000000000003E-2</v>
      </c>
      <c r="J20" s="10">
        <v>2.9399999999999999E-2</v>
      </c>
      <c r="K20" s="9" t="str">
        <f>IF(J20="Div by 0", "N/A", IF(J20="N/A","N/A", IF(J20&gt;30, "No", IF(J20&lt;-30, "No", "Yes"))))</f>
        <v>Yes</v>
      </c>
    </row>
    <row r="21" spans="1:11" x14ac:dyDescent="0.25">
      <c r="A21" s="3" t="s">
        <v>680</v>
      </c>
      <c r="B21" s="71" t="s">
        <v>213</v>
      </c>
      <c r="C21" s="9">
        <v>99.927073148999995</v>
      </c>
      <c r="D21" s="9" t="str">
        <f t="shared" si="3"/>
        <v>N/A</v>
      </c>
      <c r="E21" s="9">
        <v>99.969018585000001</v>
      </c>
      <c r="F21" s="9" t="str">
        <f t="shared" si="4"/>
        <v>N/A</v>
      </c>
      <c r="G21" s="9">
        <v>99.998420512999999</v>
      </c>
      <c r="H21" s="9" t="str">
        <f t="shared" si="5"/>
        <v>N/A</v>
      </c>
      <c r="I21" s="10">
        <v>4.2000000000000003E-2</v>
      </c>
      <c r="J21" s="10">
        <v>2.9399999999999999E-2</v>
      </c>
      <c r="K21" s="9" t="str">
        <f>IF(J21="Div by 0", "N/A", IF(J21="N/A","N/A", IF(J21&gt;30, "No", IF(J21&lt;-30, "No", "Yes"))))</f>
        <v>Yes</v>
      </c>
    </row>
    <row r="22" spans="1:11" ht="16.5" customHeight="1" x14ac:dyDescent="0.25">
      <c r="A22" s="3" t="s">
        <v>1713</v>
      </c>
      <c r="B22" s="71" t="s">
        <v>213</v>
      </c>
      <c r="C22" s="9">
        <v>56.075518975000001</v>
      </c>
      <c r="D22" s="9" t="str">
        <f t="shared" ref="D22:D31" si="6">IF($B22="N/A","N/A",IF(C22&lt;0,"No","Yes"))</f>
        <v>N/A</v>
      </c>
      <c r="E22" s="9">
        <v>57.473902346999999</v>
      </c>
      <c r="F22" s="9" t="str">
        <f t="shared" ref="F22:F31" si="7">IF($B22="N/A","N/A",IF(E22&lt;0,"No","Yes"))</f>
        <v>N/A</v>
      </c>
      <c r="G22" s="9">
        <v>58.472910130000002</v>
      </c>
      <c r="I22" s="10">
        <v>2.4940000000000002</v>
      </c>
      <c r="J22" s="10">
        <v>1.738</v>
      </c>
      <c r="K22" s="9" t="str">
        <f t="shared" ref="K22:K31" si="8">IF(J22="Div by 0", "N/A", IF(J22="N/A","N/A", IF(J22&gt;30, "No", IF(J22&lt;-30, "No", "Yes"))))</f>
        <v>Yes</v>
      </c>
    </row>
    <row r="23" spans="1:11" x14ac:dyDescent="0.25">
      <c r="A23" s="3" t="s">
        <v>942</v>
      </c>
      <c r="B23" s="71" t="s">
        <v>213</v>
      </c>
      <c r="C23" s="9">
        <v>43.796875710999998</v>
      </c>
      <c r="D23" s="9" t="str">
        <f t="shared" si="6"/>
        <v>N/A</v>
      </c>
      <c r="E23" s="9">
        <v>42.442368182999999</v>
      </c>
      <c r="F23" s="9" t="str">
        <f t="shared" si="7"/>
        <v>N/A</v>
      </c>
      <c r="G23" s="9">
        <v>41.439026525999999</v>
      </c>
      <c r="H23" s="9" t="str">
        <f t="shared" ref="H23:H31" si="9">IF($B23="N/A","N/A",IF(G23&lt;0,"No","Yes"))</f>
        <v>N/A</v>
      </c>
      <c r="I23" s="10">
        <v>-3.09</v>
      </c>
      <c r="J23" s="10">
        <v>-2.36</v>
      </c>
      <c r="K23" s="9" t="str">
        <f t="shared" si="8"/>
        <v>Yes</v>
      </c>
    </row>
    <row r="24" spans="1:11" ht="25" x14ac:dyDescent="0.25">
      <c r="A24" s="3" t="s">
        <v>943</v>
      </c>
      <c r="B24" s="71" t="s">
        <v>213</v>
      </c>
      <c r="C24" s="9">
        <v>8.2437888000000004E-3</v>
      </c>
      <c r="D24" s="9" t="str">
        <f t="shared" si="6"/>
        <v>N/A</v>
      </c>
      <c r="E24" s="9">
        <v>5.7403508000000002E-3</v>
      </c>
      <c r="F24" s="9" t="str">
        <f t="shared" si="7"/>
        <v>N/A</v>
      </c>
      <c r="G24" s="9">
        <v>8.7426007000000003E-3</v>
      </c>
      <c r="H24" s="9" t="str">
        <f t="shared" si="9"/>
        <v>N/A</v>
      </c>
      <c r="I24" s="10">
        <v>-30.4</v>
      </c>
      <c r="J24" s="10">
        <v>52.3</v>
      </c>
      <c r="K24" s="9" t="str">
        <f t="shared" si="8"/>
        <v>No</v>
      </c>
    </row>
    <row r="25" spans="1:11" x14ac:dyDescent="0.25">
      <c r="A25" s="2" t="s">
        <v>166</v>
      </c>
      <c r="B25" s="71" t="s">
        <v>213</v>
      </c>
      <c r="C25" s="9">
        <v>99.927073148999995</v>
      </c>
      <c r="D25" s="9" t="str">
        <f t="shared" si="6"/>
        <v>N/A</v>
      </c>
      <c r="E25" s="9">
        <v>99.969018585000001</v>
      </c>
      <c r="F25" s="9" t="str">
        <f t="shared" si="7"/>
        <v>N/A</v>
      </c>
      <c r="G25" s="9">
        <v>99.998420512999999</v>
      </c>
      <c r="H25" s="9" t="str">
        <f t="shared" si="9"/>
        <v>N/A</v>
      </c>
      <c r="I25" s="10">
        <v>4.2000000000000003E-2</v>
      </c>
      <c r="J25" s="10">
        <v>2.9399999999999999E-2</v>
      </c>
      <c r="K25" s="9" t="str">
        <f t="shared" si="8"/>
        <v>Yes</v>
      </c>
    </row>
    <row r="26" spans="1:11" x14ac:dyDescent="0.25">
      <c r="A26" s="2" t="s">
        <v>167</v>
      </c>
      <c r="B26" s="71" t="s">
        <v>213</v>
      </c>
      <c r="C26" s="9">
        <v>99.927073148999995</v>
      </c>
      <c r="D26" s="9" t="str">
        <f t="shared" si="6"/>
        <v>N/A</v>
      </c>
      <c r="E26" s="9">
        <v>99.969018585000001</v>
      </c>
      <c r="F26" s="9" t="str">
        <f t="shared" si="7"/>
        <v>N/A</v>
      </c>
      <c r="G26" s="9">
        <v>99.998420512999999</v>
      </c>
      <c r="H26" s="9" t="str">
        <f t="shared" si="9"/>
        <v>N/A</v>
      </c>
      <c r="I26" s="10">
        <v>4.2000000000000003E-2</v>
      </c>
      <c r="J26" s="10">
        <v>2.9399999999999999E-2</v>
      </c>
      <c r="K26" s="9" t="str">
        <f t="shared" si="8"/>
        <v>Yes</v>
      </c>
    </row>
    <row r="27" spans="1:11" x14ac:dyDescent="0.25">
      <c r="A27" s="2" t="s">
        <v>168</v>
      </c>
      <c r="B27" s="71" t="s">
        <v>213</v>
      </c>
      <c r="C27" s="9">
        <v>99.927073148999995</v>
      </c>
      <c r="D27" s="9" t="str">
        <f t="shared" si="6"/>
        <v>N/A</v>
      </c>
      <c r="E27" s="9">
        <v>99.969018585000001</v>
      </c>
      <c r="F27" s="9" t="str">
        <f t="shared" si="7"/>
        <v>N/A</v>
      </c>
      <c r="G27" s="9">
        <v>99.998420512999999</v>
      </c>
      <c r="H27" s="9" t="str">
        <f t="shared" si="9"/>
        <v>N/A</v>
      </c>
      <c r="I27" s="10">
        <v>4.2000000000000003E-2</v>
      </c>
      <c r="J27" s="10">
        <v>2.9399999999999999E-2</v>
      </c>
      <c r="K27" s="9" t="str">
        <f t="shared" si="8"/>
        <v>Yes</v>
      </c>
    </row>
    <row r="28" spans="1:11" x14ac:dyDescent="0.25">
      <c r="A28" s="2" t="s">
        <v>54</v>
      </c>
      <c r="B28" s="71" t="s">
        <v>213</v>
      </c>
      <c r="C28" s="9">
        <v>7.2038975780000003</v>
      </c>
      <c r="D28" s="9" t="str">
        <f t="shared" si="6"/>
        <v>N/A</v>
      </c>
      <c r="E28" s="9">
        <v>7.3015201630000002</v>
      </c>
      <c r="F28" s="9" t="str">
        <f t="shared" si="7"/>
        <v>N/A</v>
      </c>
      <c r="G28" s="9">
        <v>8.1590632365999998</v>
      </c>
      <c r="H28" s="9" t="str">
        <f t="shared" si="9"/>
        <v>N/A</v>
      </c>
      <c r="I28" s="10">
        <v>1.355</v>
      </c>
      <c r="J28" s="10">
        <v>11.74</v>
      </c>
      <c r="K28" s="9" t="str">
        <f t="shared" si="8"/>
        <v>Yes</v>
      </c>
    </row>
    <row r="29" spans="1:11" x14ac:dyDescent="0.25">
      <c r="A29" s="2" t="s">
        <v>55</v>
      </c>
      <c r="B29" s="71" t="s">
        <v>213</v>
      </c>
      <c r="C29" s="9">
        <v>92.723175570999999</v>
      </c>
      <c r="D29" s="9" t="str">
        <f t="shared" si="6"/>
        <v>N/A</v>
      </c>
      <c r="E29" s="9">
        <v>92.667498421999994</v>
      </c>
      <c r="F29" s="9" t="str">
        <f t="shared" si="7"/>
        <v>N/A</v>
      </c>
      <c r="G29" s="9">
        <v>91.839357276000001</v>
      </c>
      <c r="H29" s="9" t="str">
        <f t="shared" si="9"/>
        <v>N/A</v>
      </c>
      <c r="I29" s="10">
        <v>-0.06</v>
      </c>
      <c r="J29" s="10">
        <v>-0.89400000000000002</v>
      </c>
      <c r="K29" s="9" t="str">
        <f t="shared" si="8"/>
        <v>Yes</v>
      </c>
    </row>
    <row r="30" spans="1:11" x14ac:dyDescent="0.25">
      <c r="A30" s="2" t="s">
        <v>56</v>
      </c>
      <c r="B30" s="71" t="s">
        <v>213</v>
      </c>
      <c r="C30" s="9">
        <v>82.031515017999993</v>
      </c>
      <c r="D30" s="9" t="str">
        <f t="shared" si="6"/>
        <v>N/A</v>
      </c>
      <c r="E30" s="9">
        <v>83.219018414000004</v>
      </c>
      <c r="F30" s="9" t="str">
        <f t="shared" si="7"/>
        <v>N/A</v>
      </c>
      <c r="G30" s="9">
        <v>84.851497714000004</v>
      </c>
      <c r="H30" s="9" t="str">
        <f t="shared" si="9"/>
        <v>N/A</v>
      </c>
      <c r="I30" s="10">
        <v>1.448</v>
      </c>
      <c r="J30" s="10">
        <v>1.962</v>
      </c>
      <c r="K30" s="9" t="str">
        <f t="shared" si="8"/>
        <v>Yes</v>
      </c>
    </row>
    <row r="31" spans="1:11" x14ac:dyDescent="0.25">
      <c r="A31" s="2" t="s">
        <v>57</v>
      </c>
      <c r="B31" s="71" t="s">
        <v>213</v>
      </c>
      <c r="C31" s="9">
        <v>14.699395841999999</v>
      </c>
      <c r="D31" s="9" t="str">
        <f t="shared" si="6"/>
        <v>N/A</v>
      </c>
      <c r="E31" s="9">
        <v>12.792591377000001</v>
      </c>
      <c r="F31" s="9" t="str">
        <f t="shared" si="7"/>
        <v>N/A</v>
      </c>
      <c r="G31" s="9">
        <v>11.049234004000001</v>
      </c>
      <c r="H31" s="9" t="str">
        <f t="shared" si="9"/>
        <v>N/A</v>
      </c>
      <c r="I31" s="10">
        <v>-13</v>
      </c>
      <c r="J31" s="10">
        <v>-13.6</v>
      </c>
      <c r="K31" s="9" t="str">
        <f t="shared" si="8"/>
        <v>Yes</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13" x14ac:dyDescent="0.3">
      <c r="A2" s="129" t="s">
        <v>1603</v>
      </c>
      <c r="B2" s="130"/>
      <c r="C2" s="130"/>
      <c r="D2" s="130"/>
      <c r="E2" s="130"/>
      <c r="F2" s="130"/>
      <c r="G2" s="130"/>
      <c r="H2" s="130"/>
      <c r="I2" s="130"/>
      <c r="J2" s="130"/>
      <c r="K2" s="130"/>
      <c r="L2" s="131"/>
    </row>
    <row r="3" spans="1:12" s="20" customFormat="1" ht="13" x14ac:dyDescent="0.3">
      <c r="A3" s="122" t="s">
        <v>1745</v>
      </c>
      <c r="B3" s="21"/>
      <c r="C3" s="21"/>
      <c r="D3" s="21"/>
      <c r="E3" s="21"/>
      <c r="F3" s="21"/>
      <c r="G3" s="21"/>
      <c r="H3" s="21"/>
      <c r="I3" s="21"/>
      <c r="J3" s="21"/>
      <c r="K3" s="22"/>
    </row>
    <row r="4" spans="1:12" s="20" customFormat="1" ht="13" x14ac:dyDescent="0.3">
      <c r="A4" s="146" t="s">
        <v>650</v>
      </c>
      <c r="B4" s="147"/>
      <c r="C4" s="147"/>
      <c r="D4" s="147"/>
      <c r="E4" s="147"/>
      <c r="F4" s="147"/>
      <c r="G4" s="147"/>
      <c r="H4" s="147"/>
      <c r="I4" s="147"/>
      <c r="J4" s="147"/>
      <c r="K4" s="147"/>
      <c r="L4" s="14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ht="12.75" customHeight="1" x14ac:dyDescent="0.25">
      <c r="A6" s="2" t="s">
        <v>345</v>
      </c>
      <c r="B6" s="11" t="s">
        <v>213</v>
      </c>
      <c r="C6" s="27">
        <v>7</v>
      </c>
      <c r="D6" s="11" t="s">
        <v>213</v>
      </c>
      <c r="E6" s="27">
        <v>7</v>
      </c>
      <c r="F6" s="11" t="s">
        <v>213</v>
      </c>
      <c r="G6" s="27">
        <v>7</v>
      </c>
      <c r="H6" s="11" t="s">
        <v>213</v>
      </c>
      <c r="I6" s="114" t="s">
        <v>213</v>
      </c>
      <c r="J6" s="114" t="s">
        <v>213</v>
      </c>
      <c r="K6" s="11" t="s">
        <v>213</v>
      </c>
      <c r="L6" s="11" t="s">
        <v>213</v>
      </c>
    </row>
    <row r="7" spans="1:12" x14ac:dyDescent="0.25">
      <c r="A7" s="3" t="s">
        <v>17</v>
      </c>
      <c r="B7" s="30" t="s">
        <v>213</v>
      </c>
      <c r="C7" s="31">
        <v>2080641</v>
      </c>
      <c r="D7" s="68" t="str">
        <f>IF($B7="N/A","N/A",IF(C7&gt;10,"No",IF(C7&lt;-10,"No","Yes")))</f>
        <v>N/A</v>
      </c>
      <c r="E7" s="31">
        <v>2144231</v>
      </c>
      <c r="F7" s="68" t="str">
        <f>IF($B7="N/A","N/A",IF(E7&gt;10,"No",IF(E7&lt;-10,"No","Yes")))</f>
        <v>N/A</v>
      </c>
      <c r="G7" s="31">
        <v>2184232</v>
      </c>
      <c r="H7" s="68" t="str">
        <f>IF($B7="N/A","N/A",IF(G7&gt;10,"No",IF(G7&lt;-10,"No","Yes")))</f>
        <v>N/A</v>
      </c>
      <c r="I7" s="69">
        <v>3.056</v>
      </c>
      <c r="J7" s="69">
        <v>1.8660000000000001</v>
      </c>
      <c r="K7" s="70" t="s">
        <v>739</v>
      </c>
      <c r="L7" s="32" t="str">
        <f>IF(J7="Div by 0", "N/A", IF(K7="N/A","N/A", IF(J7&gt;VALUE(MID(K7,1,2)), "No", IF(J7&lt;-1*VALUE(MID(K7,1,2)), "No", "Yes"))))</f>
        <v>Yes</v>
      </c>
    </row>
    <row r="8" spans="1:12" x14ac:dyDescent="0.25">
      <c r="A8" s="3" t="s">
        <v>58</v>
      </c>
      <c r="B8" s="35" t="s">
        <v>213</v>
      </c>
      <c r="C8" s="45">
        <v>6865671479</v>
      </c>
      <c r="D8" s="11" t="str">
        <f>IF($B8="N/A","N/A",IF(C8&gt;10,"No",IF(C8&lt;-10,"No","Yes")))</f>
        <v>N/A</v>
      </c>
      <c r="E8" s="45">
        <v>7702923091</v>
      </c>
      <c r="F8" s="11" t="str">
        <f>IF($B8="N/A","N/A",IF(E8&gt;10,"No",IF(E8&lt;-10,"No","Yes")))</f>
        <v>N/A</v>
      </c>
      <c r="G8" s="45">
        <v>8491490872</v>
      </c>
      <c r="H8" s="11" t="str">
        <f>IF($B8="N/A","N/A",IF(G8&gt;10,"No",IF(G8&lt;-10,"No","Yes")))</f>
        <v>N/A</v>
      </c>
      <c r="I8" s="12">
        <v>12.19</v>
      </c>
      <c r="J8" s="12">
        <v>10.24</v>
      </c>
      <c r="K8" s="43" t="s">
        <v>739</v>
      </c>
      <c r="L8" s="9" t="str">
        <f>IF(J8="Div by 0", "N/A", IF(K8="N/A","N/A", IF(J8&gt;VALUE(MID(K8,1,2)), "No", IF(J8&lt;-1*VALUE(MID(K8,1,2)), "No", "Yes"))))</f>
        <v>Yes</v>
      </c>
    </row>
    <row r="9" spans="1:12" x14ac:dyDescent="0.25">
      <c r="A9" s="4" t="s">
        <v>944</v>
      </c>
      <c r="B9" s="9" t="s">
        <v>213</v>
      </c>
      <c r="C9" s="8">
        <v>16.182753296000001</v>
      </c>
      <c r="D9" s="11" t="str">
        <f>IF($B9="N/A","N/A",IF(C9&gt;10,"No",IF(C9&lt;-10,"No","Yes")))</f>
        <v>N/A</v>
      </c>
      <c r="E9" s="8">
        <v>15.240242306000001</v>
      </c>
      <c r="F9" s="11" t="str">
        <f>IF($B9="N/A","N/A",IF(E9&gt;10,"No",IF(E9&lt;-10,"No","Yes")))</f>
        <v>N/A</v>
      </c>
      <c r="G9" s="8">
        <v>14.859868366000001</v>
      </c>
      <c r="H9" s="11" t="str">
        <f>IF($B9="N/A","N/A",IF(G9&gt;10,"No",IF(G9&lt;-10,"No","Yes")))</f>
        <v>N/A</v>
      </c>
      <c r="I9" s="12">
        <v>-5.82</v>
      </c>
      <c r="J9" s="12">
        <v>-2.5</v>
      </c>
      <c r="K9" s="9" t="s">
        <v>213</v>
      </c>
      <c r="L9" s="9" t="str">
        <f>IF(J9="Div by 0", "N/A", IF(K9="N/A","N/A", IF(J9&gt;VALUE(MID(K9,1,2)), "No", IF(J9&lt;-1*VALUE(MID(K9,1,2)), "No", "Yes"))))</f>
        <v>N/A</v>
      </c>
    </row>
    <row r="10" spans="1:12" x14ac:dyDescent="0.25">
      <c r="A10" s="4" t="s">
        <v>945</v>
      </c>
      <c r="B10" s="9" t="s">
        <v>213</v>
      </c>
      <c r="C10" s="8">
        <v>4.9701510255999999</v>
      </c>
      <c r="D10" s="11" t="str">
        <f t="shared" ref="D10:D19" si="0">IF($B10="N/A","N/A",IF(C10&gt;10,"No",IF(C10&lt;-10,"No","Yes")))</f>
        <v>N/A</v>
      </c>
      <c r="E10" s="8">
        <v>5.1592389065999997</v>
      </c>
      <c r="F10" s="11" t="str">
        <f t="shared" ref="F10:F19" si="1">IF($B10="N/A","N/A",IF(E10&gt;10,"No",IF(E10&lt;-10,"No","Yes")))</f>
        <v>N/A</v>
      </c>
      <c r="G10" s="8">
        <v>5.1396554945000004</v>
      </c>
      <c r="H10" s="11" t="str">
        <f t="shared" ref="H10:H19" si="2">IF($B10="N/A","N/A",IF(G10&gt;10,"No",IF(G10&lt;-10,"No","Yes")))</f>
        <v>N/A</v>
      </c>
      <c r="I10" s="12">
        <v>3.8039999999999998</v>
      </c>
      <c r="J10" s="12">
        <v>-0.38</v>
      </c>
      <c r="K10" s="9" t="s">
        <v>213</v>
      </c>
      <c r="L10" s="9" t="str">
        <f t="shared" ref="L10:L26" si="3">IF(J10="Div by 0", "N/A", IF(K10="N/A","N/A", IF(J10&gt;VALUE(MID(K10,1,2)), "No", IF(J10&lt;-1*VALUE(MID(K10,1,2)), "No", "Yes"))))</f>
        <v>N/A</v>
      </c>
    </row>
    <row r="11" spans="1:12" x14ac:dyDescent="0.25">
      <c r="A11" s="4" t="s">
        <v>946</v>
      </c>
      <c r="B11" s="9" t="s">
        <v>213</v>
      </c>
      <c r="C11" s="8">
        <v>8.9270566137999996</v>
      </c>
      <c r="D11" s="11" t="str">
        <f t="shared" si="0"/>
        <v>N/A</v>
      </c>
      <c r="E11" s="8">
        <v>8.8028295458999999</v>
      </c>
      <c r="F11" s="11" t="str">
        <f t="shared" si="1"/>
        <v>N/A</v>
      </c>
      <c r="G11" s="8">
        <v>9.4839742297999994</v>
      </c>
      <c r="H11" s="11" t="str">
        <f t="shared" si="2"/>
        <v>N/A</v>
      </c>
      <c r="I11" s="12">
        <v>-1.39</v>
      </c>
      <c r="J11" s="12">
        <v>7.7380000000000004</v>
      </c>
      <c r="K11" s="9" t="s">
        <v>213</v>
      </c>
      <c r="L11" s="9" t="str">
        <f t="shared" si="3"/>
        <v>N/A</v>
      </c>
    </row>
    <row r="12" spans="1:12" x14ac:dyDescent="0.25">
      <c r="A12" s="4" t="s">
        <v>947</v>
      </c>
      <c r="B12" s="9" t="s">
        <v>213</v>
      </c>
      <c r="C12" s="8">
        <v>3.0038819800000002E-2</v>
      </c>
      <c r="D12" s="11" t="str">
        <f t="shared" si="0"/>
        <v>N/A</v>
      </c>
      <c r="E12" s="8">
        <v>1.5343496099999999E-2</v>
      </c>
      <c r="F12" s="11" t="str">
        <f t="shared" si="1"/>
        <v>N/A</v>
      </c>
      <c r="G12" s="8">
        <v>1.32769779E-2</v>
      </c>
      <c r="H12" s="11" t="str">
        <f t="shared" si="2"/>
        <v>N/A</v>
      </c>
      <c r="I12" s="12">
        <v>-48.9</v>
      </c>
      <c r="J12" s="12">
        <v>-13.5</v>
      </c>
      <c r="K12" s="9" t="s">
        <v>213</v>
      </c>
      <c r="L12" s="9" t="str">
        <f t="shared" si="3"/>
        <v>N/A</v>
      </c>
    </row>
    <row r="13" spans="1:12" x14ac:dyDescent="0.25">
      <c r="A13" s="4" t="s">
        <v>948</v>
      </c>
      <c r="B13" s="11" t="s">
        <v>213</v>
      </c>
      <c r="C13" s="8">
        <v>17.445489155000001</v>
      </c>
      <c r="D13" s="11" t="str">
        <f t="shared" si="0"/>
        <v>N/A</v>
      </c>
      <c r="E13" s="8">
        <v>17.508001703000001</v>
      </c>
      <c r="F13" s="11" t="str">
        <f t="shared" si="1"/>
        <v>N/A</v>
      </c>
      <c r="G13" s="8">
        <v>17.380479729000001</v>
      </c>
      <c r="H13" s="11" t="str">
        <f t="shared" si="2"/>
        <v>N/A</v>
      </c>
      <c r="I13" s="12">
        <v>0.35830000000000001</v>
      </c>
      <c r="J13" s="12">
        <v>-0.72799999999999998</v>
      </c>
      <c r="K13" s="9" t="s">
        <v>213</v>
      </c>
      <c r="L13" s="9" t="str">
        <f t="shared" si="3"/>
        <v>N/A</v>
      </c>
    </row>
    <row r="14" spans="1:12" ht="12.75" customHeight="1" x14ac:dyDescent="0.25">
      <c r="A14" s="4" t="s">
        <v>949</v>
      </c>
      <c r="B14" s="11" t="s">
        <v>213</v>
      </c>
      <c r="C14" s="8">
        <v>37.396888746999998</v>
      </c>
      <c r="D14" s="11" t="str">
        <f t="shared" si="0"/>
        <v>N/A</v>
      </c>
      <c r="E14" s="8">
        <v>39.731446845000001</v>
      </c>
      <c r="F14" s="11" t="str">
        <f t="shared" si="1"/>
        <v>N/A</v>
      </c>
      <c r="G14" s="8">
        <v>39.828461445000002</v>
      </c>
      <c r="H14" s="11" t="str">
        <f t="shared" si="2"/>
        <v>N/A</v>
      </c>
      <c r="I14" s="12">
        <v>6.2430000000000003</v>
      </c>
      <c r="J14" s="12">
        <v>0.2442</v>
      </c>
      <c r="K14" s="9" t="s">
        <v>213</v>
      </c>
      <c r="L14" s="9" t="str">
        <f t="shared" si="3"/>
        <v>N/A</v>
      </c>
    </row>
    <row r="15" spans="1:12" x14ac:dyDescent="0.25">
      <c r="A15" s="4" t="s">
        <v>950</v>
      </c>
      <c r="B15" s="11" t="s">
        <v>213</v>
      </c>
      <c r="C15" s="8">
        <v>2.1627949999999999E-3</v>
      </c>
      <c r="D15" s="11" t="str">
        <f t="shared" si="0"/>
        <v>N/A</v>
      </c>
      <c r="E15" s="8">
        <v>2.9381162999999998E-3</v>
      </c>
      <c r="F15" s="11" t="str">
        <f t="shared" si="1"/>
        <v>N/A</v>
      </c>
      <c r="G15" s="8">
        <v>2.6096129000000002E-3</v>
      </c>
      <c r="H15" s="11" t="str">
        <f t="shared" si="2"/>
        <v>N/A</v>
      </c>
      <c r="I15" s="12">
        <v>35.85</v>
      </c>
      <c r="J15" s="12">
        <v>-11.2</v>
      </c>
      <c r="K15" s="9" t="s">
        <v>213</v>
      </c>
      <c r="L15" s="9" t="str">
        <f t="shared" si="3"/>
        <v>N/A</v>
      </c>
    </row>
    <row r="16" spans="1:12" ht="12.75" customHeight="1" x14ac:dyDescent="0.25">
      <c r="A16" s="4" t="s">
        <v>951</v>
      </c>
      <c r="B16" s="11" t="s">
        <v>213</v>
      </c>
      <c r="C16" s="8">
        <v>15.045459548</v>
      </c>
      <c r="D16" s="11" t="str">
        <f t="shared" si="0"/>
        <v>N/A</v>
      </c>
      <c r="E16" s="8">
        <v>13.539959080999999</v>
      </c>
      <c r="F16" s="11" t="str">
        <f t="shared" si="1"/>
        <v>N/A</v>
      </c>
      <c r="G16" s="8">
        <v>13.291674145</v>
      </c>
      <c r="H16" s="11" t="str">
        <f t="shared" si="2"/>
        <v>N/A</v>
      </c>
      <c r="I16" s="12">
        <v>-10</v>
      </c>
      <c r="J16" s="12">
        <v>-1.83</v>
      </c>
      <c r="K16" s="9" t="s">
        <v>213</v>
      </c>
      <c r="L16" s="9" t="str">
        <f t="shared" si="3"/>
        <v>N/A</v>
      </c>
    </row>
    <row r="17" spans="1:12" ht="12.75" customHeight="1" x14ac:dyDescent="0.25">
      <c r="A17" s="4" t="s">
        <v>952</v>
      </c>
      <c r="B17" s="11" t="s">
        <v>213</v>
      </c>
      <c r="C17" s="8" t="s">
        <v>213</v>
      </c>
      <c r="D17" s="11" t="str">
        <f t="shared" si="0"/>
        <v>N/A</v>
      </c>
      <c r="E17" s="8">
        <v>36.210137807000002</v>
      </c>
      <c r="F17" s="11" t="str">
        <f t="shared" si="1"/>
        <v>N/A</v>
      </c>
      <c r="G17" s="8">
        <v>35.814418981000003</v>
      </c>
      <c r="H17" s="11" t="str">
        <f t="shared" si="2"/>
        <v>N/A</v>
      </c>
      <c r="I17" s="12" t="s">
        <v>213</v>
      </c>
      <c r="J17" s="12">
        <v>-1.0900000000000001</v>
      </c>
      <c r="K17" s="9" t="s">
        <v>213</v>
      </c>
      <c r="L17" s="9" t="str">
        <f t="shared" si="3"/>
        <v>N/A</v>
      </c>
    </row>
    <row r="18" spans="1:12" ht="12.75" customHeight="1" x14ac:dyDescent="0.25">
      <c r="A18" s="4" t="s">
        <v>953</v>
      </c>
      <c r="B18" s="11" t="s">
        <v>213</v>
      </c>
      <c r="C18" s="8" t="s">
        <v>213</v>
      </c>
      <c r="D18" s="11" t="str">
        <f t="shared" si="0"/>
        <v>N/A</v>
      </c>
      <c r="E18" s="8">
        <v>48.549619886999999</v>
      </c>
      <c r="F18" s="11" t="str">
        <f t="shared" si="1"/>
        <v>N/A</v>
      </c>
      <c r="G18" s="8">
        <v>49.325712652999997</v>
      </c>
      <c r="H18" s="11" t="str">
        <f t="shared" si="2"/>
        <v>N/A</v>
      </c>
      <c r="I18" s="12" t="s">
        <v>213</v>
      </c>
      <c r="J18" s="12">
        <v>1.599</v>
      </c>
      <c r="K18" s="9" t="s">
        <v>213</v>
      </c>
      <c r="L18" s="9" t="str">
        <f t="shared" si="3"/>
        <v>N/A</v>
      </c>
    </row>
    <row r="19" spans="1:12" ht="12.75" customHeight="1" x14ac:dyDescent="0.25">
      <c r="A19" s="18" t="s">
        <v>132</v>
      </c>
      <c r="B19" s="1" t="s">
        <v>213</v>
      </c>
      <c r="C19" s="36">
        <v>22683</v>
      </c>
      <c r="D19" s="11" t="str">
        <f t="shared" si="0"/>
        <v>N/A</v>
      </c>
      <c r="E19" s="36">
        <v>25391</v>
      </c>
      <c r="F19" s="11" t="str">
        <f t="shared" si="1"/>
        <v>N/A</v>
      </c>
      <c r="G19" s="36">
        <v>37622</v>
      </c>
      <c r="H19" s="11" t="str">
        <f t="shared" si="2"/>
        <v>N/A</v>
      </c>
      <c r="I19" s="12">
        <v>11.94</v>
      </c>
      <c r="J19" s="12">
        <v>48.17</v>
      </c>
      <c r="K19" s="36" t="s">
        <v>213</v>
      </c>
      <c r="L19" s="9" t="str">
        <f t="shared" si="3"/>
        <v>N/A</v>
      </c>
    </row>
    <row r="20" spans="1:12" ht="12.75" customHeight="1" x14ac:dyDescent="0.25">
      <c r="A20" s="18" t="s">
        <v>133</v>
      </c>
      <c r="B20" s="43" t="s">
        <v>276</v>
      </c>
      <c r="C20" s="8">
        <v>1.0901928781000001</v>
      </c>
      <c r="D20" s="11" t="str">
        <f>IF($B20="N/A","N/A",IF(C20&gt;=2,"No",IF(C20&lt;0,"No","Yes")))</f>
        <v>Yes</v>
      </c>
      <c r="E20" s="8">
        <v>1.1841541326</v>
      </c>
      <c r="F20" s="11" t="str">
        <f>IF($B20="N/A","N/A",IF(E20&gt;=2,"No",IF(E20&lt;0,"No","Yes")))</f>
        <v>Yes</v>
      </c>
      <c r="G20" s="8">
        <v>1.7224360782000001</v>
      </c>
      <c r="H20" s="11" t="str">
        <f>IF($B20="N/A","N/A",IF(G20&gt;=2,"No",IF(G20&lt;0,"No","Yes")))</f>
        <v>Yes</v>
      </c>
      <c r="I20" s="12">
        <v>8.6189999999999998</v>
      </c>
      <c r="J20" s="12">
        <v>45.46</v>
      </c>
      <c r="K20" s="9" t="s">
        <v>213</v>
      </c>
      <c r="L20" s="9" t="str">
        <f t="shared" si="3"/>
        <v>N/A</v>
      </c>
    </row>
    <row r="21" spans="1:12" x14ac:dyDescent="0.25">
      <c r="A21" s="2" t="s">
        <v>134</v>
      </c>
      <c r="B21" s="43" t="s">
        <v>213</v>
      </c>
      <c r="C21" s="45">
        <v>56334310</v>
      </c>
      <c r="D21" s="11" t="str">
        <f t="shared" ref="D21:D26" si="4">IF($B21="N/A","N/A",IF(C21&gt;10,"No",IF(C21&lt;-10,"No","Yes")))</f>
        <v>N/A</v>
      </c>
      <c r="E21" s="45">
        <v>46366915</v>
      </c>
      <c r="F21" s="11" t="str">
        <f t="shared" ref="F21:F26" si="5">IF($B21="N/A","N/A",IF(E21&gt;10,"No",IF(E21&lt;-10,"No","Yes")))</f>
        <v>N/A</v>
      </c>
      <c r="G21" s="45">
        <v>104752605</v>
      </c>
      <c r="H21" s="11" t="str">
        <f t="shared" ref="H21:H26" si="6">IF($B21="N/A","N/A",IF(G21&gt;10,"No",IF(G21&lt;-10,"No","Yes")))</f>
        <v>N/A</v>
      </c>
      <c r="I21" s="12">
        <v>-17.7</v>
      </c>
      <c r="J21" s="12">
        <v>125.9</v>
      </c>
      <c r="K21" s="9" t="s">
        <v>213</v>
      </c>
      <c r="L21" s="9" t="str">
        <f t="shared" si="3"/>
        <v>N/A</v>
      </c>
    </row>
    <row r="22" spans="1:12" x14ac:dyDescent="0.25">
      <c r="A22" s="2" t="s">
        <v>1707</v>
      </c>
      <c r="B22" s="43" t="s">
        <v>213</v>
      </c>
      <c r="C22" s="45">
        <v>2483.5475907</v>
      </c>
      <c r="D22" s="11" t="str">
        <f t="shared" si="4"/>
        <v>N/A</v>
      </c>
      <c r="E22" s="45">
        <v>1826.1161434999999</v>
      </c>
      <c r="F22" s="11" t="str">
        <f t="shared" si="5"/>
        <v>N/A</v>
      </c>
      <c r="G22" s="45">
        <v>2784.3443996000001</v>
      </c>
      <c r="H22" s="11" t="str">
        <f t="shared" si="6"/>
        <v>N/A</v>
      </c>
      <c r="I22" s="12">
        <v>-26.5</v>
      </c>
      <c r="J22" s="12">
        <v>52.47</v>
      </c>
      <c r="K22" s="9" t="s">
        <v>213</v>
      </c>
      <c r="L22" s="9" t="str">
        <f t="shared" si="3"/>
        <v>N/A</v>
      </c>
    </row>
    <row r="23" spans="1:12" ht="12.75" customHeight="1" x14ac:dyDescent="0.25">
      <c r="A23" s="18" t="s">
        <v>135</v>
      </c>
      <c r="B23" s="35" t="s">
        <v>213</v>
      </c>
      <c r="C23" s="1">
        <v>5556</v>
      </c>
      <c r="D23" s="11" t="str">
        <f t="shared" si="4"/>
        <v>N/A</v>
      </c>
      <c r="E23" s="1">
        <v>4695</v>
      </c>
      <c r="F23" s="11" t="str">
        <f t="shared" si="5"/>
        <v>N/A</v>
      </c>
      <c r="G23" s="1">
        <v>5938</v>
      </c>
      <c r="H23" s="11" t="str">
        <f t="shared" si="6"/>
        <v>N/A</v>
      </c>
      <c r="I23" s="12">
        <v>-15.5</v>
      </c>
      <c r="J23" s="12">
        <v>26.47</v>
      </c>
      <c r="K23" s="36" t="s">
        <v>213</v>
      </c>
      <c r="L23" s="9" t="str">
        <f t="shared" si="3"/>
        <v>N/A</v>
      </c>
    </row>
    <row r="24" spans="1:12" ht="12.75" customHeight="1" x14ac:dyDescent="0.25">
      <c r="A24" s="18" t="s">
        <v>136</v>
      </c>
      <c r="B24" s="35" t="s">
        <v>213</v>
      </c>
      <c r="C24" s="13">
        <v>0.26703309219999999</v>
      </c>
      <c r="D24" s="11" t="str">
        <f t="shared" si="4"/>
        <v>N/A</v>
      </c>
      <c r="E24" s="13">
        <v>0.2189596177</v>
      </c>
      <c r="F24" s="11" t="str">
        <f t="shared" si="5"/>
        <v>N/A</v>
      </c>
      <c r="G24" s="13">
        <v>0.27185756820000001</v>
      </c>
      <c r="H24" s="11" t="str">
        <f t="shared" si="6"/>
        <v>N/A</v>
      </c>
      <c r="I24" s="12">
        <v>-18</v>
      </c>
      <c r="J24" s="12">
        <v>24.16</v>
      </c>
      <c r="K24" s="9" t="s">
        <v>213</v>
      </c>
      <c r="L24" s="9" t="str">
        <f t="shared" si="3"/>
        <v>N/A</v>
      </c>
    </row>
    <row r="25" spans="1:12" ht="25" x14ac:dyDescent="0.25">
      <c r="A25" s="2" t="s">
        <v>137</v>
      </c>
      <c r="B25" s="35" t="s">
        <v>213</v>
      </c>
      <c r="C25" s="14">
        <v>23009297</v>
      </c>
      <c r="D25" s="11" t="str">
        <f t="shared" si="4"/>
        <v>N/A</v>
      </c>
      <c r="E25" s="14">
        <v>21758660</v>
      </c>
      <c r="F25" s="11" t="str">
        <f t="shared" si="5"/>
        <v>N/A</v>
      </c>
      <c r="G25" s="14">
        <v>20089180</v>
      </c>
      <c r="H25" s="11" t="str">
        <f t="shared" si="6"/>
        <v>N/A</v>
      </c>
      <c r="I25" s="12">
        <v>-5.44</v>
      </c>
      <c r="J25" s="12">
        <v>-7.67</v>
      </c>
      <c r="K25" s="9" t="s">
        <v>213</v>
      </c>
      <c r="L25" s="9" t="str">
        <f t="shared" si="3"/>
        <v>N/A</v>
      </c>
    </row>
    <row r="26" spans="1:12" ht="25" x14ac:dyDescent="0.25">
      <c r="A26" s="2" t="s">
        <v>954</v>
      </c>
      <c r="B26" s="35" t="s">
        <v>213</v>
      </c>
      <c r="C26" s="14">
        <v>4141.3421526000002</v>
      </c>
      <c r="D26" s="11" t="str">
        <f t="shared" si="4"/>
        <v>N/A</v>
      </c>
      <c r="E26" s="14">
        <v>4634.4323748999996</v>
      </c>
      <c r="F26" s="11" t="str">
        <f t="shared" si="5"/>
        <v>N/A</v>
      </c>
      <c r="G26" s="14">
        <v>3383.1559447999998</v>
      </c>
      <c r="H26" s="11" t="str">
        <f t="shared" si="6"/>
        <v>N/A</v>
      </c>
      <c r="I26" s="12">
        <v>11.91</v>
      </c>
      <c r="J26" s="12">
        <v>-27</v>
      </c>
      <c r="K26" s="9" t="s">
        <v>213</v>
      </c>
      <c r="L26" s="9" t="str">
        <f t="shared" si="3"/>
        <v>N/A</v>
      </c>
    </row>
    <row r="27" spans="1:12" x14ac:dyDescent="0.25">
      <c r="A27" s="18" t="s">
        <v>138</v>
      </c>
      <c r="B27" s="1" t="s">
        <v>213</v>
      </c>
      <c r="C27" s="36">
        <v>228421</v>
      </c>
      <c r="D27" s="11" t="str">
        <f>IF($B27="N/A","N/A",IF(C27&gt;10,"No",IF(C27&lt;-10,"No","Yes")))</f>
        <v>N/A</v>
      </c>
      <c r="E27" s="36">
        <v>220137</v>
      </c>
      <c r="F27" s="11" t="str">
        <f>IF($B27="N/A","N/A",IF(E27&gt;10,"No",IF(E27&lt;-10,"No","Yes")))</f>
        <v>N/A</v>
      </c>
      <c r="G27" s="36">
        <v>213696</v>
      </c>
      <c r="H27" s="11" t="str">
        <f>IF($B27="N/A","N/A",IF(G27&gt;10,"No",IF(G27&lt;-10,"No","Yes")))</f>
        <v>N/A</v>
      </c>
      <c r="I27" s="12">
        <v>-3.63</v>
      </c>
      <c r="J27" s="12">
        <v>-2.93</v>
      </c>
      <c r="K27" s="36" t="s">
        <v>213</v>
      </c>
      <c r="L27" s="9" t="str">
        <f>IF(J27="Div by 0", "N/A", IF(K27="N/A","N/A", IF(J27&gt;VALUE(MID(K27,1,2)), "No", IF(J27&lt;-1*VALUE(MID(K27,1,2)), "No", "Yes"))))</f>
        <v>N/A</v>
      </c>
    </row>
    <row r="28" spans="1:12" x14ac:dyDescent="0.25">
      <c r="A28" s="2" t="s">
        <v>139</v>
      </c>
      <c r="B28" s="43" t="s">
        <v>213</v>
      </c>
      <c r="C28" s="8">
        <v>10.978395600000001</v>
      </c>
      <c r="D28" s="11" t="str">
        <f>IF($B28="N/A","N/A",IF(C28&gt;10,"No",IF(C28&lt;-10,"No","Yes")))</f>
        <v>N/A</v>
      </c>
      <c r="E28" s="8">
        <v>10.266477819</v>
      </c>
      <c r="F28" s="11" t="str">
        <f>IF($B28="N/A","N/A",IF(E28&gt;10,"No",IF(E28&lt;-10,"No","Yes")))</f>
        <v>N/A</v>
      </c>
      <c r="G28" s="8">
        <v>9.7835761035999997</v>
      </c>
      <c r="H28" s="11" t="str">
        <f>IF($B28="N/A","N/A",IF(G28&gt;10,"No",IF(G28&lt;-10,"No","Yes")))</f>
        <v>N/A</v>
      </c>
      <c r="I28" s="12">
        <v>-6.48</v>
      </c>
      <c r="J28" s="12">
        <v>-4.7</v>
      </c>
      <c r="K28" s="9" t="s">
        <v>213</v>
      </c>
      <c r="L28" s="9" t="str">
        <f>IF(J28="Div by 0", "N/A", IF(K28="N/A","N/A", IF(J28&gt;VALUE(MID(K28,1,2)), "No", IF(J28&lt;-1*VALUE(MID(K28,1,2)), "No", "Yes"))))</f>
        <v>N/A</v>
      </c>
    </row>
    <row r="29" spans="1:12" x14ac:dyDescent="0.25">
      <c r="A29" s="18" t="s">
        <v>140</v>
      </c>
      <c r="B29" s="36" t="s">
        <v>213</v>
      </c>
      <c r="C29" s="36">
        <v>280112</v>
      </c>
      <c r="D29" s="11" t="str">
        <f>IF($B29="N/A","N/A",IF(C29&gt;10,"No",IF(C29&lt;-10,"No","Yes")))</f>
        <v>N/A</v>
      </c>
      <c r="E29" s="36">
        <v>272509</v>
      </c>
      <c r="F29" s="11" t="str">
        <f>IF($B29="N/A","N/A",IF(E29&gt;10,"No",IF(E29&lt;-10,"No","Yes")))</f>
        <v>N/A</v>
      </c>
      <c r="G29" s="36">
        <v>269323</v>
      </c>
      <c r="H29" s="11" t="str">
        <f>IF($B29="N/A","N/A",IF(G29&gt;10,"No",IF(G29&lt;-10,"No","Yes")))</f>
        <v>N/A</v>
      </c>
      <c r="I29" s="12">
        <v>-2.71</v>
      </c>
      <c r="J29" s="12">
        <v>-1.17</v>
      </c>
      <c r="K29" s="36" t="s">
        <v>213</v>
      </c>
      <c r="L29" s="9" t="str">
        <f>IF(J29="Div by 0", "N/A", IF(K29="N/A","N/A", IF(J29&gt;VALUE(MID(K29,1,2)), "No", IF(J29&lt;-1*VALUE(MID(K29,1,2)), "No", "Yes"))))</f>
        <v>N/A</v>
      </c>
    </row>
    <row r="30" spans="1:12" x14ac:dyDescent="0.25">
      <c r="A30" s="2" t="s">
        <v>141</v>
      </c>
      <c r="B30" s="35" t="s">
        <v>213</v>
      </c>
      <c r="C30" s="8">
        <v>13.462774211999999</v>
      </c>
      <c r="D30" s="11" t="str">
        <f>IF($B30="N/A","N/A",IF(C30&gt;10,"No",IF(C30&lt;-10,"No","Yes")))</f>
        <v>N/A</v>
      </c>
      <c r="E30" s="8">
        <v>12.708938543</v>
      </c>
      <c r="F30" s="11" t="str">
        <f>IF($B30="N/A","N/A",IF(E30&gt;10,"No",IF(E30&lt;-10,"No","Yes")))</f>
        <v>N/A</v>
      </c>
      <c r="G30" s="8">
        <v>12.330329379</v>
      </c>
      <c r="H30" s="11" t="str">
        <f>IF($B30="N/A","N/A",IF(G30&gt;10,"No",IF(G30&lt;-10,"No","Yes")))</f>
        <v>N/A</v>
      </c>
      <c r="I30" s="12">
        <v>-5.6</v>
      </c>
      <c r="J30" s="12">
        <v>-2.98</v>
      </c>
      <c r="K30" s="9" t="s">
        <v>213</v>
      </c>
      <c r="L30" s="9" t="str">
        <f>IF(J30="Div by 0", "N/A", IF(K30="N/A","N/A", IF(J30&gt;VALUE(MID(K30,1,2)), "No", IF(J30&lt;-1*VALUE(MID(K30,1,2)), "No", "Yes"))))</f>
        <v>N/A</v>
      </c>
    </row>
    <row r="31" spans="1:12" ht="12.75" customHeight="1" x14ac:dyDescent="0.25">
      <c r="A31" s="18" t="s">
        <v>142</v>
      </c>
      <c r="B31" s="1" t="s">
        <v>213</v>
      </c>
      <c r="C31" s="1">
        <v>201280.91667000001</v>
      </c>
      <c r="D31" s="11" t="str">
        <f>IF($B31="N/A","N/A",IF(C31&gt;10,"No",IF(C31&lt;-10,"No","Yes")))</f>
        <v>N/A</v>
      </c>
      <c r="E31" s="1">
        <v>201928.66667000001</v>
      </c>
      <c r="F31" s="11" t="str">
        <f>IF($B31="N/A","N/A",IF(E31&gt;10,"No",IF(E31&lt;-10,"No","Yes")))</f>
        <v>N/A</v>
      </c>
      <c r="G31" s="1">
        <v>199215.41667000001</v>
      </c>
      <c r="H31" s="11" t="str">
        <f>IF($B31="N/A","N/A",IF(G31&gt;10,"No",IF(G31&lt;-10,"No","Yes")))</f>
        <v>N/A</v>
      </c>
      <c r="I31" s="12">
        <v>0.32179999999999997</v>
      </c>
      <c r="J31" s="12">
        <v>-1.34</v>
      </c>
      <c r="K31" s="1" t="s">
        <v>213</v>
      </c>
      <c r="L31" s="9" t="str">
        <f>IF(J31="Div by 0", "N/A", IF(K31="N/A","N/A", IF(J31&gt;VALUE(MID(K31,1,2)), "No", IF(J31&lt;-1*VALUE(MID(K31,1,2)), "No", "Yes"))))</f>
        <v>N/A</v>
      </c>
    </row>
    <row r="32" spans="1:12" s="20" customFormat="1" ht="12" customHeight="1" x14ac:dyDescent="0.25">
      <c r="A32" s="137" t="s">
        <v>1646</v>
      </c>
      <c r="B32" s="138"/>
      <c r="C32" s="138"/>
      <c r="D32" s="138"/>
      <c r="E32" s="138"/>
      <c r="F32" s="138"/>
      <c r="G32" s="138"/>
      <c r="H32" s="138"/>
      <c r="I32" s="138"/>
      <c r="J32" s="138"/>
      <c r="K32" s="138"/>
      <c r="L32" s="139"/>
    </row>
    <row r="33" spans="1:12" s="20" customFormat="1" ht="12.75" customHeight="1" x14ac:dyDescent="0.25">
      <c r="A33" s="132" t="s">
        <v>1644</v>
      </c>
      <c r="B33" s="133"/>
      <c r="C33" s="133"/>
      <c r="D33" s="133"/>
      <c r="E33" s="133"/>
      <c r="F33" s="133"/>
      <c r="G33" s="133"/>
      <c r="H33" s="133"/>
      <c r="I33" s="133"/>
      <c r="J33" s="133"/>
      <c r="K33" s="133"/>
      <c r="L33" s="134"/>
    </row>
    <row r="34" spans="1:12" x14ac:dyDescent="0.25">
      <c r="A34" s="143" t="s">
        <v>1742</v>
      </c>
      <c r="B34" s="144"/>
      <c r="C34" s="144"/>
      <c r="D34" s="144"/>
      <c r="E34" s="144"/>
      <c r="F34" s="144"/>
      <c r="G34" s="144"/>
      <c r="H34" s="144"/>
      <c r="I34" s="144"/>
      <c r="J34" s="144"/>
      <c r="K34" s="144"/>
      <c r="L34" s="145"/>
    </row>
    <row r="35" spans="1:12" x14ac:dyDescent="0.25">
      <c r="B35" s="43"/>
      <c r="C35" s="8"/>
      <c r="D35" s="8"/>
    </row>
    <row r="36" spans="1:12" x14ac:dyDescent="0.25">
      <c r="A36" s="2"/>
      <c r="B36" s="43"/>
      <c r="C36" s="8"/>
      <c r="D36" s="8"/>
    </row>
    <row r="37" spans="1:12" x14ac:dyDescent="0.25">
      <c r="A37" s="2"/>
      <c r="C37" s="8"/>
      <c r="D37" s="8"/>
    </row>
    <row r="38" spans="1:12" x14ac:dyDescent="0.25">
      <c r="B38" s="43"/>
      <c r="C38" s="8"/>
      <c r="D38" s="8"/>
    </row>
    <row r="39" spans="1:12" x14ac:dyDescent="0.25">
      <c r="A39" s="49"/>
      <c r="B39" s="43"/>
      <c r="C39" s="8"/>
      <c r="D39" s="8"/>
    </row>
    <row r="40" spans="1:12" x14ac:dyDescent="0.25">
      <c r="A40" s="49"/>
      <c r="B40" s="43"/>
    </row>
    <row r="41" spans="1:12" x14ac:dyDescent="0.25">
      <c r="A41" s="49"/>
      <c r="B41" s="43"/>
    </row>
    <row r="42" spans="1:12" x14ac:dyDescent="0.25">
      <c r="A42" s="49"/>
      <c r="B42" s="43"/>
    </row>
    <row r="43" spans="1:12" x14ac:dyDescent="0.25">
      <c r="A43" s="49"/>
      <c r="B43" s="43"/>
    </row>
    <row r="44" spans="1:12" x14ac:dyDescent="0.25">
      <c r="A44" s="49"/>
      <c r="B44" s="43"/>
    </row>
    <row r="45" spans="1:12" x14ac:dyDescent="0.25">
      <c r="A45" s="49"/>
      <c r="B45" s="43"/>
    </row>
    <row r="46" spans="1:12" x14ac:dyDescent="0.25">
      <c r="A46" s="49"/>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9" activePane="bottomRight" state="frozen"/>
      <selection activeCell="A17" sqref="A17"/>
      <selection pane="topRight" activeCell="A17" sqref="A17"/>
      <selection pane="bottomLeft" activeCell="A17" sqref="A17"/>
      <selection pane="bottomRight" activeCell="A55" sqref="A55"/>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1604</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58" t="s">
        <v>0</v>
      </c>
      <c r="B6" s="36" t="s">
        <v>213</v>
      </c>
      <c r="C6" s="36">
        <v>1829537</v>
      </c>
      <c r="D6" s="11" t="str">
        <f>IF($B6="N/A","N/A",IF(C6&gt;10,"No",IF(C6&lt;-10,"No","Yes")))</f>
        <v>N/A</v>
      </c>
      <c r="E6" s="36">
        <v>1898703</v>
      </c>
      <c r="F6" s="11" t="str">
        <f>IF($B6="N/A","N/A",IF(E6&gt;10,"No",IF(E6&lt;-10,"No","Yes")))</f>
        <v>N/A</v>
      </c>
      <c r="G6" s="36">
        <v>1932914</v>
      </c>
      <c r="H6" s="11" t="str">
        <f>IF($B6="N/A","N/A",IF(G6&gt;10,"No",IF(G6&lt;-10,"No","Yes")))</f>
        <v>N/A</v>
      </c>
      <c r="I6" s="12">
        <v>3.7810000000000001</v>
      </c>
      <c r="J6" s="12">
        <v>1.802</v>
      </c>
      <c r="K6" s="1" t="s">
        <v>739</v>
      </c>
      <c r="L6" s="9" t="str">
        <f>IF(J6="Div by 0", "N/A", IF(K6="N/A","N/A", IF(J6&gt;VALUE(MID(K6,1,2)), "No", IF(J6&lt;-1*VALUE(MID(K6,1,2)), "No", "Yes"))))</f>
        <v>Yes</v>
      </c>
    </row>
    <row r="7" spans="1:12" x14ac:dyDescent="0.25">
      <c r="A7" s="18" t="s">
        <v>59</v>
      </c>
      <c r="B7" s="36" t="s">
        <v>213</v>
      </c>
      <c r="C7" s="36">
        <v>1407347.69</v>
      </c>
      <c r="D7" s="11" t="str">
        <f>IF($B7="N/A","N/A",IF(C7&gt;10,"No",IF(C7&lt;-10,"No","Yes")))</f>
        <v>N/A</v>
      </c>
      <c r="E7" s="36">
        <v>1469800</v>
      </c>
      <c r="F7" s="11" t="str">
        <f>IF($B7="N/A","N/A",IF(E7&gt;10,"No",IF(E7&lt;-10,"No","Yes")))</f>
        <v>N/A</v>
      </c>
      <c r="G7" s="36">
        <v>1514298.01</v>
      </c>
      <c r="H7" s="11" t="str">
        <f>IF($B7="N/A","N/A",IF(G7&gt;10,"No",IF(G7&lt;-10,"No","Yes")))</f>
        <v>N/A</v>
      </c>
      <c r="I7" s="12">
        <v>4.4379999999999997</v>
      </c>
      <c r="J7" s="12">
        <v>3.0270000000000001</v>
      </c>
      <c r="K7" s="1" t="s">
        <v>740</v>
      </c>
      <c r="L7" s="9" t="str">
        <f>IF(J7="Div by 0", "N/A", IF(K7="N/A","N/A", IF(J7&gt;VALUE(MID(K7,1,2)), "No", IF(J7&lt;-1*VALUE(MID(K7,1,2)), "No", "Yes"))))</f>
        <v>Yes</v>
      </c>
    </row>
    <row r="8" spans="1:12" x14ac:dyDescent="0.25">
      <c r="A8" s="59" t="s">
        <v>143</v>
      </c>
      <c r="B8" s="36" t="s">
        <v>213</v>
      </c>
      <c r="C8" s="36">
        <v>0</v>
      </c>
      <c r="D8" s="11" t="str">
        <f>IF($B8="N/A","N/A",IF(C8&gt;10,"No",IF(C8&lt;-10,"No","Yes")))</f>
        <v>N/A</v>
      </c>
      <c r="E8" s="36">
        <v>0</v>
      </c>
      <c r="F8" s="11" t="str">
        <f>IF($B8="N/A","N/A",IF(E8&gt;10,"No",IF(E8&lt;-10,"No","Yes")))</f>
        <v>N/A</v>
      </c>
      <c r="G8" s="36">
        <v>0</v>
      </c>
      <c r="H8" s="11" t="str">
        <f>IF($B8="N/A","N/A",IF(G8&gt;10,"No",IF(G8&lt;-10,"No","Yes")))</f>
        <v>N/A</v>
      </c>
      <c r="I8" s="12" t="s">
        <v>1746</v>
      </c>
      <c r="J8" s="12" t="s">
        <v>1746</v>
      </c>
      <c r="K8" s="36" t="s">
        <v>213</v>
      </c>
      <c r="L8" s="9" t="str">
        <f>IF(J8="Div by 0", "N/A", IF(K8="N/A","N/A", IF(J8&gt;VALUE(MID(K8,1,2)), "No", IF(J8&lt;-1*VALUE(MID(K8,1,2)), "No", "Yes"))))</f>
        <v>N/A</v>
      </c>
    </row>
    <row r="9" spans="1:12" x14ac:dyDescent="0.25">
      <c r="A9" s="18" t="s">
        <v>681</v>
      </c>
      <c r="B9" s="36" t="s">
        <v>213</v>
      </c>
      <c r="C9" s="36" t="s">
        <v>1746</v>
      </c>
      <c r="D9" s="11" t="str">
        <f t="shared" ref="D9:D11" si="0">IF($B9="N/A","N/A",IF(C9&gt;10,"No",IF(C9&lt;-10,"No","Yes")))</f>
        <v>N/A</v>
      </c>
      <c r="E9" s="36" t="s">
        <v>1746</v>
      </c>
      <c r="F9" s="11" t="str">
        <f t="shared" ref="F9:F11" si="1">IF($B9="N/A","N/A",IF(E9&gt;10,"No",IF(E9&lt;-10,"No","Yes")))</f>
        <v>N/A</v>
      </c>
      <c r="G9" s="36" t="s">
        <v>1746</v>
      </c>
      <c r="H9" s="11" t="str">
        <f t="shared" ref="H9:H11" si="2">IF($B9="N/A","N/A",IF(G9&gt;10,"No",IF(G9&lt;-10,"No","Yes")))</f>
        <v>N/A</v>
      </c>
      <c r="I9" s="12" t="s">
        <v>1746</v>
      </c>
      <c r="J9" s="12" t="s">
        <v>1746</v>
      </c>
      <c r="K9" s="36" t="s">
        <v>213</v>
      </c>
      <c r="L9" s="9" t="str">
        <f t="shared" ref="L9:L11" si="3">IF(J9="Div by 0", "N/A", IF(K9="N/A","N/A", IF(J9&gt;VALUE(MID(K9,1,2)), "No", IF(J9&lt;-1*VALUE(MID(K9,1,2)), "No", "Yes"))))</f>
        <v>N/A</v>
      </c>
    </row>
    <row r="10" spans="1:12" x14ac:dyDescent="0.25">
      <c r="A10" s="18" t="s">
        <v>425</v>
      </c>
      <c r="B10" s="36" t="s">
        <v>213</v>
      </c>
      <c r="C10" s="36" t="s">
        <v>1746</v>
      </c>
      <c r="D10" s="11" t="str">
        <f t="shared" si="0"/>
        <v>N/A</v>
      </c>
      <c r="E10" s="36" t="s">
        <v>1746</v>
      </c>
      <c r="F10" s="11" t="str">
        <f t="shared" si="1"/>
        <v>N/A</v>
      </c>
      <c r="G10" s="36" t="s">
        <v>1746</v>
      </c>
      <c r="H10" s="11" t="str">
        <f t="shared" si="2"/>
        <v>N/A</v>
      </c>
      <c r="I10" s="12" t="s">
        <v>1746</v>
      </c>
      <c r="J10" s="12" t="s">
        <v>1746</v>
      </c>
      <c r="K10" s="36" t="s">
        <v>213</v>
      </c>
      <c r="L10" s="9" t="str">
        <f t="shared" si="3"/>
        <v>N/A</v>
      </c>
    </row>
    <row r="11" spans="1:12" x14ac:dyDescent="0.25">
      <c r="A11" s="18" t="s">
        <v>169</v>
      </c>
      <c r="B11" s="36" t="s">
        <v>213</v>
      </c>
      <c r="C11" s="8">
        <v>0</v>
      </c>
      <c r="D11" s="11" t="str">
        <f t="shared" si="0"/>
        <v>N/A</v>
      </c>
      <c r="E11" s="8">
        <v>0</v>
      </c>
      <c r="F11" s="11" t="str">
        <f t="shared" si="1"/>
        <v>N/A</v>
      </c>
      <c r="G11" s="8">
        <v>0</v>
      </c>
      <c r="H11" s="11" t="str">
        <f t="shared" si="2"/>
        <v>N/A</v>
      </c>
      <c r="I11" s="12" t="s">
        <v>1746</v>
      </c>
      <c r="J11" s="12" t="s">
        <v>1746</v>
      </c>
      <c r="K11" s="36" t="s">
        <v>213</v>
      </c>
      <c r="L11" s="9" t="str">
        <f t="shared" si="3"/>
        <v>N/A</v>
      </c>
    </row>
    <row r="12" spans="1:12" x14ac:dyDescent="0.25">
      <c r="A12" s="18" t="s">
        <v>144</v>
      </c>
      <c r="B12" s="36" t="s">
        <v>213</v>
      </c>
      <c r="C12" s="36">
        <v>0</v>
      </c>
      <c r="D12" s="11" t="str">
        <f>IF($B12="N/A","N/A",IF(C12&gt;10,"No",IF(C12&lt;-10,"No","Yes")))</f>
        <v>N/A</v>
      </c>
      <c r="E12" s="36">
        <v>0</v>
      </c>
      <c r="F12" s="11" t="str">
        <f>IF($B12="N/A","N/A",IF(E12&gt;10,"No",IF(E12&lt;-10,"No","Yes")))</f>
        <v>N/A</v>
      </c>
      <c r="G12" s="36">
        <v>0</v>
      </c>
      <c r="H12" s="11" t="str">
        <f>IF($B12="N/A","N/A",IF(G12&gt;10,"No",IF(G12&lt;-10,"No","Yes")))</f>
        <v>N/A</v>
      </c>
      <c r="I12" s="12" t="s">
        <v>1746</v>
      </c>
      <c r="J12" s="12" t="s">
        <v>1746</v>
      </c>
      <c r="K12" s="36" t="s">
        <v>213</v>
      </c>
      <c r="L12" s="9" t="str">
        <f>IF(J12="Div by 0", "N/A", IF(K12="N/A","N/A", IF(J12&gt;VALUE(MID(K12,1,2)), "No", IF(J12&lt;-1*VALUE(MID(K12,1,2)), "No", "Yes"))))</f>
        <v>N/A</v>
      </c>
    </row>
    <row r="13" spans="1:12" x14ac:dyDescent="0.25">
      <c r="A13" s="3" t="s">
        <v>364</v>
      </c>
      <c r="B13" s="60" t="s">
        <v>213</v>
      </c>
      <c r="C13" s="8" t="s">
        <v>213</v>
      </c>
      <c r="D13" s="13" t="str">
        <f>IF($B13="N/A","N/A",IF(C13&gt;=95,"Yes","No"))</f>
        <v>N/A</v>
      </c>
      <c r="E13" s="8" t="s">
        <v>213</v>
      </c>
      <c r="F13" s="13" t="str">
        <f>IF($B13="N/A","N/A",IF(E13&gt;=95,"Yes","No"))</f>
        <v>N/A</v>
      </c>
      <c r="G13" s="8">
        <v>95.279665831000003</v>
      </c>
      <c r="H13" s="11" t="str">
        <f>IF($B13="N/A","N/A",IF(G13&gt;=95,"Yes","No"))</f>
        <v>N/A</v>
      </c>
      <c r="I13" s="12" t="s">
        <v>213</v>
      </c>
      <c r="J13" s="12" t="s">
        <v>213</v>
      </c>
      <c r="K13" s="43" t="s">
        <v>740</v>
      </c>
      <c r="L13" s="9" t="str">
        <f t="shared" ref="L13:L70" si="4">IF(J13="Div by 0", "N/A", IF(K13="N/A","N/A", IF(J13&gt;VALUE(MID(K13,1,2)), "No", IF(J13&lt;-1*VALUE(MID(K13,1,2)), "No", "Yes"))))</f>
        <v>No</v>
      </c>
    </row>
    <row r="14" spans="1:12" x14ac:dyDescent="0.25">
      <c r="A14" s="16" t="s">
        <v>365</v>
      </c>
      <c r="B14" s="60" t="s">
        <v>213</v>
      </c>
      <c r="C14" s="61" t="s">
        <v>213</v>
      </c>
      <c r="D14" s="61" t="str">
        <f>IF($B14="N/A","N/A",IF(C14&gt;10,"No",IF(C14&lt;-10,"No","Yes")))</f>
        <v>N/A</v>
      </c>
      <c r="E14" s="61" t="s">
        <v>213</v>
      </c>
      <c r="F14" s="13" t="str">
        <f>IF($B14="N/A","N/A",IF(E14&gt;95,"Yes","No"))</f>
        <v>N/A</v>
      </c>
      <c r="G14" s="61">
        <v>4.7186269021999996</v>
      </c>
      <c r="H14" s="11" t="str">
        <f>IF($B14="N/A","N/A",IF(G14&gt;95,"Yes","No"))</f>
        <v>N/A</v>
      </c>
      <c r="I14" s="62" t="s">
        <v>213</v>
      </c>
      <c r="J14" s="62" t="s">
        <v>213</v>
      </c>
      <c r="K14" s="63" t="s">
        <v>213</v>
      </c>
      <c r="L14" s="9" t="str">
        <f t="shared" si="4"/>
        <v>N/A</v>
      </c>
    </row>
    <row r="15" spans="1:12" x14ac:dyDescent="0.25">
      <c r="A15" s="16" t="s">
        <v>366</v>
      </c>
      <c r="B15" s="60" t="s">
        <v>213</v>
      </c>
      <c r="C15" s="61" t="s">
        <v>213</v>
      </c>
      <c r="D15" s="61" t="str">
        <f t="shared" ref="D15:D21" si="5">IF($B15="N/A","N/A",IF(C15&gt;10,"No",IF(C15&lt;-10,"No","Yes")))</f>
        <v>N/A</v>
      </c>
      <c r="E15" s="61" t="s">
        <v>213</v>
      </c>
      <c r="F15" s="61" t="str">
        <f t="shared" ref="F15:F21" si="6">IF($B15="N/A","N/A",IF(E15&gt;10,"No",IF(E15&lt;-10,"No","Yes")))</f>
        <v>N/A</v>
      </c>
      <c r="G15" s="61">
        <v>1.7072668999999999E-3</v>
      </c>
      <c r="H15" s="64" t="str">
        <f t="shared" ref="H15:H21" si="7">IF($B15="N/A","N/A",IF(G15&gt;10,"No",IF(G15&lt;-10,"No","Yes")))</f>
        <v>N/A</v>
      </c>
      <c r="I15" s="62" t="s">
        <v>213</v>
      </c>
      <c r="J15" s="62" t="s">
        <v>213</v>
      </c>
      <c r="K15" s="63" t="s">
        <v>213</v>
      </c>
      <c r="L15" s="9" t="str">
        <f t="shared" si="4"/>
        <v>N/A</v>
      </c>
    </row>
    <row r="16" spans="1:12" x14ac:dyDescent="0.25">
      <c r="A16" s="16" t="s">
        <v>367</v>
      </c>
      <c r="B16" s="60" t="s">
        <v>213</v>
      </c>
      <c r="C16" s="65" t="s">
        <v>213</v>
      </c>
      <c r="D16" s="65" t="str">
        <f t="shared" si="5"/>
        <v>N/A</v>
      </c>
      <c r="E16" s="65" t="s">
        <v>213</v>
      </c>
      <c r="F16" s="65" t="str">
        <f t="shared" si="6"/>
        <v>N/A</v>
      </c>
      <c r="G16" s="65">
        <v>91240</v>
      </c>
      <c r="H16" s="64" t="str">
        <f t="shared" si="7"/>
        <v>N/A</v>
      </c>
      <c r="I16" s="62" t="s">
        <v>213</v>
      </c>
      <c r="J16" s="62" t="s">
        <v>213</v>
      </c>
      <c r="K16" s="63" t="s">
        <v>213</v>
      </c>
      <c r="L16" s="9" t="str">
        <f t="shared" si="4"/>
        <v>N/A</v>
      </c>
    </row>
    <row r="17" spans="1:12" x14ac:dyDescent="0.25">
      <c r="A17" s="17" t="s">
        <v>368</v>
      </c>
      <c r="B17" s="60" t="s">
        <v>213</v>
      </c>
      <c r="C17" s="61" t="s">
        <v>213</v>
      </c>
      <c r="D17" s="64" t="str">
        <f t="shared" si="5"/>
        <v>N/A</v>
      </c>
      <c r="E17" s="61" t="s">
        <v>213</v>
      </c>
      <c r="F17" s="64" t="str">
        <f t="shared" si="6"/>
        <v>N/A</v>
      </c>
      <c r="G17" s="61">
        <v>4.720334169</v>
      </c>
      <c r="H17" s="64" t="str">
        <f t="shared" si="7"/>
        <v>N/A</v>
      </c>
      <c r="I17" s="62" t="s">
        <v>213</v>
      </c>
      <c r="J17" s="62" t="s">
        <v>213</v>
      </c>
      <c r="K17" s="63" t="s">
        <v>213</v>
      </c>
      <c r="L17" s="9" t="str">
        <f t="shared" si="4"/>
        <v>N/A</v>
      </c>
    </row>
    <row r="18" spans="1:12" x14ac:dyDescent="0.25">
      <c r="A18" s="16" t="s">
        <v>682</v>
      </c>
      <c r="B18" s="60" t="s">
        <v>213</v>
      </c>
      <c r="C18" s="61" t="s">
        <v>213</v>
      </c>
      <c r="D18" s="64" t="str">
        <f t="shared" si="5"/>
        <v>N/A</v>
      </c>
      <c r="E18" s="61" t="s">
        <v>213</v>
      </c>
      <c r="F18" s="64" t="str">
        <f t="shared" si="6"/>
        <v>N/A</v>
      </c>
      <c r="G18" s="61">
        <v>86.363437089000001</v>
      </c>
      <c r="H18" s="64" t="str">
        <f t="shared" si="7"/>
        <v>N/A</v>
      </c>
      <c r="I18" s="12" t="s">
        <v>213</v>
      </c>
      <c r="J18" s="12" t="s">
        <v>213</v>
      </c>
      <c r="K18" s="63" t="s">
        <v>213</v>
      </c>
      <c r="L18" s="9" t="str">
        <f t="shared" si="4"/>
        <v>N/A</v>
      </c>
    </row>
    <row r="19" spans="1:12" x14ac:dyDescent="0.25">
      <c r="A19" s="16" t="s">
        <v>683</v>
      </c>
      <c r="B19" s="60" t="s">
        <v>213</v>
      </c>
      <c r="C19" s="61" t="s">
        <v>213</v>
      </c>
      <c r="D19" s="64" t="str">
        <f t="shared" si="5"/>
        <v>N/A</v>
      </c>
      <c r="E19" s="61" t="s">
        <v>213</v>
      </c>
      <c r="F19" s="64" t="str">
        <f t="shared" si="6"/>
        <v>N/A</v>
      </c>
      <c r="G19" s="61">
        <v>35.922840858999997</v>
      </c>
      <c r="H19" s="64" t="str">
        <f t="shared" si="7"/>
        <v>N/A</v>
      </c>
      <c r="I19" s="12" t="s">
        <v>213</v>
      </c>
      <c r="J19" s="12" t="s">
        <v>213</v>
      </c>
      <c r="K19" s="63" t="s">
        <v>213</v>
      </c>
      <c r="L19" s="9" t="str">
        <f t="shared" si="4"/>
        <v>N/A</v>
      </c>
    </row>
    <row r="20" spans="1:12" ht="25" x14ac:dyDescent="0.25">
      <c r="A20" s="16" t="s">
        <v>684</v>
      </c>
      <c r="B20" s="60" t="s">
        <v>213</v>
      </c>
      <c r="C20" s="61" t="s">
        <v>213</v>
      </c>
      <c r="D20" s="64" t="str">
        <f t="shared" si="5"/>
        <v>N/A</v>
      </c>
      <c r="E20" s="61" t="s">
        <v>213</v>
      </c>
      <c r="F20" s="64" t="str">
        <f t="shared" si="6"/>
        <v>N/A</v>
      </c>
      <c r="G20" s="61">
        <v>12.377246822</v>
      </c>
      <c r="H20" s="64" t="str">
        <f t="shared" si="7"/>
        <v>N/A</v>
      </c>
      <c r="I20" s="12" t="s">
        <v>213</v>
      </c>
      <c r="J20" s="12" t="s">
        <v>213</v>
      </c>
      <c r="K20" s="63" t="s">
        <v>213</v>
      </c>
      <c r="L20" s="9" t="str">
        <f t="shared" si="4"/>
        <v>N/A</v>
      </c>
    </row>
    <row r="21" spans="1:12" ht="25" x14ac:dyDescent="0.25">
      <c r="A21" s="16" t="s">
        <v>685</v>
      </c>
      <c r="B21" s="60" t="s">
        <v>213</v>
      </c>
      <c r="C21" s="61" t="s">
        <v>213</v>
      </c>
      <c r="D21" s="64" t="str">
        <f t="shared" si="5"/>
        <v>N/A</v>
      </c>
      <c r="E21" s="61" t="s">
        <v>213</v>
      </c>
      <c r="F21" s="64" t="str">
        <f t="shared" si="6"/>
        <v>N/A</v>
      </c>
      <c r="G21" s="61">
        <v>7.6720737000000004E-3</v>
      </c>
      <c r="H21" s="64" t="str">
        <f t="shared" si="7"/>
        <v>N/A</v>
      </c>
      <c r="I21" s="12" t="s">
        <v>213</v>
      </c>
      <c r="J21" s="12" t="s">
        <v>213</v>
      </c>
      <c r="K21" s="63" t="s">
        <v>213</v>
      </c>
      <c r="L21" s="9" t="str">
        <f t="shared" si="4"/>
        <v>N/A</v>
      </c>
    </row>
    <row r="22" spans="1:12" x14ac:dyDescent="0.25">
      <c r="A22" s="2" t="s">
        <v>1714</v>
      </c>
      <c r="B22" s="43" t="s">
        <v>217</v>
      </c>
      <c r="C22" s="1">
        <v>169</v>
      </c>
      <c r="D22" s="11" t="str">
        <f>IF($B22="N/A","N/A",IF(C22&gt;0,"No",IF(C22&lt;0,"No","Yes")))</f>
        <v>No</v>
      </c>
      <c r="E22" s="1">
        <v>1742</v>
      </c>
      <c r="F22" s="11" t="str">
        <f>IF($B22="N/A","N/A",IF(E22&gt;0,"No",IF(E22&lt;0,"No","Yes")))</f>
        <v>No</v>
      </c>
      <c r="G22" s="1">
        <v>1155</v>
      </c>
      <c r="H22" s="11" t="str">
        <f>IF($B22="N/A","N/A",IF(G22&gt;0,"No",IF(G22&lt;0,"No","Yes")))</f>
        <v>No</v>
      </c>
      <c r="I22" s="12">
        <v>930.8</v>
      </c>
      <c r="J22" s="12">
        <v>-33.700000000000003</v>
      </c>
      <c r="K22" s="43" t="s">
        <v>213</v>
      </c>
      <c r="L22" s="9" t="str">
        <f t="shared" si="4"/>
        <v>N/A</v>
      </c>
    </row>
    <row r="23" spans="1:12" x14ac:dyDescent="0.25">
      <c r="A23" s="6" t="s">
        <v>145</v>
      </c>
      <c r="B23" s="43" t="s">
        <v>279</v>
      </c>
      <c r="C23" s="8">
        <v>1.8474619500000001E-2</v>
      </c>
      <c r="D23" s="11" t="str">
        <f>IF($B23="N/A","N/A",IF(C23&gt;=10,"No",IF(C23&lt;0,"No","Yes")))</f>
        <v>Yes</v>
      </c>
      <c r="E23" s="8">
        <v>0.18349367959999999</v>
      </c>
      <c r="F23" s="11" t="str">
        <f>IF($B23="N/A","N/A",IF(E23&gt;=10,"No",IF(E23&lt;0,"No","Yes")))</f>
        <v>Yes</v>
      </c>
      <c r="G23" s="8">
        <v>0.11961215040000001</v>
      </c>
      <c r="H23" s="11" t="str">
        <f>IF($B23="N/A","N/A",IF(G23&gt;=10,"No",IF(G23&lt;0,"No","Yes")))</f>
        <v>Yes</v>
      </c>
      <c r="I23" s="12">
        <v>893.2</v>
      </c>
      <c r="J23" s="12">
        <v>-34.799999999999997</v>
      </c>
      <c r="K23" s="43" t="s">
        <v>213</v>
      </c>
      <c r="L23" s="9" t="str">
        <f t="shared" si="4"/>
        <v>N/A</v>
      </c>
    </row>
    <row r="24" spans="1:12" x14ac:dyDescent="0.25">
      <c r="A24" s="2" t="s">
        <v>426</v>
      </c>
      <c r="B24" s="35" t="s">
        <v>213</v>
      </c>
      <c r="C24" s="13">
        <v>91.124260355000004</v>
      </c>
      <c r="D24" s="64" t="str">
        <f t="shared" ref="D24:D27" si="8">IF($B24="N/A","N/A",IF(C24&gt;10,"No",IF(C24&lt;-10,"No","Yes")))</f>
        <v>N/A</v>
      </c>
      <c r="E24" s="13">
        <v>90.068886337999999</v>
      </c>
      <c r="F24" s="11" t="str">
        <f t="shared" ref="F24:F27" si="9">IF($B24="N/A","N/A",IF(E24&gt;10,"No",IF(E24&lt;-10,"No","Yes")))</f>
        <v>N/A</v>
      </c>
      <c r="G24" s="13">
        <v>70.415224913000003</v>
      </c>
      <c r="H24" s="11" t="str">
        <f t="shared" ref="H24:H27" si="10">IF($B24="N/A","N/A",IF(G24&gt;10,"No",IF(G24&lt;-10,"No","Yes")))</f>
        <v>N/A</v>
      </c>
      <c r="I24" s="12">
        <v>-1.1599999999999999</v>
      </c>
      <c r="J24" s="12">
        <v>-21.8</v>
      </c>
      <c r="K24" s="43" t="s">
        <v>213</v>
      </c>
      <c r="L24" s="9" t="str">
        <f t="shared" si="4"/>
        <v>N/A</v>
      </c>
    </row>
    <row r="25" spans="1:12" x14ac:dyDescent="0.25">
      <c r="A25" s="2" t="s">
        <v>427</v>
      </c>
      <c r="B25" s="35" t="s">
        <v>213</v>
      </c>
      <c r="C25" s="13">
        <v>0.88757396450000003</v>
      </c>
      <c r="D25" s="64" t="str">
        <f t="shared" si="8"/>
        <v>N/A</v>
      </c>
      <c r="E25" s="13">
        <v>7.8358208955000004</v>
      </c>
      <c r="F25" s="11" t="str">
        <f t="shared" si="9"/>
        <v>N/A</v>
      </c>
      <c r="G25" s="13">
        <v>6.2716262976000001</v>
      </c>
      <c r="H25" s="11" t="str">
        <f t="shared" si="10"/>
        <v>N/A</v>
      </c>
      <c r="I25" s="12">
        <v>782.8</v>
      </c>
      <c r="J25" s="12">
        <v>-20</v>
      </c>
      <c r="K25" s="43" t="s">
        <v>213</v>
      </c>
      <c r="L25" s="9" t="str">
        <f t="shared" si="4"/>
        <v>N/A</v>
      </c>
    </row>
    <row r="26" spans="1:12" x14ac:dyDescent="0.25">
      <c r="A26" s="2" t="s">
        <v>423</v>
      </c>
      <c r="B26" s="35" t="s">
        <v>213</v>
      </c>
      <c r="C26" s="13">
        <v>0</v>
      </c>
      <c r="D26" s="64" t="str">
        <f t="shared" si="8"/>
        <v>N/A</v>
      </c>
      <c r="E26" s="13">
        <v>0.1722158439</v>
      </c>
      <c r="F26" s="11" t="str">
        <f t="shared" si="9"/>
        <v>N/A</v>
      </c>
      <c r="G26" s="13">
        <v>4.3252595200000001E-2</v>
      </c>
      <c r="H26" s="11" t="str">
        <f t="shared" si="10"/>
        <v>N/A</v>
      </c>
      <c r="I26" s="12" t="s">
        <v>1746</v>
      </c>
      <c r="J26" s="12">
        <v>-74.900000000000006</v>
      </c>
      <c r="K26" s="43" t="s">
        <v>213</v>
      </c>
      <c r="L26" s="9" t="str">
        <f t="shared" si="4"/>
        <v>N/A</v>
      </c>
    </row>
    <row r="27" spans="1:12" x14ac:dyDescent="0.25">
      <c r="A27" s="2" t="s">
        <v>424</v>
      </c>
      <c r="B27" s="35" t="s">
        <v>213</v>
      </c>
      <c r="C27" s="13">
        <v>0</v>
      </c>
      <c r="D27" s="64" t="str">
        <f t="shared" si="8"/>
        <v>N/A</v>
      </c>
      <c r="E27" s="13">
        <v>0</v>
      </c>
      <c r="F27" s="11" t="str">
        <f t="shared" si="9"/>
        <v>N/A</v>
      </c>
      <c r="G27" s="13">
        <v>0.43252595160000001</v>
      </c>
      <c r="H27" s="11" t="str">
        <f t="shared" si="10"/>
        <v>N/A</v>
      </c>
      <c r="I27" s="12" t="s">
        <v>1746</v>
      </c>
      <c r="J27" s="12" t="s">
        <v>1746</v>
      </c>
      <c r="K27" s="43" t="s">
        <v>213</v>
      </c>
      <c r="L27" s="9" t="str">
        <f t="shared" si="4"/>
        <v>N/A</v>
      </c>
    </row>
    <row r="28" spans="1:12" x14ac:dyDescent="0.25">
      <c r="A28" s="2" t="s">
        <v>955</v>
      </c>
      <c r="B28" s="35" t="s">
        <v>213</v>
      </c>
      <c r="C28" s="61">
        <v>16.517348378000001</v>
      </c>
      <c r="D28" s="64" t="str">
        <f>IF($B28="N/A","N/A",IF(C28&gt;10,"No",IF(C28&lt;-10,"No","Yes")))</f>
        <v>N/A</v>
      </c>
      <c r="E28" s="61">
        <v>16.536656865000001</v>
      </c>
      <c r="F28" s="64" t="str">
        <f>IF($B28="N/A","N/A",IF(E28&gt;10,"No",IF(E28&lt;-10,"No","Yes")))</f>
        <v>N/A</v>
      </c>
      <c r="G28" s="61">
        <v>16.862053873000001</v>
      </c>
      <c r="H28" s="64" t="str">
        <f>IF($B28="N/A","N/A",IF(G28&gt;10,"No",IF(G28&lt;-10,"No","Yes")))</f>
        <v>N/A</v>
      </c>
      <c r="I28" s="12">
        <v>0.1169</v>
      </c>
      <c r="J28" s="12">
        <v>1.968</v>
      </c>
      <c r="K28" s="63" t="s">
        <v>740</v>
      </c>
      <c r="L28" s="9" t="str">
        <f t="shared" si="4"/>
        <v>Yes</v>
      </c>
    </row>
    <row r="29" spans="1:12" x14ac:dyDescent="0.25">
      <c r="A29" s="2" t="s">
        <v>956</v>
      </c>
      <c r="B29" s="35" t="s">
        <v>213</v>
      </c>
      <c r="C29" s="61">
        <v>0</v>
      </c>
      <c r="D29" s="64" t="str">
        <f>IF($B29="N/A","N/A",IF(C29&gt;10,"No",IF(C29&lt;-10,"No","Yes")))</f>
        <v>N/A</v>
      </c>
      <c r="E29" s="61">
        <v>0</v>
      </c>
      <c r="F29" s="64" t="str">
        <f>IF($B29="N/A","N/A",IF(E29&gt;10,"No",IF(E29&lt;-10,"No","Yes")))</f>
        <v>N/A</v>
      </c>
      <c r="G29" s="61">
        <v>0</v>
      </c>
      <c r="H29" s="64" t="str">
        <f>IF($B29="N/A","N/A",IF(G29&gt;10,"No",IF(G29&lt;-10,"No","Yes")))</f>
        <v>N/A</v>
      </c>
      <c r="I29" s="12" t="s">
        <v>1746</v>
      </c>
      <c r="J29" s="12" t="s">
        <v>1746</v>
      </c>
      <c r="K29" s="63" t="s">
        <v>740</v>
      </c>
      <c r="L29" s="9" t="str">
        <f t="shared" si="4"/>
        <v>N/A</v>
      </c>
    </row>
    <row r="30" spans="1:12" x14ac:dyDescent="0.25">
      <c r="A30" s="2" t="s">
        <v>20</v>
      </c>
      <c r="B30" s="43" t="s">
        <v>280</v>
      </c>
      <c r="C30" s="13">
        <v>97.629618859999994</v>
      </c>
      <c r="D30" s="11" t="str">
        <f>IF($B30="N/A","N/A",IF(C30&gt;=98,"Yes","No"))</f>
        <v>No</v>
      </c>
      <c r="E30" s="13">
        <v>99.473272018000003</v>
      </c>
      <c r="F30" s="11" t="str">
        <f>IF($B30="N/A","N/A",IF(E30&gt;=98,"Yes","No"))</f>
        <v>Yes</v>
      </c>
      <c r="G30" s="13">
        <v>99.992343167000001</v>
      </c>
      <c r="H30" s="11" t="str">
        <f>IF($B30="N/A","N/A",IF(G30&gt;=98,"Yes","No"))</f>
        <v>Yes</v>
      </c>
      <c r="I30" s="12">
        <v>1.8879999999999999</v>
      </c>
      <c r="J30" s="12">
        <v>0.52180000000000004</v>
      </c>
      <c r="K30" s="43" t="s">
        <v>740</v>
      </c>
      <c r="L30" s="9" t="str">
        <f t="shared" si="4"/>
        <v>Yes</v>
      </c>
    </row>
    <row r="31" spans="1:12" x14ac:dyDescent="0.25">
      <c r="A31" s="2" t="s">
        <v>18</v>
      </c>
      <c r="B31" s="43" t="s">
        <v>277</v>
      </c>
      <c r="C31" s="13">
        <v>99.332071447999994</v>
      </c>
      <c r="D31" s="11" t="str">
        <f>IF($B31="N/A","N/A",IF(C31&gt;=95,"Yes","No"))</f>
        <v>Yes</v>
      </c>
      <c r="E31" s="13">
        <v>99.495866389</v>
      </c>
      <c r="F31" s="11" t="str">
        <f>IF($B31="N/A","N/A",IF(E31&gt;=95,"Yes","No"))</f>
        <v>Yes</v>
      </c>
      <c r="G31" s="13">
        <v>99.998447939000002</v>
      </c>
      <c r="H31" s="11" t="str">
        <f>IF($B31="N/A","N/A",IF(G31&gt;=95,"Yes","No"))</f>
        <v>Yes</v>
      </c>
      <c r="I31" s="12">
        <v>0.16489999999999999</v>
      </c>
      <c r="J31" s="12">
        <v>0.50509999999999999</v>
      </c>
      <c r="K31" s="43" t="s">
        <v>740</v>
      </c>
      <c r="L31" s="9" t="str">
        <f t="shared" si="4"/>
        <v>Yes</v>
      </c>
    </row>
    <row r="32" spans="1:12" x14ac:dyDescent="0.25">
      <c r="A32" s="2" t="s">
        <v>23</v>
      </c>
      <c r="B32" s="35" t="s">
        <v>213</v>
      </c>
      <c r="C32" s="13">
        <v>44.232939809000001</v>
      </c>
      <c r="D32" s="11" t="str">
        <f t="shared" ref="D32:D37" si="11">IF($B32="N/A","N/A",IF(C32&gt;10,"No",IF(C32&lt;-10,"No","Yes")))</f>
        <v>N/A</v>
      </c>
      <c r="E32" s="13">
        <v>43.697250175999997</v>
      </c>
      <c r="F32" s="11" t="str">
        <f t="shared" ref="F32:F37" si="12">IF($B32="N/A","N/A",IF(E32&gt;10,"No",IF(E32&lt;-10,"No","Yes")))</f>
        <v>N/A</v>
      </c>
      <c r="G32" s="13">
        <v>40.940879936000002</v>
      </c>
      <c r="H32" s="11" t="str">
        <f t="shared" ref="H32:H37" si="13">IF($B32="N/A","N/A",IF(G32&gt;10,"No",IF(G32&lt;-10,"No","Yes")))</f>
        <v>N/A</v>
      </c>
      <c r="I32" s="12">
        <v>-1.21</v>
      </c>
      <c r="J32" s="12">
        <v>-6.31</v>
      </c>
      <c r="K32" s="43" t="s">
        <v>740</v>
      </c>
      <c r="L32" s="9" t="str">
        <f t="shared" si="4"/>
        <v>Yes</v>
      </c>
    </row>
    <row r="33" spans="1:12" x14ac:dyDescent="0.25">
      <c r="A33" s="2" t="s">
        <v>24</v>
      </c>
      <c r="B33" s="35" t="s">
        <v>213</v>
      </c>
      <c r="C33" s="13">
        <v>48.188421441999999</v>
      </c>
      <c r="D33" s="11" t="str">
        <f t="shared" si="11"/>
        <v>N/A</v>
      </c>
      <c r="E33" s="13">
        <v>47.364279721000003</v>
      </c>
      <c r="F33" s="11" t="str">
        <f t="shared" si="12"/>
        <v>N/A</v>
      </c>
      <c r="G33" s="13">
        <v>46.635390917999999</v>
      </c>
      <c r="H33" s="11" t="str">
        <f t="shared" si="13"/>
        <v>N/A</v>
      </c>
      <c r="I33" s="12">
        <v>-1.71</v>
      </c>
      <c r="J33" s="12">
        <v>-1.54</v>
      </c>
      <c r="K33" s="43" t="s">
        <v>740</v>
      </c>
      <c r="L33" s="9" t="str">
        <f t="shared" si="4"/>
        <v>Yes</v>
      </c>
    </row>
    <row r="34" spans="1:12" x14ac:dyDescent="0.25">
      <c r="A34" s="2" t="s">
        <v>25</v>
      </c>
      <c r="B34" s="35" t="s">
        <v>213</v>
      </c>
      <c r="C34" s="13">
        <v>7.8271169200000004E-2</v>
      </c>
      <c r="D34" s="11" t="str">
        <f t="shared" si="11"/>
        <v>N/A</v>
      </c>
      <c r="E34" s="13">
        <v>8.2056013999999997E-2</v>
      </c>
      <c r="F34" s="11" t="str">
        <f t="shared" si="12"/>
        <v>N/A</v>
      </c>
      <c r="G34" s="13">
        <v>0.1070404581</v>
      </c>
      <c r="H34" s="11" t="str">
        <f t="shared" si="13"/>
        <v>N/A</v>
      </c>
      <c r="I34" s="12">
        <v>4.8360000000000003</v>
      </c>
      <c r="J34" s="12">
        <v>30.45</v>
      </c>
      <c r="K34" s="43" t="s">
        <v>740</v>
      </c>
      <c r="L34" s="9" t="str">
        <f t="shared" si="4"/>
        <v>No</v>
      </c>
    </row>
    <row r="35" spans="1:12" x14ac:dyDescent="0.25">
      <c r="A35" s="2" t="s">
        <v>26</v>
      </c>
      <c r="B35" s="43" t="s">
        <v>213</v>
      </c>
      <c r="C35" s="13">
        <v>1.4911969531</v>
      </c>
      <c r="D35" s="11" t="str">
        <f t="shared" si="11"/>
        <v>N/A</v>
      </c>
      <c r="E35" s="13">
        <v>1.5845026842000001</v>
      </c>
      <c r="F35" s="11" t="str">
        <f t="shared" si="12"/>
        <v>N/A</v>
      </c>
      <c r="G35" s="13">
        <v>1.6572904951</v>
      </c>
      <c r="H35" s="11" t="str">
        <f t="shared" si="13"/>
        <v>N/A</v>
      </c>
      <c r="I35" s="12">
        <v>6.2569999999999997</v>
      </c>
      <c r="J35" s="12">
        <v>4.5940000000000003</v>
      </c>
      <c r="K35" s="43" t="s">
        <v>213</v>
      </c>
      <c r="L35" s="9" t="str">
        <f t="shared" si="4"/>
        <v>N/A</v>
      </c>
    </row>
    <row r="36" spans="1:12" x14ac:dyDescent="0.25">
      <c r="A36" s="2" t="s">
        <v>60</v>
      </c>
      <c r="B36" s="43" t="s">
        <v>213</v>
      </c>
      <c r="C36" s="13">
        <v>7.4335747199999996E-2</v>
      </c>
      <c r="D36" s="11" t="str">
        <f t="shared" si="11"/>
        <v>N/A</v>
      </c>
      <c r="E36" s="13">
        <v>7.3734544099999993E-2</v>
      </c>
      <c r="F36" s="11" t="str">
        <f t="shared" si="12"/>
        <v>N/A</v>
      </c>
      <c r="G36" s="13">
        <v>7.2946856399999996E-2</v>
      </c>
      <c r="H36" s="11" t="str">
        <f t="shared" si="13"/>
        <v>N/A</v>
      </c>
      <c r="I36" s="12">
        <v>-0.80900000000000005</v>
      </c>
      <c r="J36" s="12">
        <v>-1.07</v>
      </c>
      <c r="K36" s="43" t="s">
        <v>213</v>
      </c>
      <c r="L36" s="9" t="str">
        <f t="shared" si="4"/>
        <v>N/A</v>
      </c>
    </row>
    <row r="37" spans="1:12" x14ac:dyDescent="0.25">
      <c r="A37" s="2" t="s">
        <v>61</v>
      </c>
      <c r="B37" s="43" t="s">
        <v>213</v>
      </c>
      <c r="C37" s="13">
        <v>0</v>
      </c>
      <c r="D37" s="11" t="str">
        <f t="shared" si="11"/>
        <v>N/A</v>
      </c>
      <c r="E37" s="13">
        <v>0</v>
      </c>
      <c r="F37" s="11" t="str">
        <f t="shared" si="12"/>
        <v>N/A</v>
      </c>
      <c r="G37" s="13">
        <v>0</v>
      </c>
      <c r="H37" s="11" t="str">
        <f t="shared" si="13"/>
        <v>N/A</v>
      </c>
      <c r="I37" s="12" t="s">
        <v>1746</v>
      </c>
      <c r="J37" s="12" t="s">
        <v>1746</v>
      </c>
      <c r="K37" s="43" t="s">
        <v>213</v>
      </c>
      <c r="L37" s="9" t="str">
        <f t="shared" si="4"/>
        <v>N/A</v>
      </c>
    </row>
    <row r="38" spans="1:12" x14ac:dyDescent="0.25">
      <c r="A38" s="2" t="s">
        <v>62</v>
      </c>
      <c r="B38" s="43" t="s">
        <v>278</v>
      </c>
      <c r="C38" s="13">
        <v>5.9348348790000003</v>
      </c>
      <c r="D38" s="11" t="str">
        <f>IF($B38="N/A","N/A",IF(C38&gt;=5,"No",IF(C38&lt;0,"No","Yes")))</f>
        <v>No</v>
      </c>
      <c r="E38" s="13">
        <v>7.1981768607000003</v>
      </c>
      <c r="F38" s="11" t="str">
        <f>IF($B38="N/A","N/A",IF(E38&gt;=5,"No",IF(E38&lt;0,"No","Yes")))</f>
        <v>No</v>
      </c>
      <c r="G38" s="13">
        <v>10.586451337</v>
      </c>
      <c r="H38" s="11" t="str">
        <f>IF($B38="N/A","N/A",IF(G38&gt;=5,"No",IF(G38&lt;0,"No","Yes")))</f>
        <v>No</v>
      </c>
      <c r="I38" s="12">
        <v>21.29</v>
      </c>
      <c r="J38" s="12">
        <v>47.07</v>
      </c>
      <c r="K38" s="43" t="s">
        <v>740</v>
      </c>
      <c r="L38" s="9" t="str">
        <f t="shared" si="4"/>
        <v>No</v>
      </c>
    </row>
    <row r="39" spans="1:12" x14ac:dyDescent="0.25">
      <c r="A39" s="2" t="s">
        <v>63</v>
      </c>
      <c r="B39" s="43" t="s">
        <v>213</v>
      </c>
      <c r="C39" s="13">
        <v>0.56533428949999998</v>
      </c>
      <c r="D39" s="11" t="str">
        <f>IF($B39="N/A","N/A",IF(C39&gt;10,"No",IF(C39&lt;-10,"No","Yes")))</f>
        <v>N/A</v>
      </c>
      <c r="E39" s="13">
        <v>0.64048985020000004</v>
      </c>
      <c r="F39" s="11" t="str">
        <f>IF($B39="N/A","N/A",IF(E39&gt;10,"No",IF(E39&lt;-10,"No","Yes")))</f>
        <v>N/A</v>
      </c>
      <c r="G39" s="13">
        <v>0.67442214190000005</v>
      </c>
      <c r="H39" s="11" t="str">
        <f>IF($B39="N/A","N/A",IF(G39&gt;10,"No",IF(G39&lt;-10,"No","Yes")))</f>
        <v>N/A</v>
      </c>
      <c r="I39" s="12">
        <v>13.29</v>
      </c>
      <c r="J39" s="12">
        <v>5.298</v>
      </c>
      <c r="K39" s="43" t="s">
        <v>740</v>
      </c>
      <c r="L39" s="9" t="str">
        <f t="shared" si="4"/>
        <v>Yes</v>
      </c>
    </row>
    <row r="40" spans="1:12" x14ac:dyDescent="0.25">
      <c r="A40" s="2" t="s">
        <v>64</v>
      </c>
      <c r="B40" s="43"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3" t="s">
        <v>740</v>
      </c>
      <c r="L40" s="9" t="str">
        <f t="shared" si="4"/>
        <v>Yes</v>
      </c>
    </row>
    <row r="41" spans="1:12" x14ac:dyDescent="0.25">
      <c r="A41" s="3" t="s">
        <v>19</v>
      </c>
      <c r="B41" s="35" t="s">
        <v>281</v>
      </c>
      <c r="C41" s="8">
        <v>5.3688993444999999</v>
      </c>
      <c r="D41" s="11" t="str">
        <f>IF($B41="N/A","N/A",IF(C41&gt;8,"No",IF(C41&lt;2,"No","Yes")))</f>
        <v>Yes</v>
      </c>
      <c r="E41" s="8">
        <v>5.2885575048</v>
      </c>
      <c r="F41" s="11" t="str">
        <f>IF($B41="N/A","N/A",IF(E41&gt;8,"No",IF(E41&lt;2,"No","Yes")))</f>
        <v>Yes</v>
      </c>
      <c r="G41" s="8">
        <v>4.8212698546999997</v>
      </c>
      <c r="H41" s="11" t="str">
        <f>IF($B41="N/A","N/A",IF(G41&gt;8,"No",IF(G41&lt;2,"No","Yes")))</f>
        <v>Yes</v>
      </c>
      <c r="I41" s="12">
        <v>-1.5</v>
      </c>
      <c r="J41" s="12">
        <v>-8.84</v>
      </c>
      <c r="K41" s="43" t="s">
        <v>740</v>
      </c>
      <c r="L41" s="9" t="str">
        <f t="shared" si="4"/>
        <v>Yes</v>
      </c>
    </row>
    <row r="42" spans="1:12" x14ac:dyDescent="0.25">
      <c r="A42" s="3" t="s">
        <v>170</v>
      </c>
      <c r="B42" s="35" t="s">
        <v>213</v>
      </c>
      <c r="C42" s="8">
        <v>22.032186285000002</v>
      </c>
      <c r="D42" s="11" t="str">
        <f t="shared" ref="D42:D49" si="14">IF($B42="N/A","N/A",IF(C42&gt;10,"No",IF(C42&lt;-10,"No","Yes")))</f>
        <v>N/A</v>
      </c>
      <c r="E42" s="8">
        <v>21.936132190999999</v>
      </c>
      <c r="F42" s="11" t="str">
        <f t="shared" ref="F42:F49" si="15">IF($B42="N/A","N/A",IF(E42&gt;10,"No",IF(E42&lt;-10,"No","Yes")))</f>
        <v>N/A</v>
      </c>
      <c r="G42" s="8">
        <v>21.235502458999999</v>
      </c>
      <c r="H42" s="11" t="str">
        <f t="shared" ref="H42:H49" si="16">IF($B42="N/A","N/A",IF(G42&gt;10,"No",IF(G42&lt;-10,"No","Yes")))</f>
        <v>N/A</v>
      </c>
      <c r="I42" s="12">
        <v>-0.436</v>
      </c>
      <c r="J42" s="12">
        <v>-3.19</v>
      </c>
      <c r="K42" s="43" t="s">
        <v>740</v>
      </c>
      <c r="L42" s="9" t="str">
        <f>IF(J42="Div by 0", "N/A", IF(OR(J42="N/A",K42="N/A"),"N/A", IF(J42&gt;VALUE(MID(K42,1,2)), "No", IF(J42&lt;-1*VALUE(MID(K42,1,2)), "No", "Yes"))))</f>
        <v>Yes</v>
      </c>
    </row>
    <row r="43" spans="1:12" x14ac:dyDescent="0.25">
      <c r="A43" s="3" t="s">
        <v>171</v>
      </c>
      <c r="B43" s="35" t="s">
        <v>213</v>
      </c>
      <c r="C43" s="8">
        <v>33.119144351999999</v>
      </c>
      <c r="D43" s="11" t="str">
        <f t="shared" si="14"/>
        <v>N/A</v>
      </c>
      <c r="E43" s="8">
        <v>33.841206339000003</v>
      </c>
      <c r="F43" s="11" t="str">
        <f t="shared" si="15"/>
        <v>N/A</v>
      </c>
      <c r="G43" s="8">
        <v>34.151700490000003</v>
      </c>
      <c r="H43" s="11" t="str">
        <f t="shared" si="16"/>
        <v>N/A</v>
      </c>
      <c r="I43" s="12">
        <v>2.1800000000000002</v>
      </c>
      <c r="J43" s="12">
        <v>0.91749999999999998</v>
      </c>
      <c r="K43" s="43" t="s">
        <v>740</v>
      </c>
      <c r="L43" s="9" t="str">
        <f>IF(J43="Div by 0", "N/A", IF(OR(J43="N/A",K43="N/A"),"N/A", IF(J43&gt;VALUE(MID(K43,1,2)), "No", IF(J43&lt;-1*VALUE(MID(K43,1,2)), "No", "Yes"))))</f>
        <v>Yes</v>
      </c>
    </row>
    <row r="44" spans="1:12" x14ac:dyDescent="0.25">
      <c r="A44" s="3" t="s">
        <v>172</v>
      </c>
      <c r="B44" s="35" t="s">
        <v>213</v>
      </c>
      <c r="C44" s="8">
        <v>2.8273273511000001</v>
      </c>
      <c r="D44" s="11" t="str">
        <f t="shared" si="14"/>
        <v>N/A</v>
      </c>
      <c r="E44" s="8">
        <v>2.8213996607</v>
      </c>
      <c r="F44" s="11" t="str">
        <f t="shared" si="15"/>
        <v>N/A</v>
      </c>
      <c r="G44" s="8">
        <v>2.8772102638999999</v>
      </c>
      <c r="H44" s="11" t="str">
        <f t="shared" si="16"/>
        <v>N/A</v>
      </c>
      <c r="I44" s="12">
        <v>-0.21</v>
      </c>
      <c r="J44" s="12">
        <v>1.978</v>
      </c>
      <c r="K44" s="43" t="s">
        <v>740</v>
      </c>
      <c r="L44" s="9" t="str">
        <f t="shared" ref="L44:L53" si="17">IF(J44="Div by 0", "N/A", IF(OR(J44="N/A",K44="N/A"),"N/A", IF(J44&gt;VALUE(MID(K44,1,2)), "No", IF(J44&lt;-1*VALUE(MID(K44,1,2)), "No", "Yes"))))</f>
        <v>Yes</v>
      </c>
    </row>
    <row r="45" spans="1:12" x14ac:dyDescent="0.25">
      <c r="A45" s="3" t="s">
        <v>173</v>
      </c>
      <c r="B45" s="35" t="s">
        <v>213</v>
      </c>
      <c r="C45" s="8">
        <v>18.028167782000001</v>
      </c>
      <c r="D45" s="11" t="str">
        <f t="shared" si="14"/>
        <v>N/A</v>
      </c>
      <c r="E45" s="8">
        <v>17.449385186000001</v>
      </c>
      <c r="F45" s="11" t="str">
        <f t="shared" si="15"/>
        <v>N/A</v>
      </c>
      <c r="G45" s="8">
        <v>17.771664957999999</v>
      </c>
      <c r="H45" s="11" t="str">
        <f t="shared" si="16"/>
        <v>N/A</v>
      </c>
      <c r="I45" s="12">
        <v>-3.21</v>
      </c>
      <c r="J45" s="12">
        <v>1.847</v>
      </c>
      <c r="K45" s="43" t="s">
        <v>740</v>
      </c>
      <c r="L45" s="9" t="str">
        <f t="shared" si="17"/>
        <v>Yes</v>
      </c>
    </row>
    <row r="46" spans="1:12" x14ac:dyDescent="0.25">
      <c r="A46" s="3" t="s">
        <v>174</v>
      </c>
      <c r="B46" s="35" t="s">
        <v>213</v>
      </c>
      <c r="C46" s="8">
        <v>9.2718540264999998</v>
      </c>
      <c r="D46" s="11" t="str">
        <f t="shared" si="14"/>
        <v>N/A</v>
      </c>
      <c r="E46" s="8">
        <v>9.3411133810999996</v>
      </c>
      <c r="F46" s="11" t="str">
        <f t="shared" si="15"/>
        <v>N/A</v>
      </c>
      <c r="G46" s="8">
        <v>9.6704250681000001</v>
      </c>
      <c r="H46" s="11" t="str">
        <f t="shared" si="16"/>
        <v>N/A</v>
      </c>
      <c r="I46" s="12">
        <v>0.747</v>
      </c>
      <c r="J46" s="12">
        <v>3.5249999999999999</v>
      </c>
      <c r="K46" s="43" t="s">
        <v>740</v>
      </c>
      <c r="L46" s="9" t="str">
        <f t="shared" si="17"/>
        <v>Yes</v>
      </c>
    </row>
    <row r="47" spans="1:12" x14ac:dyDescent="0.25">
      <c r="A47" s="3" t="s">
        <v>175</v>
      </c>
      <c r="B47" s="35" t="s">
        <v>213</v>
      </c>
      <c r="C47" s="8">
        <v>4.4164179243000001</v>
      </c>
      <c r="D47" s="11" t="str">
        <f t="shared" si="14"/>
        <v>N/A</v>
      </c>
      <c r="E47" s="8">
        <v>4.4696827255000002</v>
      </c>
      <c r="F47" s="11" t="str">
        <f t="shared" si="15"/>
        <v>N/A</v>
      </c>
      <c r="G47" s="8">
        <v>4.6518365534999999</v>
      </c>
      <c r="H47" s="11" t="str">
        <f t="shared" si="16"/>
        <v>N/A</v>
      </c>
      <c r="I47" s="12">
        <v>1.206</v>
      </c>
      <c r="J47" s="12">
        <v>4.0750000000000002</v>
      </c>
      <c r="K47" s="43" t="s">
        <v>740</v>
      </c>
      <c r="L47" s="9" t="str">
        <f t="shared" si="17"/>
        <v>Yes</v>
      </c>
    </row>
    <row r="48" spans="1:12" x14ac:dyDescent="0.25">
      <c r="A48" s="3" t="s">
        <v>176</v>
      </c>
      <c r="B48" s="35" t="s">
        <v>213</v>
      </c>
      <c r="C48" s="8">
        <v>3.1379523890000001</v>
      </c>
      <c r="D48" s="11" t="str">
        <f t="shared" si="14"/>
        <v>N/A</v>
      </c>
      <c r="E48" s="8">
        <v>3.0944281438000001</v>
      </c>
      <c r="F48" s="11" t="str">
        <f t="shared" si="15"/>
        <v>N/A</v>
      </c>
      <c r="G48" s="8">
        <v>3.1039146077000002</v>
      </c>
      <c r="H48" s="11" t="str">
        <f t="shared" si="16"/>
        <v>N/A</v>
      </c>
      <c r="I48" s="12">
        <v>-1.39</v>
      </c>
      <c r="J48" s="12">
        <v>0.30659999999999998</v>
      </c>
      <c r="K48" s="43" t="s">
        <v>740</v>
      </c>
      <c r="L48" s="9" t="str">
        <f t="shared" si="17"/>
        <v>Yes</v>
      </c>
    </row>
    <row r="49" spans="1:12" x14ac:dyDescent="0.25">
      <c r="A49" s="3" t="s">
        <v>957</v>
      </c>
      <c r="B49" s="35" t="s">
        <v>213</v>
      </c>
      <c r="C49" s="8">
        <v>1.7978865691000001</v>
      </c>
      <c r="D49" s="11" t="str">
        <f t="shared" si="14"/>
        <v>N/A</v>
      </c>
      <c r="E49" s="8">
        <v>1.7580422004</v>
      </c>
      <c r="F49" s="11" t="str">
        <f t="shared" si="15"/>
        <v>N/A</v>
      </c>
      <c r="G49" s="8">
        <v>1.7164757459</v>
      </c>
      <c r="H49" s="11" t="str">
        <f t="shared" si="16"/>
        <v>N/A</v>
      </c>
      <c r="I49" s="12">
        <v>-2.2200000000000002</v>
      </c>
      <c r="J49" s="12">
        <v>-2.36</v>
      </c>
      <c r="K49" s="43" t="s">
        <v>740</v>
      </c>
      <c r="L49" s="9" t="str">
        <f t="shared" si="17"/>
        <v>Yes</v>
      </c>
    </row>
    <row r="50" spans="1:12" x14ac:dyDescent="0.25">
      <c r="A50" s="2" t="s">
        <v>208</v>
      </c>
      <c r="B50" s="35" t="s">
        <v>213</v>
      </c>
      <c r="C50" s="36">
        <v>1106132</v>
      </c>
      <c r="D50" s="9" t="str">
        <f t="shared" ref="D50:D53" si="18">IF($B50="N/A","N/A",IF(C50&lt;0,"No","Yes"))</f>
        <v>N/A</v>
      </c>
      <c r="E50" s="36">
        <v>1158526</v>
      </c>
      <c r="F50" s="9" t="str">
        <f t="shared" ref="F50:F53" si="19">IF($B50="N/A","N/A",IF(E50&lt;0,"No","Yes"))</f>
        <v>N/A</v>
      </c>
      <c r="G50" s="36">
        <v>1163753</v>
      </c>
      <c r="H50" s="9" t="str">
        <f t="shared" ref="H50:H53" si="20">IF($B50="N/A","N/A",IF(G50&lt;0,"No","Yes"))</f>
        <v>N/A</v>
      </c>
      <c r="I50" s="12">
        <v>4.7370000000000001</v>
      </c>
      <c r="J50" s="12">
        <v>0.45119999999999999</v>
      </c>
      <c r="K50" s="43" t="s">
        <v>740</v>
      </c>
      <c r="L50" s="9" t="str">
        <f t="shared" si="17"/>
        <v>Yes</v>
      </c>
    </row>
    <row r="51" spans="1:12" x14ac:dyDescent="0.25">
      <c r="A51" s="2" t="s">
        <v>209</v>
      </c>
      <c r="B51" s="35" t="s">
        <v>213</v>
      </c>
      <c r="C51" s="36">
        <v>51652</v>
      </c>
      <c r="D51" s="9" t="str">
        <f t="shared" si="18"/>
        <v>N/A</v>
      </c>
      <c r="E51" s="36">
        <v>53513</v>
      </c>
      <c r="F51" s="9" t="str">
        <f t="shared" si="19"/>
        <v>N/A</v>
      </c>
      <c r="G51" s="36">
        <v>55598</v>
      </c>
      <c r="H51" s="9" t="str">
        <f t="shared" si="20"/>
        <v>N/A</v>
      </c>
      <c r="I51" s="12">
        <v>3.6030000000000002</v>
      </c>
      <c r="J51" s="12">
        <v>3.8959999999999999</v>
      </c>
      <c r="K51" s="43" t="s">
        <v>740</v>
      </c>
      <c r="L51" s="9" t="str">
        <f t="shared" si="17"/>
        <v>Yes</v>
      </c>
    </row>
    <row r="52" spans="1:12" x14ac:dyDescent="0.25">
      <c r="A52" s="2" t="s">
        <v>210</v>
      </c>
      <c r="B52" s="35" t="s">
        <v>213</v>
      </c>
      <c r="C52" s="36">
        <v>491801</v>
      </c>
      <c r="D52" s="9" t="str">
        <f t="shared" si="18"/>
        <v>N/A</v>
      </c>
      <c r="E52" s="36">
        <v>501329</v>
      </c>
      <c r="F52" s="9" t="str">
        <f t="shared" si="19"/>
        <v>N/A</v>
      </c>
      <c r="G52" s="36">
        <v>523184</v>
      </c>
      <c r="H52" s="9" t="str">
        <f t="shared" si="20"/>
        <v>N/A</v>
      </c>
      <c r="I52" s="12">
        <v>1.9370000000000001</v>
      </c>
      <c r="J52" s="12">
        <v>4.359</v>
      </c>
      <c r="K52" s="43" t="s">
        <v>740</v>
      </c>
      <c r="L52" s="9" t="str">
        <f t="shared" si="17"/>
        <v>Yes</v>
      </c>
    </row>
    <row r="53" spans="1:12" x14ac:dyDescent="0.25">
      <c r="A53" s="2" t="s">
        <v>958</v>
      </c>
      <c r="B53" s="35" t="s">
        <v>213</v>
      </c>
      <c r="C53" s="36">
        <v>141300</v>
      </c>
      <c r="D53" s="9" t="str">
        <f t="shared" si="18"/>
        <v>N/A</v>
      </c>
      <c r="E53" s="36">
        <v>147639</v>
      </c>
      <c r="F53" s="9" t="str">
        <f t="shared" si="19"/>
        <v>N/A</v>
      </c>
      <c r="G53" s="36">
        <v>154549</v>
      </c>
      <c r="H53" s="9" t="str">
        <f t="shared" si="20"/>
        <v>N/A</v>
      </c>
      <c r="I53" s="12">
        <v>4.4859999999999998</v>
      </c>
      <c r="J53" s="12">
        <v>4.68</v>
      </c>
      <c r="K53" s="43" t="s">
        <v>740</v>
      </c>
      <c r="L53" s="9" t="str">
        <f t="shared" si="17"/>
        <v>Yes</v>
      </c>
    </row>
    <row r="54" spans="1:12" x14ac:dyDescent="0.25">
      <c r="A54" s="2" t="s">
        <v>959</v>
      </c>
      <c r="B54" s="35" t="s">
        <v>213</v>
      </c>
      <c r="C54" s="8">
        <v>99.999890683000004</v>
      </c>
      <c r="D54" s="11" t="str">
        <f>IF($B54="N/A","N/A",IF(C54&gt;10,"No",IF(C54&lt;-10,"No","Yes")))</f>
        <v>N/A</v>
      </c>
      <c r="E54" s="8">
        <v>100</v>
      </c>
      <c r="F54" s="11" t="str">
        <f>IF($B54="N/A","N/A",IF(E54&gt;10,"No",IF(E54&lt;-10,"No","Yes")))</f>
        <v>N/A</v>
      </c>
      <c r="G54" s="8">
        <v>100</v>
      </c>
      <c r="H54" s="11" t="str">
        <f>IF($B54="N/A","N/A",IF(G54&gt;10,"No",IF(G54&lt;-10,"No","Yes")))</f>
        <v>N/A</v>
      </c>
      <c r="I54" s="12">
        <v>1E-4</v>
      </c>
      <c r="J54" s="12">
        <v>0</v>
      </c>
      <c r="K54" s="35" t="s">
        <v>213</v>
      </c>
      <c r="L54" s="9" t="str">
        <f t="shared" si="4"/>
        <v>N/A</v>
      </c>
    </row>
    <row r="55" spans="1:12" x14ac:dyDescent="0.25">
      <c r="A55" s="2" t="s">
        <v>1748</v>
      </c>
      <c r="B55" s="35" t="s">
        <v>213</v>
      </c>
      <c r="C55" s="8">
        <v>99.997868312999998</v>
      </c>
      <c r="D55" s="11" t="str">
        <f>IF($B55="N/A","N/A",IF(C55&gt;10,"No",IF(C55&lt;-10,"No","Yes")))</f>
        <v>N/A</v>
      </c>
      <c r="E55" s="8">
        <v>99.995786597000006</v>
      </c>
      <c r="F55" s="11" t="str">
        <f>IF($B55="N/A","N/A",IF(E55&gt;10,"No",IF(E55&lt;-10,"No","Yes")))</f>
        <v>N/A</v>
      </c>
      <c r="G55" s="8">
        <v>99.999172234</v>
      </c>
      <c r="H55" s="11" t="str">
        <f>IF($B55="N/A","N/A",IF(G55&gt;10,"No",IF(G55&lt;-10,"No","Yes")))</f>
        <v>N/A</v>
      </c>
      <c r="I55" s="12">
        <v>-2E-3</v>
      </c>
      <c r="J55" s="12">
        <v>3.3999999999999998E-3</v>
      </c>
      <c r="K55" s="35" t="s">
        <v>213</v>
      </c>
      <c r="L55" s="9" t="str">
        <f t="shared" si="4"/>
        <v>N/A</v>
      </c>
    </row>
    <row r="56" spans="1:12" x14ac:dyDescent="0.25">
      <c r="A56" s="2" t="s">
        <v>177</v>
      </c>
      <c r="B56" s="35" t="s">
        <v>213</v>
      </c>
      <c r="C56" s="8">
        <v>58.857732857999999</v>
      </c>
      <c r="D56" s="11" t="str">
        <f t="shared" ref="D56:D57" si="21">IF($B56="N/A","N/A",IF(C56&gt;10,"No",IF(C56&lt;-10,"No","Yes")))</f>
        <v>N/A</v>
      </c>
      <c r="E56" s="8">
        <v>58.362998320000003</v>
      </c>
      <c r="F56" s="11" t="str">
        <f t="shared" ref="F56:F57" si="22">IF($B56="N/A","N/A",IF(E56&gt;10,"No",IF(E56&lt;-10,"No","Yes")))</f>
        <v>N/A</v>
      </c>
      <c r="G56" s="8">
        <v>58.432087510999999</v>
      </c>
      <c r="H56" s="11" t="str">
        <f t="shared" ref="H56:H57" si="23">IF($B56="N/A","N/A",IF(G56&gt;10,"No",IF(G56&lt;-10,"No","Yes")))</f>
        <v>N/A</v>
      </c>
      <c r="I56" s="12">
        <v>-0.84099999999999997</v>
      </c>
      <c r="J56" s="12">
        <v>0.11840000000000001</v>
      </c>
      <c r="K56" s="43" t="s">
        <v>740</v>
      </c>
      <c r="L56" s="9" t="str">
        <f>IF(J56="Div by 0", "N/A", IF(OR(J56="N/A",K56="N/A"),"N/A", IF(J56&gt;VALUE(MID(K56,1,2)), "No", IF(J56&lt;-1*VALUE(MID(K56,1,2)), "No", "Yes"))))</f>
        <v>Yes</v>
      </c>
    </row>
    <row r="57" spans="1:12" x14ac:dyDescent="0.25">
      <c r="A57" s="6" t="s">
        <v>178</v>
      </c>
      <c r="B57" s="35" t="s">
        <v>213</v>
      </c>
      <c r="C57" s="8">
        <v>41.140135454999999</v>
      </c>
      <c r="D57" s="11" t="str">
        <f t="shared" si="21"/>
        <v>N/A</v>
      </c>
      <c r="E57" s="8">
        <v>41.632788277000003</v>
      </c>
      <c r="F57" s="11" t="str">
        <f t="shared" si="22"/>
        <v>N/A</v>
      </c>
      <c r="G57" s="8">
        <v>41.567084723000001</v>
      </c>
      <c r="H57" s="11" t="str">
        <f t="shared" si="23"/>
        <v>N/A</v>
      </c>
      <c r="I57" s="12">
        <v>1.1970000000000001</v>
      </c>
      <c r="J57" s="12">
        <v>-0.158</v>
      </c>
      <c r="K57" s="43" t="s">
        <v>740</v>
      </c>
      <c r="L57" s="9" t="str">
        <f>IF(J57="Div by 0", "N/A", IF(OR(J57="N/A",K57="N/A"),"N/A", IF(J57&gt;VALUE(MID(K57,1,2)), "No", IF(J57&lt;-1*VALUE(MID(K57,1,2)), "No", "Yes"))))</f>
        <v>Yes</v>
      </c>
    </row>
    <row r="58" spans="1:12" x14ac:dyDescent="0.25">
      <c r="A58" s="7" t="s">
        <v>686</v>
      </c>
      <c r="B58" s="35" t="s">
        <v>282</v>
      </c>
      <c r="C58" s="8">
        <v>52.533509844000001</v>
      </c>
      <c r="D58" s="11" t="str">
        <f>IF($B58="N/A","N/A",IF(C58&gt;70,"No",IF(C58&lt;40,"No","Yes")))</f>
        <v>Yes</v>
      </c>
      <c r="E58" s="8">
        <v>53.228809349999999</v>
      </c>
      <c r="F58" s="11" t="str">
        <f>IF($B58="N/A","N/A",IF(E58&gt;70,"No",IF(E58&lt;40,"No","Yes")))</f>
        <v>Yes</v>
      </c>
      <c r="G58" s="8">
        <v>54.494612797000002</v>
      </c>
      <c r="H58" s="11" t="str">
        <f>IF($B58="N/A","N/A",IF(G58&gt;70,"No",IF(G58&lt;40,"No","Yes")))</f>
        <v>Yes</v>
      </c>
      <c r="I58" s="12">
        <v>1.3240000000000001</v>
      </c>
      <c r="J58" s="12">
        <v>2.3780000000000001</v>
      </c>
      <c r="K58" s="43" t="s">
        <v>740</v>
      </c>
      <c r="L58" s="9" t="str">
        <f t="shared" si="4"/>
        <v>Yes</v>
      </c>
    </row>
    <row r="59" spans="1:12" x14ac:dyDescent="0.25">
      <c r="A59" s="2" t="s">
        <v>687</v>
      </c>
      <c r="B59" s="35" t="s">
        <v>213</v>
      </c>
      <c r="C59" s="8">
        <v>74.251996661999996</v>
      </c>
      <c r="D59" s="11" t="str">
        <f>IF($B59="N/A","N/A",IF(C59&gt;10,"No",IF(C59&lt;-10,"No","Yes")))</f>
        <v>N/A</v>
      </c>
      <c r="E59" s="8">
        <v>72.399748739000003</v>
      </c>
      <c r="F59" s="11" t="str">
        <f>IF($B59="N/A","N/A",IF(E59&gt;10,"No",IF(E59&lt;-10,"No","Yes")))</f>
        <v>N/A</v>
      </c>
      <c r="G59" s="8">
        <v>73.103053336000002</v>
      </c>
      <c r="H59" s="11" t="str">
        <f>IF($B59="N/A","N/A",IF(G59&gt;10,"No",IF(G59&lt;-10,"No","Yes")))</f>
        <v>N/A</v>
      </c>
      <c r="I59" s="12">
        <v>-2.4900000000000002</v>
      </c>
      <c r="J59" s="12">
        <v>0.97140000000000004</v>
      </c>
      <c r="K59" s="35" t="s">
        <v>213</v>
      </c>
      <c r="L59" s="9" t="str">
        <f t="shared" si="4"/>
        <v>N/A</v>
      </c>
    </row>
    <row r="60" spans="1:12" x14ac:dyDescent="0.25">
      <c r="A60" s="2" t="s">
        <v>688</v>
      </c>
      <c r="B60" s="35" t="s">
        <v>213</v>
      </c>
      <c r="C60" s="8">
        <v>76.442039890999993</v>
      </c>
      <c r="D60" s="11" t="str">
        <f t="shared" ref="D60:D66" si="24">IF($B60="N/A","N/A",IF(C60&gt;10,"No",IF(C60&lt;-10,"No","Yes")))</f>
        <v>N/A</v>
      </c>
      <c r="E60" s="8">
        <v>75.218199986000002</v>
      </c>
      <c r="F60" s="11" t="str">
        <f t="shared" ref="F60:F66" si="25">IF($B60="N/A","N/A",IF(E60&gt;10,"No",IF(E60&lt;-10,"No","Yes")))</f>
        <v>N/A</v>
      </c>
      <c r="G60" s="8">
        <v>78.505910380000003</v>
      </c>
      <c r="H60" s="11" t="str">
        <f t="shared" ref="H60:H66" si="26">IF($B60="N/A","N/A",IF(G60&gt;10,"No",IF(G60&lt;-10,"No","Yes")))</f>
        <v>N/A</v>
      </c>
      <c r="I60" s="12">
        <v>-1.6</v>
      </c>
      <c r="J60" s="12">
        <v>4.3710000000000004</v>
      </c>
      <c r="K60" s="35" t="s">
        <v>213</v>
      </c>
      <c r="L60" s="9" t="str">
        <f t="shared" si="4"/>
        <v>N/A</v>
      </c>
    </row>
    <row r="61" spans="1:12" x14ac:dyDescent="0.25">
      <c r="A61" s="2" t="s">
        <v>1747</v>
      </c>
      <c r="B61" s="35" t="s">
        <v>213</v>
      </c>
      <c r="C61" s="8">
        <v>51.056050388000003</v>
      </c>
      <c r="D61" s="11" t="str">
        <f t="shared" si="24"/>
        <v>N/A</v>
      </c>
      <c r="E61" s="8">
        <v>52.050069495999999</v>
      </c>
      <c r="F61" s="11" t="str">
        <f t="shared" si="25"/>
        <v>N/A</v>
      </c>
      <c r="G61" s="8">
        <v>53.018811767999999</v>
      </c>
      <c r="H61" s="11" t="str">
        <f t="shared" si="26"/>
        <v>N/A</v>
      </c>
      <c r="I61" s="12">
        <v>1.9470000000000001</v>
      </c>
      <c r="J61" s="12">
        <v>1.861</v>
      </c>
      <c r="K61" s="35" t="s">
        <v>213</v>
      </c>
      <c r="L61" s="9" t="str">
        <f t="shared" si="4"/>
        <v>N/A</v>
      </c>
    </row>
    <row r="62" spans="1:12" x14ac:dyDescent="0.25">
      <c r="A62" s="2" t="s">
        <v>689</v>
      </c>
      <c r="B62" s="35" t="s">
        <v>213</v>
      </c>
      <c r="C62" s="8">
        <v>21.242916166000001</v>
      </c>
      <c r="D62" s="11" t="str">
        <f t="shared" si="24"/>
        <v>N/A</v>
      </c>
      <c r="E62" s="8">
        <v>22.830515587000001</v>
      </c>
      <c r="F62" s="11" t="str">
        <f t="shared" si="25"/>
        <v>N/A</v>
      </c>
      <c r="G62" s="8">
        <v>23.237348870000002</v>
      </c>
      <c r="H62" s="11" t="str">
        <f t="shared" si="26"/>
        <v>N/A</v>
      </c>
      <c r="I62" s="12">
        <v>7.4740000000000002</v>
      </c>
      <c r="J62" s="12">
        <v>1.782</v>
      </c>
      <c r="K62" s="35" t="s">
        <v>213</v>
      </c>
      <c r="L62" s="9" t="str">
        <f t="shared" si="4"/>
        <v>N/A</v>
      </c>
    </row>
    <row r="63" spans="1:12" x14ac:dyDescent="0.25">
      <c r="A63" s="2" t="s">
        <v>179</v>
      </c>
      <c r="B63" s="60" t="s">
        <v>217</v>
      </c>
      <c r="C63" s="36">
        <v>0</v>
      </c>
      <c r="D63" s="11" t="str">
        <f>IF(OR($B63="N/A",$C63="N/A"),"N/A",IF(C63&gt;0,"No",IF(C63&lt;0,"No","Yes")))</f>
        <v>Yes</v>
      </c>
      <c r="E63" s="36">
        <v>0</v>
      </c>
      <c r="F63" s="11" t="str">
        <f>IF(OR($B63="N/A",$E63="N/A"),"N/A",IF(E63&gt;0,"No",IF(E63&lt;0,"No","Yes")))</f>
        <v>Yes</v>
      </c>
      <c r="G63" s="36">
        <v>0</v>
      </c>
      <c r="H63" s="11" t="str">
        <f>IF($B63="N/A","N/A",IF(G63&gt;0,"No",IF(G63&lt;0,"No","Yes")))</f>
        <v>Yes</v>
      </c>
      <c r="I63" s="12" t="s">
        <v>1746</v>
      </c>
      <c r="J63" s="12" t="s">
        <v>1746</v>
      </c>
      <c r="K63" s="35" t="s">
        <v>213</v>
      </c>
      <c r="L63" s="9" t="str">
        <f>IF(J63="Div by 0", "N/A", IF(K63="N/A","N/A", IF(J63&gt;VALUE(MID(K63,1,2)), "No", IF(J63&lt;-1*VALUE(MID(K63,1,2)), "No", "Yes"))))</f>
        <v>N/A</v>
      </c>
    </row>
    <row r="64" spans="1:12" x14ac:dyDescent="0.25">
      <c r="A64" s="3" t="s">
        <v>146</v>
      </c>
      <c r="B64" s="35" t="s">
        <v>213</v>
      </c>
      <c r="C64" s="8">
        <v>1.0498284539</v>
      </c>
      <c r="D64" s="11" t="str">
        <f t="shared" si="24"/>
        <v>N/A</v>
      </c>
      <c r="E64" s="8">
        <v>1.0157986794</v>
      </c>
      <c r="F64" s="11" t="str">
        <f t="shared" si="25"/>
        <v>N/A</v>
      </c>
      <c r="G64" s="8">
        <v>1.0922886378000001</v>
      </c>
      <c r="H64" s="11" t="str">
        <f t="shared" si="26"/>
        <v>N/A</v>
      </c>
      <c r="I64" s="12">
        <v>-3.24</v>
      </c>
      <c r="J64" s="12">
        <v>7.53</v>
      </c>
      <c r="K64" s="35" t="s">
        <v>213</v>
      </c>
      <c r="L64" s="9" t="str">
        <f t="shared" si="4"/>
        <v>N/A</v>
      </c>
    </row>
    <row r="65" spans="1:12" x14ac:dyDescent="0.25">
      <c r="A65" s="3" t="s">
        <v>147</v>
      </c>
      <c r="B65" s="35" t="s">
        <v>213</v>
      </c>
      <c r="C65" s="8">
        <v>1.1578885806000001</v>
      </c>
      <c r="D65" s="11" t="str">
        <f t="shared" si="24"/>
        <v>N/A</v>
      </c>
      <c r="E65" s="8">
        <v>1.1464668250000001</v>
      </c>
      <c r="F65" s="11" t="str">
        <f t="shared" si="25"/>
        <v>N/A</v>
      </c>
      <c r="G65" s="8">
        <v>1.1355393979999999</v>
      </c>
      <c r="H65" s="11" t="str">
        <f t="shared" si="26"/>
        <v>N/A</v>
      </c>
      <c r="I65" s="12">
        <v>-0.98599999999999999</v>
      </c>
      <c r="J65" s="12">
        <v>-0.95299999999999996</v>
      </c>
      <c r="K65" s="35" t="s">
        <v>213</v>
      </c>
      <c r="L65" s="9" t="str">
        <f t="shared" si="4"/>
        <v>N/A</v>
      </c>
    </row>
    <row r="66" spans="1:12" x14ac:dyDescent="0.25">
      <c r="A66" s="3" t="s">
        <v>148</v>
      </c>
      <c r="B66" s="35" t="s">
        <v>213</v>
      </c>
      <c r="C66" s="8">
        <v>1.2748580651999999</v>
      </c>
      <c r="D66" s="11" t="str">
        <f t="shared" si="24"/>
        <v>N/A</v>
      </c>
      <c r="E66" s="8">
        <v>1.2636520824999999</v>
      </c>
      <c r="F66" s="11" t="str">
        <f t="shared" si="25"/>
        <v>N/A</v>
      </c>
      <c r="G66" s="8">
        <v>1.2447010058000001</v>
      </c>
      <c r="H66" s="11" t="str">
        <f t="shared" si="26"/>
        <v>N/A</v>
      </c>
      <c r="I66" s="12">
        <v>-0.879</v>
      </c>
      <c r="J66" s="12">
        <v>-1.5</v>
      </c>
      <c r="K66" s="35" t="s">
        <v>213</v>
      </c>
      <c r="L66" s="9" t="str">
        <f t="shared" si="4"/>
        <v>N/A</v>
      </c>
    </row>
    <row r="67" spans="1:12" x14ac:dyDescent="0.25">
      <c r="A67" s="2" t="s">
        <v>960</v>
      </c>
      <c r="B67" s="43" t="s">
        <v>213</v>
      </c>
      <c r="C67" s="1">
        <v>7732</v>
      </c>
      <c r="D67" s="11" t="str">
        <f>IF($B67="N/A","N/A",IF(C67&gt;10,"No",IF(C67&lt;-10,"No","Yes")))</f>
        <v>N/A</v>
      </c>
      <c r="E67" s="1">
        <v>8003</v>
      </c>
      <c r="F67" s="11" t="str">
        <f>IF($B67="N/A","N/A",IF(E67&gt;10,"No",IF(E67&lt;-10,"No","Yes")))</f>
        <v>N/A</v>
      </c>
      <c r="G67" s="1">
        <v>6904</v>
      </c>
      <c r="H67" s="11" t="str">
        <f>IF($B67="N/A","N/A",IF(G67&gt;10,"No",IF(G67&lt;-10,"No","Yes")))</f>
        <v>N/A</v>
      </c>
      <c r="I67" s="12">
        <v>3.5049999999999999</v>
      </c>
      <c r="J67" s="12">
        <v>-13.7</v>
      </c>
      <c r="K67" s="35" t="s">
        <v>213</v>
      </c>
      <c r="L67" s="9" t="str">
        <f t="shared" si="4"/>
        <v>N/A</v>
      </c>
    </row>
    <row r="68" spans="1:12" x14ac:dyDescent="0.25">
      <c r="A68" s="3" t="s">
        <v>201</v>
      </c>
      <c r="B68" s="43" t="s">
        <v>217</v>
      </c>
      <c r="C68" s="1">
        <v>11</v>
      </c>
      <c r="D68" s="11" t="str">
        <f t="shared" ref="D68:D69" si="27">IF($B68="N/A","N/A",IF(C68&gt;0,"No",IF(C68&lt;0,"No","Yes")))</f>
        <v>No</v>
      </c>
      <c r="E68" s="1">
        <v>11</v>
      </c>
      <c r="F68" s="11" t="str">
        <f t="shared" ref="F68:F69" si="28">IF($B68="N/A","N/A",IF(E68&gt;0,"No",IF(E68&lt;0,"No","Yes")))</f>
        <v>No</v>
      </c>
      <c r="G68" s="1">
        <v>0</v>
      </c>
      <c r="H68" s="11" t="str">
        <f t="shared" ref="H68:H69" si="29">IF($B68="N/A","N/A",IF(G68&gt;0,"No",IF(G68&lt;0,"No","Yes")))</f>
        <v>Yes</v>
      </c>
      <c r="I68" s="12">
        <v>66.67</v>
      </c>
      <c r="J68" s="12">
        <v>-100</v>
      </c>
      <c r="K68" s="35" t="s">
        <v>213</v>
      </c>
      <c r="L68" s="9" t="str">
        <f t="shared" si="4"/>
        <v>N/A</v>
      </c>
    </row>
    <row r="69" spans="1:12" x14ac:dyDescent="0.25">
      <c r="A69" s="3" t="s">
        <v>202</v>
      </c>
      <c r="B69" s="43" t="s">
        <v>217</v>
      </c>
      <c r="C69" s="1">
        <v>942</v>
      </c>
      <c r="D69" s="11" t="str">
        <f t="shared" si="27"/>
        <v>No</v>
      </c>
      <c r="E69" s="1">
        <v>1433</v>
      </c>
      <c r="F69" s="11" t="str">
        <f t="shared" si="28"/>
        <v>No</v>
      </c>
      <c r="G69" s="1">
        <v>1885</v>
      </c>
      <c r="H69" s="11" t="str">
        <f t="shared" si="29"/>
        <v>No</v>
      </c>
      <c r="I69" s="12">
        <v>52.12</v>
      </c>
      <c r="J69" s="12">
        <v>31.54</v>
      </c>
      <c r="K69" s="35" t="s">
        <v>213</v>
      </c>
      <c r="L69" s="9" t="str">
        <f t="shared" si="4"/>
        <v>N/A</v>
      </c>
    </row>
    <row r="70" spans="1:12" x14ac:dyDescent="0.25">
      <c r="A70" s="3" t="s">
        <v>203</v>
      </c>
      <c r="B70" s="60" t="s">
        <v>213</v>
      </c>
      <c r="C70" s="13">
        <v>28.662420382000001</v>
      </c>
      <c r="D70" s="11" t="str">
        <f>IF($B70="N/A","N/A",IF(C70&gt;10,"No",IF(C70&lt;-10,"No","Yes")))</f>
        <v>N/A</v>
      </c>
      <c r="E70" s="13">
        <v>47.243545009999998</v>
      </c>
      <c r="F70" s="11" t="str">
        <f>IF($B70="N/A","N/A",IF(E70&gt;10,"No",IF(E70&lt;-10,"No","Yes")))</f>
        <v>N/A</v>
      </c>
      <c r="G70" s="13">
        <v>47.320954907000001</v>
      </c>
      <c r="H70" s="11" t="str">
        <f>IF($B70="N/A","N/A",IF(G70&gt;10,"No",IF(G70&lt;-10,"No","Yes")))</f>
        <v>N/A</v>
      </c>
      <c r="I70" s="12">
        <v>64.83</v>
      </c>
      <c r="J70" s="12">
        <v>0.16389999999999999</v>
      </c>
      <c r="K70" s="60" t="s">
        <v>213</v>
      </c>
      <c r="L70" s="9" t="str">
        <f t="shared" si="4"/>
        <v>N/A</v>
      </c>
    </row>
    <row r="71" spans="1:12" x14ac:dyDescent="0.25">
      <c r="A71" s="2" t="s">
        <v>65</v>
      </c>
      <c r="B71" s="43" t="s">
        <v>213</v>
      </c>
      <c r="C71" s="1">
        <v>279362</v>
      </c>
      <c r="D71" s="11" t="str">
        <f>IF($B71="N/A","N/A",IF(C71&gt;10,"No",IF(C71&lt;-10,"No","Yes")))</f>
        <v>N/A</v>
      </c>
      <c r="E71" s="1">
        <v>289835</v>
      </c>
      <c r="F71" s="11" t="str">
        <f>IF($B71="N/A","N/A",IF(E71&gt;10,"No",IF(E71&lt;-10,"No","Yes")))</f>
        <v>N/A</v>
      </c>
      <c r="G71" s="1">
        <v>302059</v>
      </c>
      <c r="H71" s="11" t="str">
        <f>IF($B71="N/A","N/A",IF(G71&gt;10,"No",IF(G71&lt;-10,"No","Yes")))</f>
        <v>N/A</v>
      </c>
      <c r="I71" s="12">
        <v>3.7490000000000001</v>
      </c>
      <c r="J71" s="12">
        <v>4.218</v>
      </c>
      <c r="K71" s="43" t="s">
        <v>740</v>
      </c>
      <c r="L71" s="9" t="str">
        <f t="shared" ref="L71:L103" si="30">IF(J71="Div by 0", "N/A", IF(K71="N/A","N/A", IF(J71&gt;VALUE(MID(K71,1,2)), "No", IF(J71&lt;-1*VALUE(MID(K71,1,2)), "No", "Yes"))))</f>
        <v>Yes</v>
      </c>
    </row>
    <row r="72" spans="1:12" x14ac:dyDescent="0.25">
      <c r="A72" s="4" t="s">
        <v>66</v>
      </c>
      <c r="B72" s="43" t="s">
        <v>213</v>
      </c>
      <c r="C72" s="1">
        <v>247723.89</v>
      </c>
      <c r="D72" s="11" t="str">
        <f>IF($B72="N/A","N/A",IF(C72&gt;10,"No",IF(C72&lt;-10,"No","Yes")))</f>
        <v>N/A</v>
      </c>
      <c r="E72" s="1">
        <v>255577.23</v>
      </c>
      <c r="F72" s="11" t="str">
        <f>IF($B72="N/A","N/A",IF(E72&gt;10,"No",IF(E72&lt;-10,"No","Yes")))</f>
        <v>N/A</v>
      </c>
      <c r="G72" s="1">
        <v>269524.74</v>
      </c>
      <c r="H72" s="11" t="str">
        <f>IF($B72="N/A","N/A",IF(G72&gt;10,"No",IF(G72&lt;-10,"No","Yes")))</f>
        <v>N/A</v>
      </c>
      <c r="I72" s="12">
        <v>3.17</v>
      </c>
      <c r="J72" s="12">
        <v>5.4569999999999999</v>
      </c>
      <c r="K72" s="43" t="s">
        <v>741</v>
      </c>
      <c r="L72" s="9" t="str">
        <f t="shared" si="30"/>
        <v>Yes</v>
      </c>
    </row>
    <row r="73" spans="1:12" x14ac:dyDescent="0.25">
      <c r="A73" s="3" t="s">
        <v>67</v>
      </c>
      <c r="B73" s="35" t="s">
        <v>283</v>
      </c>
      <c r="C73" s="8">
        <v>96.176572006000001</v>
      </c>
      <c r="D73" s="11" t="str">
        <f>IF($B73="N/A","N/A",IF(C73&gt;=90,"Yes","No"))</f>
        <v>Yes</v>
      </c>
      <c r="E73" s="8">
        <v>96.072881355999996</v>
      </c>
      <c r="F73" s="11" t="str">
        <f>IF($B73="N/A","N/A",IF(E73&gt;=90,"Yes","No"))</f>
        <v>Yes</v>
      </c>
      <c r="G73" s="8">
        <v>95.885630018000001</v>
      </c>
      <c r="H73" s="11" t="str">
        <f>IF($B73="N/A","N/A",IF(G73&gt;=90,"Yes","No"))</f>
        <v>Yes</v>
      </c>
      <c r="I73" s="12">
        <v>-0.108</v>
      </c>
      <c r="J73" s="12">
        <v>-0.19500000000000001</v>
      </c>
      <c r="K73" s="43" t="s">
        <v>740</v>
      </c>
      <c r="L73" s="9" t="str">
        <f t="shared" si="30"/>
        <v>Yes</v>
      </c>
    </row>
    <row r="74" spans="1:12" x14ac:dyDescent="0.25">
      <c r="A74" s="2" t="s">
        <v>961</v>
      </c>
      <c r="B74" s="35" t="s">
        <v>283</v>
      </c>
      <c r="C74" s="8">
        <v>96.644765905</v>
      </c>
      <c r="D74" s="11" t="str">
        <f>IF($B74="N/A","N/A",IF(C74&gt;=90,"Yes","No"))</f>
        <v>Yes</v>
      </c>
      <c r="E74" s="8">
        <v>96.223649639000001</v>
      </c>
      <c r="F74" s="11" t="str">
        <f>IF($B74="N/A","N/A",IF(E74&gt;=90,"Yes","No"))</f>
        <v>Yes</v>
      </c>
      <c r="G74" s="8">
        <v>95.859905771000001</v>
      </c>
      <c r="H74" s="11" t="str">
        <f>IF($B74="N/A","N/A",IF(G74&gt;=90,"Yes","No"))</f>
        <v>Yes</v>
      </c>
      <c r="I74" s="12">
        <v>-0.436</v>
      </c>
      <c r="J74" s="12">
        <v>-0.378</v>
      </c>
      <c r="K74" s="43" t="s">
        <v>740</v>
      </c>
      <c r="L74" s="9" t="str">
        <f t="shared" si="30"/>
        <v>Yes</v>
      </c>
    </row>
    <row r="75" spans="1:12" x14ac:dyDescent="0.25">
      <c r="A75" s="6" t="s">
        <v>962</v>
      </c>
      <c r="B75" s="43" t="s">
        <v>284</v>
      </c>
      <c r="C75" s="13">
        <v>43.246886339</v>
      </c>
      <c r="D75" s="11" t="str">
        <f>IF($B75="N/A","N/A",IF(C75&gt;55,"No",IF(C75&lt;30,"No","Yes")))</f>
        <v>Yes</v>
      </c>
      <c r="E75" s="13">
        <v>43.148328827999997</v>
      </c>
      <c r="F75" s="11" t="str">
        <f>IF($B75="N/A","N/A",IF(E75&gt;55,"No",IF(E75&lt;30,"No","Yes")))</f>
        <v>Yes</v>
      </c>
      <c r="G75" s="13">
        <v>43.486982453000003</v>
      </c>
      <c r="H75" s="11" t="str">
        <f>IF($B75="N/A","N/A",IF(G75&gt;55,"No",IF(G75&lt;30,"No","Yes")))</f>
        <v>Yes</v>
      </c>
      <c r="I75" s="12">
        <v>-0.22800000000000001</v>
      </c>
      <c r="J75" s="12">
        <v>0.78490000000000004</v>
      </c>
      <c r="K75" s="43" t="s">
        <v>740</v>
      </c>
      <c r="L75" s="9" t="str">
        <f t="shared" si="30"/>
        <v>Yes</v>
      </c>
    </row>
    <row r="76" spans="1:12" ht="25" x14ac:dyDescent="0.25">
      <c r="A76" s="2" t="s">
        <v>963</v>
      </c>
      <c r="B76" s="43" t="s">
        <v>278</v>
      </c>
      <c r="C76" s="13">
        <v>4.2389444520000001</v>
      </c>
      <c r="D76" s="11" t="str">
        <f>IF($B76="N/A","N/A",IF(C76&gt;=5,"No",IF(C76&lt;0,"No","Yes")))</f>
        <v>Yes</v>
      </c>
      <c r="E76" s="13">
        <v>1.2652026153</v>
      </c>
      <c r="F76" s="11" t="str">
        <f>IF($B76="N/A","N/A",IF(E76&gt;=5,"No",IF(E76&lt;0,"No","Yes")))</f>
        <v>Yes</v>
      </c>
      <c r="G76" s="13">
        <v>0.235715539</v>
      </c>
      <c r="H76" s="11" t="str">
        <f>IF($B76="N/A","N/A",IF(G76&gt;=5,"No",IF(G76&lt;0,"No","Yes")))</f>
        <v>Yes</v>
      </c>
      <c r="I76" s="12">
        <v>-70.2</v>
      </c>
      <c r="J76" s="12">
        <v>-81.400000000000006</v>
      </c>
      <c r="K76" s="43" t="s">
        <v>213</v>
      </c>
      <c r="L76" s="9" t="str">
        <f t="shared" si="30"/>
        <v>N/A</v>
      </c>
    </row>
    <row r="77" spans="1:12" ht="25" x14ac:dyDescent="0.25">
      <c r="A77" s="2" t="s">
        <v>964</v>
      </c>
      <c r="B77" s="43" t="s">
        <v>213</v>
      </c>
      <c r="C77" s="13">
        <v>24.206585004000001</v>
      </c>
      <c r="D77" s="43" t="s">
        <v>213</v>
      </c>
      <c r="E77" s="13">
        <v>25.064605724</v>
      </c>
      <c r="F77" s="43" t="s">
        <v>213</v>
      </c>
      <c r="G77" s="13">
        <v>26.627910441000001</v>
      </c>
      <c r="H77" s="43" t="s">
        <v>213</v>
      </c>
      <c r="I77" s="12">
        <v>3.5449999999999999</v>
      </c>
      <c r="J77" s="12">
        <v>6.2370000000000001</v>
      </c>
      <c r="K77" s="43" t="s">
        <v>213</v>
      </c>
      <c r="L77" s="9" t="str">
        <f t="shared" si="30"/>
        <v>N/A</v>
      </c>
    </row>
    <row r="78" spans="1:12" ht="25" x14ac:dyDescent="0.25">
      <c r="A78" s="2" t="s">
        <v>965</v>
      </c>
      <c r="B78" s="43" t="s">
        <v>213</v>
      </c>
      <c r="C78" s="13">
        <v>6.1257436588000003</v>
      </c>
      <c r="D78" s="43" t="s">
        <v>213</v>
      </c>
      <c r="E78" s="13">
        <v>5.7477530319000003</v>
      </c>
      <c r="F78" s="43" t="s">
        <v>213</v>
      </c>
      <c r="G78" s="13">
        <v>5.2059365885000002</v>
      </c>
      <c r="H78" s="43" t="s">
        <v>213</v>
      </c>
      <c r="I78" s="12">
        <v>-6.17</v>
      </c>
      <c r="J78" s="12">
        <v>-9.43</v>
      </c>
      <c r="K78" s="43" t="s">
        <v>213</v>
      </c>
      <c r="L78" s="9" t="str">
        <f t="shared" si="30"/>
        <v>N/A</v>
      </c>
    </row>
    <row r="79" spans="1:12" ht="25" x14ac:dyDescent="0.25">
      <c r="A79" s="2" t="s">
        <v>966</v>
      </c>
      <c r="B79" s="43" t="s">
        <v>213</v>
      </c>
      <c r="C79" s="13">
        <v>12.717549272999999</v>
      </c>
      <c r="D79" s="43" t="s">
        <v>213</v>
      </c>
      <c r="E79" s="13">
        <v>13.364845516000001</v>
      </c>
      <c r="F79" s="43" t="s">
        <v>213</v>
      </c>
      <c r="G79" s="13">
        <v>13.48081004</v>
      </c>
      <c r="H79" s="43" t="s">
        <v>213</v>
      </c>
      <c r="I79" s="12">
        <v>5.09</v>
      </c>
      <c r="J79" s="12">
        <v>0.86770000000000003</v>
      </c>
      <c r="K79" s="43" t="s">
        <v>213</v>
      </c>
      <c r="L79" s="9" t="str">
        <f t="shared" si="30"/>
        <v>N/A</v>
      </c>
    </row>
    <row r="80" spans="1:12" ht="25" x14ac:dyDescent="0.25">
      <c r="A80" s="2" t="s">
        <v>967</v>
      </c>
      <c r="B80" s="43" t="s">
        <v>213</v>
      </c>
      <c r="C80" s="13">
        <v>1.5889777421</v>
      </c>
      <c r="D80" s="43" t="s">
        <v>213</v>
      </c>
      <c r="E80" s="13">
        <v>1.4977487191000001</v>
      </c>
      <c r="F80" s="43" t="s">
        <v>213</v>
      </c>
      <c r="G80" s="13">
        <v>1.2199603389</v>
      </c>
      <c r="H80" s="43" t="s">
        <v>213</v>
      </c>
      <c r="I80" s="12">
        <v>-5.74</v>
      </c>
      <c r="J80" s="12">
        <v>-18.5</v>
      </c>
      <c r="K80" s="43" t="s">
        <v>213</v>
      </c>
      <c r="L80" s="9" t="str">
        <f t="shared" si="30"/>
        <v>N/A</v>
      </c>
    </row>
    <row r="81" spans="1:12" x14ac:dyDescent="0.25">
      <c r="A81" s="2" t="s">
        <v>968</v>
      </c>
      <c r="B81" s="43" t="s">
        <v>213</v>
      </c>
      <c r="C81" s="13">
        <v>0</v>
      </c>
      <c r="D81" s="43" t="s">
        <v>213</v>
      </c>
      <c r="E81" s="13">
        <v>0</v>
      </c>
      <c r="F81" s="43" t="s">
        <v>213</v>
      </c>
      <c r="G81" s="13">
        <v>0</v>
      </c>
      <c r="H81" s="43" t="s">
        <v>213</v>
      </c>
      <c r="I81" s="12" t="s">
        <v>1746</v>
      </c>
      <c r="J81" s="12" t="s">
        <v>1746</v>
      </c>
      <c r="K81" s="43" t="s">
        <v>213</v>
      </c>
      <c r="L81" s="9" t="str">
        <f t="shared" si="30"/>
        <v>N/A</v>
      </c>
    </row>
    <row r="82" spans="1:12" x14ac:dyDescent="0.25">
      <c r="A82" s="2" t="s">
        <v>969</v>
      </c>
      <c r="B82" s="43" t="s">
        <v>213</v>
      </c>
      <c r="C82" s="13">
        <v>8.3536773075999999</v>
      </c>
      <c r="D82" s="43" t="s">
        <v>213</v>
      </c>
      <c r="E82" s="13">
        <v>8.5255403937000001</v>
      </c>
      <c r="F82" s="43" t="s">
        <v>213</v>
      </c>
      <c r="G82" s="13">
        <v>8.9211048172999998</v>
      </c>
      <c r="H82" s="43" t="s">
        <v>213</v>
      </c>
      <c r="I82" s="12">
        <v>2.0569999999999999</v>
      </c>
      <c r="J82" s="12">
        <v>4.6399999999999997</v>
      </c>
      <c r="K82" s="43" t="s">
        <v>213</v>
      </c>
      <c r="L82" s="9" t="str">
        <f t="shared" si="30"/>
        <v>N/A</v>
      </c>
    </row>
    <row r="83" spans="1:12" x14ac:dyDescent="0.25">
      <c r="A83" s="2" t="s">
        <v>970</v>
      </c>
      <c r="B83" s="43" t="s">
        <v>213</v>
      </c>
      <c r="C83" s="13">
        <v>0</v>
      </c>
      <c r="D83" s="43" t="s">
        <v>213</v>
      </c>
      <c r="E83" s="13">
        <v>0</v>
      </c>
      <c r="F83" s="43" t="s">
        <v>213</v>
      </c>
      <c r="G83" s="13">
        <v>0</v>
      </c>
      <c r="H83" s="43" t="s">
        <v>213</v>
      </c>
      <c r="I83" s="12" t="s">
        <v>1746</v>
      </c>
      <c r="J83" s="12" t="s">
        <v>1746</v>
      </c>
      <c r="K83" s="43" t="s">
        <v>213</v>
      </c>
      <c r="L83" s="9" t="str">
        <f t="shared" si="30"/>
        <v>N/A</v>
      </c>
    </row>
    <row r="84" spans="1:12" x14ac:dyDescent="0.25">
      <c r="A84" s="2" t="s">
        <v>971</v>
      </c>
      <c r="B84" s="43" t="s">
        <v>213</v>
      </c>
      <c r="C84" s="13">
        <v>42.768522562000001</v>
      </c>
      <c r="D84" s="43" t="s">
        <v>213</v>
      </c>
      <c r="E84" s="13">
        <v>44.534304001000002</v>
      </c>
      <c r="F84" s="43" t="s">
        <v>213</v>
      </c>
      <c r="G84" s="13">
        <v>44.308562234999997</v>
      </c>
      <c r="H84" s="43" t="s">
        <v>213</v>
      </c>
      <c r="I84" s="12">
        <v>4.1289999999999996</v>
      </c>
      <c r="J84" s="12">
        <v>-0.50700000000000001</v>
      </c>
      <c r="K84" s="43" t="s">
        <v>213</v>
      </c>
      <c r="L84" s="9" t="str">
        <f t="shared" si="30"/>
        <v>N/A</v>
      </c>
    </row>
    <row r="85" spans="1:12" ht="25" x14ac:dyDescent="0.25">
      <c r="A85" s="2" t="s">
        <v>972</v>
      </c>
      <c r="B85" s="43" t="s">
        <v>213</v>
      </c>
      <c r="C85" s="13">
        <v>0</v>
      </c>
      <c r="D85" s="43" t="s">
        <v>213</v>
      </c>
      <c r="E85" s="13">
        <v>0</v>
      </c>
      <c r="F85" s="43" t="s">
        <v>213</v>
      </c>
      <c r="G85" s="13">
        <v>0</v>
      </c>
      <c r="H85" s="43" t="s">
        <v>213</v>
      </c>
      <c r="I85" s="12" t="s">
        <v>1746</v>
      </c>
      <c r="J85" s="12" t="s">
        <v>1746</v>
      </c>
      <c r="K85" s="43" t="s">
        <v>213</v>
      </c>
      <c r="L85" s="9" t="str">
        <f t="shared" si="30"/>
        <v>N/A</v>
      </c>
    </row>
    <row r="86" spans="1:12" ht="25" x14ac:dyDescent="0.25">
      <c r="A86" s="2" t="s">
        <v>973</v>
      </c>
      <c r="B86" s="43" t="s">
        <v>213</v>
      </c>
      <c r="C86" s="13">
        <v>0</v>
      </c>
      <c r="D86" s="43" t="s">
        <v>213</v>
      </c>
      <c r="E86" s="13">
        <v>0</v>
      </c>
      <c r="F86" s="43" t="s">
        <v>213</v>
      </c>
      <c r="G86" s="13">
        <v>0</v>
      </c>
      <c r="H86" s="43" t="s">
        <v>213</v>
      </c>
      <c r="I86" s="12" t="s">
        <v>1746</v>
      </c>
      <c r="J86" s="12" t="s">
        <v>1746</v>
      </c>
      <c r="K86" s="43" t="s">
        <v>213</v>
      </c>
      <c r="L86" s="9" t="str">
        <f t="shared" si="30"/>
        <v>N/A</v>
      </c>
    </row>
    <row r="87" spans="1:12" x14ac:dyDescent="0.25">
      <c r="A87" s="2" t="s">
        <v>974</v>
      </c>
      <c r="B87" s="43" t="s">
        <v>213</v>
      </c>
      <c r="C87" s="13">
        <v>54.722188414999998</v>
      </c>
      <c r="D87" s="43" t="s">
        <v>213</v>
      </c>
      <c r="E87" s="13">
        <v>53.045008367000001</v>
      </c>
      <c r="F87" s="43" t="s">
        <v>213</v>
      </c>
      <c r="G87" s="13">
        <v>50.970174700999998</v>
      </c>
      <c r="H87" s="43" t="s">
        <v>213</v>
      </c>
      <c r="I87" s="12">
        <v>-3.06</v>
      </c>
      <c r="J87" s="12">
        <v>-3.91</v>
      </c>
      <c r="K87" s="43" t="s">
        <v>213</v>
      </c>
      <c r="L87" s="9" t="str">
        <f t="shared" si="30"/>
        <v>N/A</v>
      </c>
    </row>
    <row r="88" spans="1:12" x14ac:dyDescent="0.25">
      <c r="A88" s="2" t="s">
        <v>975</v>
      </c>
      <c r="B88" s="43" t="s">
        <v>213</v>
      </c>
      <c r="C88" s="13">
        <v>45.277811585000002</v>
      </c>
      <c r="D88" s="43" t="s">
        <v>213</v>
      </c>
      <c r="E88" s="13">
        <v>46.954991632999999</v>
      </c>
      <c r="F88" s="43" t="s">
        <v>213</v>
      </c>
      <c r="G88" s="13">
        <v>49.029825299000002</v>
      </c>
      <c r="H88" s="43" t="s">
        <v>213</v>
      </c>
      <c r="I88" s="12">
        <v>3.7040000000000002</v>
      </c>
      <c r="J88" s="12">
        <v>4.4189999999999996</v>
      </c>
      <c r="K88" s="43" t="s">
        <v>213</v>
      </c>
      <c r="L88" s="9" t="str">
        <f t="shared" si="30"/>
        <v>N/A</v>
      </c>
    </row>
    <row r="89" spans="1:12" x14ac:dyDescent="0.25">
      <c r="A89" s="6" t="s">
        <v>68</v>
      </c>
      <c r="B89" s="43" t="s">
        <v>213</v>
      </c>
      <c r="C89" s="1">
        <v>3599</v>
      </c>
      <c r="D89" s="11" t="str">
        <f>IF($B89="N/A","N/A",IF(C89&gt;10,"No",IF(C89&lt;-10,"No","Yes")))</f>
        <v>N/A</v>
      </c>
      <c r="E89" s="1">
        <v>4577</v>
      </c>
      <c r="F89" s="11" t="str">
        <f>IF($B89="N/A","N/A",IF(E89&gt;10,"No",IF(E89&lt;-10,"No","Yes")))</f>
        <v>N/A</v>
      </c>
      <c r="G89" s="1">
        <v>5342</v>
      </c>
      <c r="H89" s="11" t="str">
        <f>IF($B89="N/A","N/A",IF(G89&gt;10,"No",IF(G89&lt;-10,"No","Yes")))</f>
        <v>N/A</v>
      </c>
      <c r="I89" s="12">
        <v>27.17</v>
      </c>
      <c r="J89" s="12">
        <v>16.71</v>
      </c>
      <c r="K89" s="43" t="s">
        <v>740</v>
      </c>
      <c r="L89" s="9" t="str">
        <f t="shared" si="30"/>
        <v>No</v>
      </c>
    </row>
    <row r="90" spans="1:12" x14ac:dyDescent="0.25">
      <c r="A90" s="2" t="s">
        <v>109</v>
      </c>
      <c r="B90" s="43" t="s">
        <v>213</v>
      </c>
      <c r="C90" s="13">
        <v>1.5282022784</v>
      </c>
      <c r="D90" s="11" t="str">
        <f>IF($B90="N/A","N/A",IF(C90&gt;10,"No",IF(C90&lt;-10,"No","Yes")))</f>
        <v>N/A</v>
      </c>
      <c r="E90" s="13">
        <v>1.4856893161</v>
      </c>
      <c r="F90" s="11" t="str">
        <f>IF($B90="N/A","N/A",IF(E90&gt;10,"No",IF(E90&lt;-10,"No","Yes")))</f>
        <v>N/A</v>
      </c>
      <c r="G90" s="13">
        <v>2.1714713589999999</v>
      </c>
      <c r="H90" s="11" t="str">
        <f>IF($B90="N/A","N/A",IF(G90&gt;10,"No",IF(G90&lt;-10,"No","Yes")))</f>
        <v>N/A</v>
      </c>
      <c r="I90" s="12">
        <v>-2.78</v>
      </c>
      <c r="J90" s="12">
        <v>46.16</v>
      </c>
      <c r="K90" s="43" t="s">
        <v>740</v>
      </c>
      <c r="L90" s="9" t="str">
        <f t="shared" si="30"/>
        <v>No</v>
      </c>
    </row>
    <row r="91" spans="1:12" x14ac:dyDescent="0.25">
      <c r="A91" s="2" t="s">
        <v>110</v>
      </c>
      <c r="B91" s="43" t="s">
        <v>213</v>
      </c>
      <c r="C91" s="13">
        <v>1.5004167824000001</v>
      </c>
      <c r="D91" s="11" t="str">
        <f>IF($B91="N/A","N/A",IF(C91&gt;10,"No",IF(C91&lt;-10,"No","Yes")))</f>
        <v>N/A</v>
      </c>
      <c r="E91" s="13">
        <v>1.3327507101</v>
      </c>
      <c r="F91" s="11" t="str">
        <f>IF($B91="N/A","N/A",IF(E91&gt;10,"No",IF(E91&lt;-10,"No","Yes")))</f>
        <v>N/A</v>
      </c>
      <c r="G91" s="13">
        <v>0.78622238860000004</v>
      </c>
      <c r="H91" s="11" t="str">
        <f>IF($B91="N/A","N/A",IF(G91&gt;10,"No",IF(G91&lt;-10,"No","Yes")))</f>
        <v>N/A</v>
      </c>
      <c r="I91" s="12">
        <v>-11.2</v>
      </c>
      <c r="J91" s="12">
        <v>-41</v>
      </c>
      <c r="K91" s="43" t="s">
        <v>740</v>
      </c>
      <c r="L91" s="9" t="str">
        <f t="shared" si="30"/>
        <v>No</v>
      </c>
    </row>
    <row r="92" spans="1:12" x14ac:dyDescent="0.25">
      <c r="A92" s="4" t="s">
        <v>7</v>
      </c>
      <c r="B92" s="43" t="s">
        <v>213</v>
      </c>
      <c r="C92" s="13">
        <v>0.75314466530000002</v>
      </c>
      <c r="D92" s="11" t="str">
        <f>IF($B92="N/A","N/A",IF(C92&gt;10,"No",IF(C92&lt;-10,"No","Yes")))</f>
        <v>N/A</v>
      </c>
      <c r="E92" s="13">
        <v>0.83599289249999997</v>
      </c>
      <c r="F92" s="11" t="str">
        <f>IF($B92="N/A","N/A",IF(E92&gt;10,"No",IF(E92&lt;-10,"No","Yes")))</f>
        <v>N/A</v>
      </c>
      <c r="G92" s="13">
        <v>0.90280375690000003</v>
      </c>
      <c r="H92" s="11" t="str">
        <f>IF($B92="N/A","N/A",IF(G92&gt;10,"No",IF(G92&lt;-10,"No","Yes")))</f>
        <v>N/A</v>
      </c>
      <c r="I92" s="12">
        <v>11</v>
      </c>
      <c r="J92" s="12">
        <v>7.992</v>
      </c>
      <c r="K92" s="43" t="s">
        <v>741</v>
      </c>
      <c r="L92" s="9" t="str">
        <f t="shared" si="30"/>
        <v>Yes</v>
      </c>
    </row>
    <row r="93" spans="1:12" x14ac:dyDescent="0.25">
      <c r="A93" s="4" t="s">
        <v>180</v>
      </c>
      <c r="B93" s="43" t="s">
        <v>213</v>
      </c>
      <c r="C93" s="13">
        <v>65.380402489000005</v>
      </c>
      <c r="D93" s="11" t="str">
        <f t="shared" ref="D93:D94" si="31">IF($B93="N/A","N/A",IF(C93&gt;10,"No",IF(C93&lt;-10,"No","Yes")))</f>
        <v>N/A</v>
      </c>
      <c r="E93" s="13">
        <v>65.094622802999993</v>
      </c>
      <c r="F93" s="11" t="str">
        <f t="shared" ref="F93:F94" si="32">IF($B93="N/A","N/A",IF(E93&gt;10,"No",IF(E93&lt;-10,"No","Yes")))</f>
        <v>N/A</v>
      </c>
      <c r="G93" s="13">
        <v>64.741325369999998</v>
      </c>
      <c r="H93" s="11" t="str">
        <f t="shared" ref="H93:H94" si="33">IF($B93="N/A","N/A",IF(G93&gt;10,"No",IF(G93&lt;-10,"No","Yes")))</f>
        <v>N/A</v>
      </c>
      <c r="I93" s="12">
        <v>-0.437</v>
      </c>
      <c r="J93" s="12">
        <v>-0.54300000000000004</v>
      </c>
      <c r="K93" s="43" t="s">
        <v>740</v>
      </c>
      <c r="L93" s="9" t="str">
        <f>IF(J93="Div by 0", "N/A", IF(OR(J93="N/A",K93="N/A"),"N/A", IF(J93&gt;VALUE(MID(K93,1,2)), "No", IF(J93&lt;-1*VALUE(MID(K93,1,2)), "No", "Yes"))))</f>
        <v>Yes</v>
      </c>
    </row>
    <row r="94" spans="1:12" x14ac:dyDescent="0.25">
      <c r="A94" s="4" t="s">
        <v>181</v>
      </c>
      <c r="B94" s="43" t="s">
        <v>213</v>
      </c>
      <c r="C94" s="13">
        <v>34.619597511000002</v>
      </c>
      <c r="D94" s="11" t="str">
        <f t="shared" si="31"/>
        <v>N/A</v>
      </c>
      <c r="E94" s="13">
        <v>34.905377197</v>
      </c>
      <c r="F94" s="11" t="str">
        <f t="shared" si="32"/>
        <v>N/A</v>
      </c>
      <c r="G94" s="13">
        <v>35.258674630000002</v>
      </c>
      <c r="H94" s="11" t="str">
        <f t="shared" si="33"/>
        <v>N/A</v>
      </c>
      <c r="I94" s="12">
        <v>0.82550000000000001</v>
      </c>
      <c r="J94" s="12">
        <v>1.012</v>
      </c>
      <c r="K94" s="43" t="s">
        <v>740</v>
      </c>
      <c r="L94" s="9" t="str">
        <f>IF(J94="Div by 0", "N/A", IF(OR(J94="N/A",K94="N/A"),"N/A", IF(J94&gt;VALUE(MID(K94,1,2)), "No", IF(J94&lt;-1*VALUE(MID(K94,1,2)), "No", "Yes"))))</f>
        <v>Yes</v>
      </c>
    </row>
    <row r="95" spans="1:12" x14ac:dyDescent="0.25">
      <c r="A95" s="2" t="s">
        <v>8</v>
      </c>
      <c r="B95" s="43" t="s">
        <v>285</v>
      </c>
      <c r="C95" s="13">
        <v>6.2997114854999996</v>
      </c>
      <c r="D95" s="11" t="str">
        <f>IF($B95="N/A","N/A",IF(C95&gt;10,"No",IF(C95&lt;5,"No","Yes")))</f>
        <v>Yes</v>
      </c>
      <c r="E95" s="13">
        <v>6.3191125985000003</v>
      </c>
      <c r="F95" s="11" t="str">
        <f>IF($B95="N/A","N/A",IF(E95&gt;10,"No",IF(E95&lt;5,"No","Yes")))</f>
        <v>Yes</v>
      </c>
      <c r="G95" s="13">
        <v>6.0822554534000002</v>
      </c>
      <c r="H95" s="11" t="str">
        <f t="shared" ref="H95:H98" si="34">IF($B95="N/A","N/A",IF(G95&gt;10,"No",IF(G95&lt;5,"No","Yes")))</f>
        <v>Yes</v>
      </c>
      <c r="I95" s="12">
        <v>0.308</v>
      </c>
      <c r="J95" s="12">
        <v>-3.75</v>
      </c>
      <c r="K95" s="43" t="s">
        <v>741</v>
      </c>
      <c r="L95" s="9" t="str">
        <f t="shared" si="30"/>
        <v>Yes</v>
      </c>
    </row>
    <row r="96" spans="1:12" x14ac:dyDescent="0.25">
      <c r="A96" s="2" t="s">
        <v>149</v>
      </c>
      <c r="B96" s="43" t="s">
        <v>285</v>
      </c>
      <c r="C96" s="13">
        <v>5.3940765029</v>
      </c>
      <c r="D96" s="11" t="str">
        <f>IF($B96="N/A","N/A",IF(C96&gt;10,"No",IF(C96&lt;5,"No","Yes")))</f>
        <v>Yes</v>
      </c>
      <c r="E96" s="13">
        <v>5.1039384477</v>
      </c>
      <c r="F96" s="11" t="str">
        <f t="shared" ref="F96:F98" si="35">IF($B96="N/A","N/A",IF(E96&gt;10,"No",IF(E96&lt;5,"No","Yes")))</f>
        <v>Yes</v>
      </c>
      <c r="G96" s="13">
        <v>5.3797436925</v>
      </c>
      <c r="H96" s="11" t="str">
        <f t="shared" si="34"/>
        <v>Yes</v>
      </c>
      <c r="I96" s="12">
        <v>-5.38</v>
      </c>
      <c r="J96" s="12">
        <v>5.4039999999999999</v>
      </c>
      <c r="K96" s="43" t="s">
        <v>741</v>
      </c>
      <c r="L96" s="9" t="str">
        <f t="shared" si="30"/>
        <v>Yes</v>
      </c>
    </row>
    <row r="97" spans="1:12" x14ac:dyDescent="0.25">
      <c r="A97" s="2" t="s">
        <v>150</v>
      </c>
      <c r="B97" s="43" t="s">
        <v>285</v>
      </c>
      <c r="C97" s="13">
        <v>5.8676555866999998</v>
      </c>
      <c r="D97" s="11" t="str">
        <f>IF($B97="N/A","N/A",IF(C97&gt;10,"No",IF(C97&lt;5,"No","Yes")))</f>
        <v>Yes</v>
      </c>
      <c r="E97" s="13">
        <v>5.7788051823000002</v>
      </c>
      <c r="F97" s="11" t="str">
        <f t="shared" si="35"/>
        <v>Yes</v>
      </c>
      <c r="G97" s="13">
        <v>5.5959266235999996</v>
      </c>
      <c r="H97" s="11" t="str">
        <f t="shared" si="34"/>
        <v>Yes</v>
      </c>
      <c r="I97" s="12">
        <v>-1.51</v>
      </c>
      <c r="J97" s="12">
        <v>-3.16</v>
      </c>
      <c r="K97" s="43" t="s">
        <v>741</v>
      </c>
      <c r="L97" s="9" t="str">
        <f t="shared" si="30"/>
        <v>Yes</v>
      </c>
    </row>
    <row r="98" spans="1:12" x14ac:dyDescent="0.25">
      <c r="A98" s="2" t="s">
        <v>151</v>
      </c>
      <c r="B98" s="43" t="s">
        <v>285</v>
      </c>
      <c r="C98" s="13">
        <v>6.3297799987000003</v>
      </c>
      <c r="D98" s="11" t="str">
        <f>IF($B98="N/A","N/A",IF(C98&gt;10,"No",IF(C98&lt;5,"No","Yes")))</f>
        <v>Yes</v>
      </c>
      <c r="E98" s="13">
        <v>6.3342936498000002</v>
      </c>
      <c r="F98" s="11" t="str">
        <f t="shared" si="35"/>
        <v>Yes</v>
      </c>
      <c r="G98" s="13">
        <v>6.0981463886</v>
      </c>
      <c r="H98" s="11" t="str">
        <f t="shared" si="34"/>
        <v>Yes</v>
      </c>
      <c r="I98" s="12">
        <v>7.1300000000000002E-2</v>
      </c>
      <c r="J98" s="12">
        <v>-3.73</v>
      </c>
      <c r="K98" s="43" t="s">
        <v>741</v>
      </c>
      <c r="L98" s="9" t="str">
        <f t="shared" si="30"/>
        <v>Yes</v>
      </c>
    </row>
    <row r="99" spans="1:12" x14ac:dyDescent="0.25">
      <c r="A99" s="2" t="s">
        <v>976</v>
      </c>
      <c r="B99" s="43" t="s">
        <v>213</v>
      </c>
      <c r="C99" s="1">
        <v>3755</v>
      </c>
      <c r="D99" s="11" t="str">
        <f t="shared" ref="D99:D110" si="36">IF($B99="N/A","N/A",IF(C99&gt;10,"No",IF(C99&lt;-10,"No","Yes")))</f>
        <v>N/A</v>
      </c>
      <c r="E99" s="1">
        <v>4181</v>
      </c>
      <c r="F99" s="11" t="str">
        <f t="shared" ref="F99:F110" si="37">IF($B99="N/A","N/A",IF(E99&gt;10,"No",IF(E99&lt;-10,"No","Yes")))</f>
        <v>N/A</v>
      </c>
      <c r="G99" s="1">
        <v>2721</v>
      </c>
      <c r="H99" s="11" t="str">
        <f t="shared" ref="H99:H110" si="38">IF($B99="N/A","N/A",IF(G99&gt;10,"No",IF(G99&lt;-10,"No","Yes")))</f>
        <v>N/A</v>
      </c>
      <c r="I99" s="12">
        <v>11.34</v>
      </c>
      <c r="J99" s="12">
        <v>-34.9</v>
      </c>
      <c r="K99" s="43" t="s">
        <v>740</v>
      </c>
      <c r="L99" s="9" t="str">
        <f t="shared" si="30"/>
        <v>No</v>
      </c>
    </row>
    <row r="100" spans="1:12" x14ac:dyDescent="0.25">
      <c r="A100" s="2" t="s">
        <v>977</v>
      </c>
      <c r="B100" s="43" t="s">
        <v>213</v>
      </c>
      <c r="C100" s="1">
        <v>1556</v>
      </c>
      <c r="D100" s="11" t="str">
        <f t="shared" si="36"/>
        <v>N/A</v>
      </c>
      <c r="E100" s="1">
        <v>1781</v>
      </c>
      <c r="F100" s="11" t="str">
        <f t="shared" si="37"/>
        <v>N/A</v>
      </c>
      <c r="G100" s="1">
        <v>1688</v>
      </c>
      <c r="H100" s="11" t="str">
        <f t="shared" si="38"/>
        <v>N/A</v>
      </c>
      <c r="I100" s="12">
        <v>14.46</v>
      </c>
      <c r="J100" s="12">
        <v>-5.22</v>
      </c>
      <c r="K100" s="43" t="s">
        <v>740</v>
      </c>
      <c r="L100" s="9" t="str">
        <f t="shared" si="30"/>
        <v>Yes</v>
      </c>
    </row>
    <row r="101" spans="1:12" x14ac:dyDescent="0.25">
      <c r="A101" s="2" t="s">
        <v>1</v>
      </c>
      <c r="B101" s="43" t="s">
        <v>213</v>
      </c>
      <c r="C101" s="13">
        <v>94.383631273999995</v>
      </c>
      <c r="D101" s="11" t="str">
        <f t="shared" si="36"/>
        <v>N/A</v>
      </c>
      <c r="E101" s="13">
        <v>96.578743078000002</v>
      </c>
      <c r="F101" s="11" t="str">
        <f t="shared" si="37"/>
        <v>N/A</v>
      </c>
      <c r="G101" s="13">
        <v>97.945765562000005</v>
      </c>
      <c r="H101" s="11" t="str">
        <f t="shared" si="38"/>
        <v>N/A</v>
      </c>
      <c r="I101" s="12">
        <v>2.3260000000000001</v>
      </c>
      <c r="J101" s="12">
        <v>1.415</v>
      </c>
      <c r="K101" s="43" t="s">
        <v>741</v>
      </c>
      <c r="L101" s="9" t="str">
        <f t="shared" si="30"/>
        <v>Yes</v>
      </c>
    </row>
    <row r="102" spans="1:12" x14ac:dyDescent="0.25">
      <c r="A102" s="2" t="s">
        <v>69</v>
      </c>
      <c r="B102" s="43" t="s">
        <v>213</v>
      </c>
      <c r="C102" s="13">
        <v>97.696001092000003</v>
      </c>
      <c r="D102" s="11" t="str">
        <f t="shared" si="36"/>
        <v>N/A</v>
      </c>
      <c r="E102" s="13">
        <v>98.468485525999995</v>
      </c>
      <c r="F102" s="11" t="str">
        <f t="shared" si="37"/>
        <v>N/A</v>
      </c>
      <c r="G102" s="13">
        <v>99.052573229000004</v>
      </c>
      <c r="H102" s="11" t="str">
        <f t="shared" si="38"/>
        <v>N/A</v>
      </c>
      <c r="I102" s="12">
        <v>0.79069999999999996</v>
      </c>
      <c r="J102" s="12">
        <v>0.59319999999999995</v>
      </c>
      <c r="K102" s="43" t="s">
        <v>741</v>
      </c>
      <c r="L102" s="9" t="str">
        <f t="shared" si="30"/>
        <v>Yes</v>
      </c>
    </row>
    <row r="103" spans="1:12" x14ac:dyDescent="0.25">
      <c r="A103" s="4" t="s">
        <v>70</v>
      </c>
      <c r="B103" s="43" t="s">
        <v>213</v>
      </c>
      <c r="C103" s="1">
        <v>265816</v>
      </c>
      <c r="D103" s="11" t="str">
        <f t="shared" si="36"/>
        <v>N/A</v>
      </c>
      <c r="E103" s="1">
        <v>274994</v>
      </c>
      <c r="F103" s="11" t="str">
        <f t="shared" si="37"/>
        <v>N/A</v>
      </c>
      <c r="G103" s="1">
        <v>285998</v>
      </c>
      <c r="H103" s="11" t="str">
        <f t="shared" si="38"/>
        <v>N/A</v>
      </c>
      <c r="I103" s="12">
        <v>3.4529999999999998</v>
      </c>
      <c r="J103" s="12">
        <v>4.0019999999999998</v>
      </c>
      <c r="K103" s="43" t="s">
        <v>740</v>
      </c>
      <c r="L103" s="9" t="str">
        <f t="shared" si="30"/>
        <v>Yes</v>
      </c>
    </row>
    <row r="104" spans="1:12" x14ac:dyDescent="0.25">
      <c r="A104" s="2" t="s">
        <v>692</v>
      </c>
      <c r="B104" s="43" t="s">
        <v>213</v>
      </c>
      <c r="C104" s="13">
        <v>1.3987118909</v>
      </c>
      <c r="D104" s="11" t="str">
        <f t="shared" si="36"/>
        <v>N/A</v>
      </c>
      <c r="E104" s="13">
        <v>1.1523887794000001</v>
      </c>
      <c r="F104" s="11" t="str">
        <f t="shared" si="37"/>
        <v>N/A</v>
      </c>
      <c r="G104" s="13">
        <v>1.2230854761000001</v>
      </c>
      <c r="H104" s="11" t="str">
        <f t="shared" si="38"/>
        <v>N/A</v>
      </c>
      <c r="I104" s="12">
        <v>-17.600000000000001</v>
      </c>
      <c r="J104" s="12">
        <v>6.1349999999999998</v>
      </c>
      <c r="K104" s="43" t="s">
        <v>741</v>
      </c>
      <c r="L104" s="9" t="str">
        <f t="shared" ref="L104:L110" si="39">IF(J104="Div by 0", "N/A", IF(K104="N/A","N/A", IF(J104&gt;VALUE(MID(K104,1,2)), "No", IF(J104&lt;-1*VALUE(MID(K104,1,2)), "No", "Yes"))))</f>
        <v>Yes</v>
      </c>
    </row>
    <row r="105" spans="1:12" x14ac:dyDescent="0.25">
      <c r="A105" s="2" t="s">
        <v>691</v>
      </c>
      <c r="B105" s="43" t="s">
        <v>213</v>
      </c>
      <c r="C105" s="13">
        <v>4.5633069492000002</v>
      </c>
      <c r="D105" s="11" t="str">
        <f t="shared" si="36"/>
        <v>N/A</v>
      </c>
      <c r="E105" s="13">
        <v>4.6139188491000001</v>
      </c>
      <c r="F105" s="11" t="str">
        <f t="shared" si="37"/>
        <v>N/A</v>
      </c>
      <c r="G105" s="13">
        <v>4.5514304295999999</v>
      </c>
      <c r="H105" s="11" t="str">
        <f t="shared" si="38"/>
        <v>N/A</v>
      </c>
      <c r="I105" s="12">
        <v>1.109</v>
      </c>
      <c r="J105" s="12">
        <v>-1.35</v>
      </c>
      <c r="K105" s="43" t="s">
        <v>741</v>
      </c>
      <c r="L105" s="9" t="str">
        <f t="shared" si="39"/>
        <v>Yes</v>
      </c>
    </row>
    <row r="106" spans="1:12" x14ac:dyDescent="0.25">
      <c r="A106" s="2" t="s">
        <v>690</v>
      </c>
      <c r="B106" s="43" t="s">
        <v>213</v>
      </c>
      <c r="C106" s="13">
        <v>94.037981160000001</v>
      </c>
      <c r="D106" s="11" t="str">
        <f t="shared" si="36"/>
        <v>N/A</v>
      </c>
      <c r="E106" s="13">
        <v>94.233692371000004</v>
      </c>
      <c r="F106" s="11" t="str">
        <f t="shared" si="37"/>
        <v>N/A</v>
      </c>
      <c r="G106" s="13">
        <v>94.225484093999995</v>
      </c>
      <c r="H106" s="11" t="str">
        <f t="shared" si="38"/>
        <v>N/A</v>
      </c>
      <c r="I106" s="12">
        <v>0.20810000000000001</v>
      </c>
      <c r="J106" s="12">
        <v>-8.9999999999999993E-3</v>
      </c>
      <c r="K106" s="43" t="s">
        <v>741</v>
      </c>
      <c r="L106" s="9" t="str">
        <f t="shared" si="39"/>
        <v>Yes</v>
      </c>
    </row>
    <row r="107" spans="1:12" ht="25" x14ac:dyDescent="0.25">
      <c r="A107" s="4" t="s">
        <v>978</v>
      </c>
      <c r="B107" s="43" t="s">
        <v>213</v>
      </c>
      <c r="C107" s="13">
        <v>44.607355331000001</v>
      </c>
      <c r="D107" s="11" t="str">
        <f t="shared" si="36"/>
        <v>N/A</v>
      </c>
      <c r="E107" s="13">
        <v>44.352821433000003</v>
      </c>
      <c r="F107" s="11" t="str">
        <f t="shared" si="37"/>
        <v>N/A</v>
      </c>
      <c r="G107" s="13">
        <v>43.736819627999999</v>
      </c>
      <c r="H107" s="11" t="str">
        <f t="shared" si="38"/>
        <v>N/A</v>
      </c>
      <c r="I107" s="12">
        <v>-0.57099999999999995</v>
      </c>
      <c r="J107" s="12">
        <v>-1.39</v>
      </c>
      <c r="K107" s="43" t="s">
        <v>741</v>
      </c>
      <c r="L107" s="9" t="str">
        <f t="shared" si="39"/>
        <v>Yes</v>
      </c>
    </row>
    <row r="108" spans="1:12" ht="25" x14ac:dyDescent="0.25">
      <c r="A108" s="4" t="s">
        <v>979</v>
      </c>
      <c r="B108" s="43" t="s">
        <v>213</v>
      </c>
      <c r="C108" s="13">
        <v>53.091687487999998</v>
      </c>
      <c r="D108" s="11" t="str">
        <f t="shared" si="36"/>
        <v>N/A</v>
      </c>
      <c r="E108" s="13">
        <v>53.378301446999998</v>
      </c>
      <c r="F108" s="11" t="str">
        <f t="shared" si="37"/>
        <v>N/A</v>
      </c>
      <c r="G108" s="13">
        <v>54.040104747999997</v>
      </c>
      <c r="H108" s="11" t="str">
        <f t="shared" si="38"/>
        <v>N/A</v>
      </c>
      <c r="I108" s="12">
        <v>0.53979999999999995</v>
      </c>
      <c r="J108" s="12">
        <v>1.24</v>
      </c>
      <c r="K108" s="43" t="s">
        <v>741</v>
      </c>
      <c r="L108" s="9" t="str">
        <f t="shared" si="39"/>
        <v>Yes</v>
      </c>
    </row>
    <row r="109" spans="1:12" ht="25" x14ac:dyDescent="0.25">
      <c r="A109" s="4" t="s">
        <v>980</v>
      </c>
      <c r="B109" s="43" t="s">
        <v>213</v>
      </c>
      <c r="C109" s="13">
        <v>0.9324818694</v>
      </c>
      <c r="D109" s="11" t="str">
        <f t="shared" si="36"/>
        <v>N/A</v>
      </c>
      <c r="E109" s="13">
        <v>0.9143133162</v>
      </c>
      <c r="F109" s="11" t="str">
        <f t="shared" si="37"/>
        <v>N/A</v>
      </c>
      <c r="G109" s="13">
        <v>0.91439089709999999</v>
      </c>
      <c r="H109" s="11" t="str">
        <f t="shared" si="38"/>
        <v>N/A</v>
      </c>
      <c r="I109" s="12">
        <v>-1.95</v>
      </c>
      <c r="J109" s="12">
        <v>8.5000000000000006E-3</v>
      </c>
      <c r="K109" s="43" t="s">
        <v>741</v>
      </c>
      <c r="L109" s="9" t="str">
        <f t="shared" si="39"/>
        <v>Yes</v>
      </c>
    </row>
    <row r="110" spans="1:12" ht="25" x14ac:dyDescent="0.25">
      <c r="A110" s="4" t="s">
        <v>981</v>
      </c>
      <c r="B110" s="43" t="s">
        <v>213</v>
      </c>
      <c r="C110" s="13">
        <v>1.3684753115999999</v>
      </c>
      <c r="D110" s="11" t="str">
        <f t="shared" si="36"/>
        <v>N/A</v>
      </c>
      <c r="E110" s="13">
        <v>1.3545638035000001</v>
      </c>
      <c r="F110" s="11" t="str">
        <f t="shared" si="37"/>
        <v>N/A</v>
      </c>
      <c r="G110" s="13">
        <v>1.3086847272</v>
      </c>
      <c r="H110" s="11" t="str">
        <f t="shared" si="38"/>
        <v>N/A</v>
      </c>
      <c r="I110" s="12">
        <v>-1.02</v>
      </c>
      <c r="J110" s="12">
        <v>-3.39</v>
      </c>
      <c r="K110" s="43" t="s">
        <v>741</v>
      </c>
      <c r="L110" s="9" t="str">
        <f t="shared" si="39"/>
        <v>Yes</v>
      </c>
    </row>
    <row r="111" spans="1:12" x14ac:dyDescent="0.25">
      <c r="A111" s="2" t="s">
        <v>982</v>
      </c>
      <c r="B111" s="43" t="s">
        <v>286</v>
      </c>
      <c r="C111" s="13">
        <v>99.891314256000001</v>
      </c>
      <c r="D111" s="11" t="str">
        <f>IF($B111="N/A","N/A",IF(C111&gt;=99,"Yes","No"))</f>
        <v>Yes</v>
      </c>
      <c r="E111" s="13">
        <v>99.904763834999997</v>
      </c>
      <c r="F111" s="11" t="str">
        <f>IF($B111="N/A","N/A",IF(E111&gt;=99,"Yes","No"))</f>
        <v>Yes</v>
      </c>
      <c r="G111" s="13">
        <v>99.906942239000003</v>
      </c>
      <c r="H111" s="11" t="str">
        <f>IF($B111="N/A","N/A",IF(G111&gt;=99,"Yes","No"))</f>
        <v>Yes</v>
      </c>
      <c r="I111" s="12">
        <v>1.35E-2</v>
      </c>
      <c r="J111" s="12">
        <v>2.2000000000000001E-3</v>
      </c>
      <c r="K111" s="43" t="s">
        <v>740</v>
      </c>
      <c r="L111" s="9" t="str">
        <f t="shared" ref="L111:L145" si="40">IF(J111="Div by 0", "N/A", IF(K111="N/A","N/A", IF(J111&gt;VALUE(MID(K111,1,2)), "No", IF(J111&lt;-1*VALUE(MID(K111,1,2)), "No", "Yes"))))</f>
        <v>Yes</v>
      </c>
    </row>
    <row r="112" spans="1:12" x14ac:dyDescent="0.25">
      <c r="A112" s="2" t="s">
        <v>983</v>
      </c>
      <c r="B112" s="43" t="s">
        <v>213</v>
      </c>
      <c r="C112" s="13">
        <v>8.7988822517000003</v>
      </c>
      <c r="D112" s="11" t="str">
        <f>IF($B112="N/A","N/A",IF(C112&gt;10,"No",IF(C112&lt;-10,"No","Yes")))</f>
        <v>N/A</v>
      </c>
      <c r="E112" s="13">
        <v>8.5620466141999998</v>
      </c>
      <c r="F112" s="11" t="str">
        <f>IF($B112="N/A","N/A",IF(E112&gt;10,"No",IF(E112&lt;-10,"No","Yes")))</f>
        <v>N/A</v>
      </c>
      <c r="G112" s="13">
        <v>8.3492244925999994</v>
      </c>
      <c r="H112" s="11" t="str">
        <f>IF($B112="N/A","N/A",IF(G112&gt;10,"No",IF(G112&lt;-10,"No","Yes")))</f>
        <v>N/A</v>
      </c>
      <c r="I112" s="12">
        <v>-2.69</v>
      </c>
      <c r="J112" s="12">
        <v>-2.4900000000000002</v>
      </c>
      <c r="K112" s="43" t="s">
        <v>740</v>
      </c>
      <c r="L112" s="9" t="str">
        <f t="shared" si="40"/>
        <v>Yes</v>
      </c>
    </row>
    <row r="113" spans="1:12" x14ac:dyDescent="0.25">
      <c r="A113" s="3" t="s">
        <v>984</v>
      </c>
      <c r="B113" s="43" t="s">
        <v>280</v>
      </c>
      <c r="C113" s="8">
        <v>99.860094685000007</v>
      </c>
      <c r="D113" s="11" t="str">
        <f>IF($B113="N/A","N/A",IF(C113&gt;=98,"Yes","No"))</f>
        <v>Yes</v>
      </c>
      <c r="E113" s="8">
        <v>99.934402078000005</v>
      </c>
      <c r="F113" s="11" t="str">
        <f>IF($B113="N/A","N/A",IF(E113&gt;=98,"Yes","No"))</f>
        <v>Yes</v>
      </c>
      <c r="G113" s="8">
        <v>99.925143796</v>
      </c>
      <c r="H113" s="11" t="str">
        <f>IF($B113="N/A","N/A",IF(G113&gt;=98,"Yes","No"))</f>
        <v>Yes</v>
      </c>
      <c r="I113" s="12">
        <v>7.4399999999999994E-2</v>
      </c>
      <c r="J113" s="12">
        <v>-8.9999999999999993E-3</v>
      </c>
      <c r="K113" s="43" t="s">
        <v>740</v>
      </c>
      <c r="L113" s="9" t="str">
        <f t="shared" si="40"/>
        <v>Yes</v>
      </c>
    </row>
    <row r="114" spans="1:12" x14ac:dyDescent="0.25">
      <c r="A114" s="3" t="s">
        <v>985</v>
      </c>
      <c r="B114" s="43" t="s">
        <v>287</v>
      </c>
      <c r="C114" s="8">
        <v>88.004875765999998</v>
      </c>
      <c r="D114" s="11" t="str">
        <f>IF($B114="N/A","N/A",IF(C114&gt;=80,"Yes","No"))</f>
        <v>Yes</v>
      </c>
      <c r="E114" s="8">
        <v>88.791166398000001</v>
      </c>
      <c r="F114" s="11" t="str">
        <f>IF($B114="N/A","N/A",IF(E114&gt;=80,"Yes","No"))</f>
        <v>Yes</v>
      </c>
      <c r="G114" s="8">
        <v>87.567025857000004</v>
      </c>
      <c r="H114" s="11" t="str">
        <f>IF($B114="N/A","N/A",IF(G114&gt;=80,"Yes","No"))</f>
        <v>Yes</v>
      </c>
      <c r="I114" s="12">
        <v>0.89349999999999996</v>
      </c>
      <c r="J114" s="12">
        <v>-1.38</v>
      </c>
      <c r="K114" s="43" t="s">
        <v>740</v>
      </c>
      <c r="L114" s="9" t="str">
        <f t="shared" si="40"/>
        <v>Yes</v>
      </c>
    </row>
    <row r="115" spans="1:12" ht="25" x14ac:dyDescent="0.25">
      <c r="A115" s="2" t="s">
        <v>986</v>
      </c>
      <c r="B115" s="43" t="s">
        <v>288</v>
      </c>
      <c r="C115" s="13" t="s">
        <v>1746</v>
      </c>
      <c r="D115" s="11" t="str">
        <f>IF($B115="N/A","N/A",IF(C115&gt;=100,"Yes","No"))</f>
        <v>Yes</v>
      </c>
      <c r="E115" s="13" t="s">
        <v>1746</v>
      </c>
      <c r="F115" s="11" t="str">
        <f t="shared" ref="F115:F116" si="41">IF($B115="N/A","N/A",IF(E115&gt;=100,"Yes","No"))</f>
        <v>Yes</v>
      </c>
      <c r="G115" s="13">
        <v>100</v>
      </c>
      <c r="H115" s="11" t="str">
        <f t="shared" ref="H115:H116" si="42">IF($B115="N/A","N/A",IF(G115&gt;=100,"Yes","No"))</f>
        <v>Yes</v>
      </c>
      <c r="I115" s="12" t="s">
        <v>1746</v>
      </c>
      <c r="J115" s="12" t="s">
        <v>1746</v>
      </c>
      <c r="K115" s="43" t="s">
        <v>739</v>
      </c>
      <c r="L115" s="9" t="str">
        <f t="shared" si="40"/>
        <v>N/A</v>
      </c>
    </row>
    <row r="116" spans="1:12" ht="25" x14ac:dyDescent="0.25">
      <c r="A116" s="3" t="s">
        <v>987</v>
      </c>
      <c r="B116" s="43" t="s">
        <v>288</v>
      </c>
      <c r="C116" s="13" t="s">
        <v>1746</v>
      </c>
      <c r="D116" s="11" t="str">
        <f>IF($B116="N/A","N/A",IF(C116&gt;=100,"Yes","No"))</f>
        <v>Yes</v>
      </c>
      <c r="E116" s="13" t="s">
        <v>1746</v>
      </c>
      <c r="F116" s="11" t="str">
        <f t="shared" si="41"/>
        <v>Yes</v>
      </c>
      <c r="G116" s="13">
        <v>100</v>
      </c>
      <c r="H116" s="11" t="str">
        <f t="shared" si="42"/>
        <v>Yes</v>
      </c>
      <c r="I116" s="12" t="s">
        <v>1746</v>
      </c>
      <c r="J116" s="12" t="s">
        <v>1746</v>
      </c>
      <c r="K116" s="43" t="s">
        <v>739</v>
      </c>
      <c r="L116" s="9" t="str">
        <f t="shared" si="40"/>
        <v>N/A</v>
      </c>
    </row>
    <row r="117" spans="1:12" ht="25" x14ac:dyDescent="0.25">
      <c r="A117" s="2" t="s">
        <v>988</v>
      </c>
      <c r="B117" s="43" t="s">
        <v>213</v>
      </c>
      <c r="C117" s="13" t="s">
        <v>1746</v>
      </c>
      <c r="D117" s="36" t="s">
        <v>742</v>
      </c>
      <c r="E117" s="13" t="s">
        <v>1746</v>
      </c>
      <c r="F117" s="36" t="s">
        <v>742</v>
      </c>
      <c r="G117" s="13">
        <v>93.762695663000002</v>
      </c>
      <c r="H117" s="11" t="str">
        <f>IF($B117="N/A","N/A",IF(G117&lt;100,"No",IF(G117=100,"No","Yes")))</f>
        <v>N/A</v>
      </c>
      <c r="I117" s="12" t="s">
        <v>1746</v>
      </c>
      <c r="J117" s="12" t="s">
        <v>1746</v>
      </c>
      <c r="K117" s="43" t="s">
        <v>739</v>
      </c>
      <c r="L117" s="9" t="str">
        <f t="shared" si="40"/>
        <v>N/A</v>
      </c>
    </row>
    <row r="118" spans="1:12" ht="25" x14ac:dyDescent="0.25">
      <c r="A118" s="2" t="s">
        <v>989</v>
      </c>
      <c r="B118" s="35" t="s">
        <v>213</v>
      </c>
      <c r="C118" s="13" t="s">
        <v>1746</v>
      </c>
      <c r="D118" s="11" t="str">
        <f>IF($B118="N/A","N/A",IF(C118&gt;10,"No",IF(C118&lt;-10,"No","Yes")))</f>
        <v>N/A</v>
      </c>
      <c r="E118" s="13" t="s">
        <v>1746</v>
      </c>
      <c r="F118" s="11" t="str">
        <f>IF($B118="N/A","N/A",IF(E118&gt;10,"No",IF(E118&lt;-10,"No","Yes")))</f>
        <v>N/A</v>
      </c>
      <c r="G118" s="13">
        <v>100</v>
      </c>
      <c r="H118" s="11" t="str">
        <f>IF($B118="N/A","N/A",IF(G118&gt;10,"No",IF(G118&lt;-10,"No","Yes")))</f>
        <v>N/A</v>
      </c>
      <c r="I118" s="12" t="s">
        <v>1746</v>
      </c>
      <c r="J118" s="12" t="s">
        <v>1746</v>
      </c>
      <c r="K118" s="43" t="s">
        <v>739</v>
      </c>
      <c r="L118" s="9" t="str">
        <f>IF(J118="Div by 0", "N/A", IF(OR(J118="N/A",K118="N/A"),"N/A", IF(J118&gt;VALUE(MID(K118,1,2)), "No", IF(J118&lt;-1*VALUE(MID(K118,1,2)), "No", "Yes"))))</f>
        <v>N/A</v>
      </c>
    </row>
    <row r="119" spans="1:12" x14ac:dyDescent="0.25">
      <c r="A119" s="7" t="s">
        <v>100</v>
      </c>
      <c r="B119" s="35" t="s">
        <v>213</v>
      </c>
      <c r="C119" s="36">
        <v>142613</v>
      </c>
      <c r="D119" s="11" t="str">
        <f t="shared" ref="D119:D145" si="43">IF($B119="N/A","N/A",IF(C119&gt;10,"No",IF(C119&lt;-10,"No","Yes")))</f>
        <v>N/A</v>
      </c>
      <c r="E119" s="36">
        <v>148053</v>
      </c>
      <c r="F119" s="11" t="str">
        <f t="shared" ref="F119:F145" si="44">IF($B119="N/A","N/A",IF(E119&gt;10,"No",IF(E119&lt;-10,"No","Yes")))</f>
        <v>N/A</v>
      </c>
      <c r="G119" s="36">
        <v>153668</v>
      </c>
      <c r="H119" s="11" t="str">
        <f t="shared" ref="H119:H145" si="45">IF($B119="N/A","N/A",IF(G119&gt;10,"No",IF(G119&lt;-10,"No","Yes")))</f>
        <v>N/A</v>
      </c>
      <c r="I119" s="12">
        <v>3.8149999999999999</v>
      </c>
      <c r="J119" s="12">
        <v>3.7930000000000001</v>
      </c>
      <c r="K119" s="43" t="s">
        <v>740</v>
      </c>
      <c r="L119" s="9" t="str">
        <f t="shared" si="40"/>
        <v>Yes</v>
      </c>
    </row>
    <row r="120" spans="1:12" x14ac:dyDescent="0.25">
      <c r="A120" s="2" t="s">
        <v>990</v>
      </c>
      <c r="B120" s="35" t="s">
        <v>213</v>
      </c>
      <c r="C120" s="36">
        <v>26850</v>
      </c>
      <c r="D120" s="11" t="str">
        <f t="shared" si="43"/>
        <v>N/A</v>
      </c>
      <c r="E120" s="36">
        <v>27306</v>
      </c>
      <c r="F120" s="11" t="str">
        <f t="shared" si="44"/>
        <v>N/A</v>
      </c>
      <c r="G120" s="36">
        <v>27181</v>
      </c>
      <c r="H120" s="11" t="str">
        <f t="shared" si="45"/>
        <v>N/A</v>
      </c>
      <c r="I120" s="12">
        <v>1.698</v>
      </c>
      <c r="J120" s="12">
        <v>-0.45800000000000002</v>
      </c>
      <c r="K120" s="43" t="s">
        <v>740</v>
      </c>
      <c r="L120" s="9" t="str">
        <f t="shared" si="40"/>
        <v>Yes</v>
      </c>
    </row>
    <row r="121" spans="1:12" x14ac:dyDescent="0.25">
      <c r="A121" s="2" t="s">
        <v>991</v>
      </c>
      <c r="B121" s="35" t="s">
        <v>213</v>
      </c>
      <c r="C121" s="36">
        <v>2742</v>
      </c>
      <c r="D121" s="11" t="str">
        <f t="shared" si="43"/>
        <v>N/A</v>
      </c>
      <c r="E121" s="36">
        <v>2782</v>
      </c>
      <c r="F121" s="11" t="str">
        <f t="shared" si="44"/>
        <v>N/A</v>
      </c>
      <c r="G121" s="36">
        <v>2988</v>
      </c>
      <c r="H121" s="11" t="str">
        <f t="shared" si="45"/>
        <v>N/A</v>
      </c>
      <c r="I121" s="12">
        <v>1.4590000000000001</v>
      </c>
      <c r="J121" s="12">
        <v>7.4050000000000002</v>
      </c>
      <c r="K121" s="43" t="s">
        <v>740</v>
      </c>
      <c r="L121" s="9" t="str">
        <f t="shared" si="40"/>
        <v>Yes</v>
      </c>
    </row>
    <row r="122" spans="1:12" x14ac:dyDescent="0.25">
      <c r="A122" s="2" t="s">
        <v>992</v>
      </c>
      <c r="B122" s="35" t="s">
        <v>213</v>
      </c>
      <c r="C122" s="36">
        <v>75364</v>
      </c>
      <c r="D122" s="11" t="str">
        <f t="shared" si="43"/>
        <v>N/A</v>
      </c>
      <c r="E122" s="36">
        <v>80373</v>
      </c>
      <c r="F122" s="11" t="str">
        <f t="shared" si="44"/>
        <v>N/A</v>
      </c>
      <c r="G122" s="36">
        <v>86848</v>
      </c>
      <c r="H122" s="11" t="str">
        <f t="shared" si="45"/>
        <v>N/A</v>
      </c>
      <c r="I122" s="12">
        <v>6.6459999999999999</v>
      </c>
      <c r="J122" s="12">
        <v>8.0559999999999992</v>
      </c>
      <c r="K122" s="43" t="s">
        <v>740</v>
      </c>
      <c r="L122" s="9" t="str">
        <f t="shared" si="40"/>
        <v>Yes</v>
      </c>
    </row>
    <row r="123" spans="1:12" x14ac:dyDescent="0.25">
      <c r="A123" s="2" t="s">
        <v>993</v>
      </c>
      <c r="B123" s="35" t="s">
        <v>213</v>
      </c>
      <c r="C123" s="36">
        <v>37657</v>
      </c>
      <c r="D123" s="11" t="str">
        <f t="shared" si="43"/>
        <v>N/A</v>
      </c>
      <c r="E123" s="36">
        <v>37592</v>
      </c>
      <c r="F123" s="11" t="str">
        <f t="shared" si="44"/>
        <v>N/A</v>
      </c>
      <c r="G123" s="36">
        <v>36651</v>
      </c>
      <c r="H123" s="11" t="str">
        <f t="shared" si="45"/>
        <v>N/A</v>
      </c>
      <c r="I123" s="12">
        <v>-0.17299999999999999</v>
      </c>
      <c r="J123" s="12">
        <v>-2.5</v>
      </c>
      <c r="K123" s="43" t="s">
        <v>740</v>
      </c>
      <c r="L123" s="9" t="str">
        <f t="shared" si="40"/>
        <v>Yes</v>
      </c>
    </row>
    <row r="124" spans="1:12" x14ac:dyDescent="0.25">
      <c r="A124" s="2" t="s">
        <v>994</v>
      </c>
      <c r="B124" s="35" t="s">
        <v>213</v>
      </c>
      <c r="C124" s="36">
        <v>0</v>
      </c>
      <c r="D124" s="11" t="str">
        <f t="shared" si="43"/>
        <v>N/A</v>
      </c>
      <c r="E124" s="36">
        <v>0</v>
      </c>
      <c r="F124" s="11" t="str">
        <f t="shared" si="44"/>
        <v>N/A</v>
      </c>
      <c r="G124" s="36">
        <v>0</v>
      </c>
      <c r="H124" s="11" t="str">
        <f t="shared" si="45"/>
        <v>N/A</v>
      </c>
      <c r="I124" s="12" t="s">
        <v>1746</v>
      </c>
      <c r="J124" s="12" t="s">
        <v>1746</v>
      </c>
      <c r="K124" s="43" t="s">
        <v>740</v>
      </c>
      <c r="L124" s="9" t="str">
        <f t="shared" si="40"/>
        <v>N/A</v>
      </c>
    </row>
    <row r="125" spans="1:12" x14ac:dyDescent="0.25">
      <c r="A125" s="7" t="s">
        <v>101</v>
      </c>
      <c r="B125" s="35" t="s">
        <v>213</v>
      </c>
      <c r="C125" s="36">
        <v>324939</v>
      </c>
      <c r="D125" s="11" t="str">
        <f t="shared" si="43"/>
        <v>N/A</v>
      </c>
      <c r="E125" s="36">
        <v>339253</v>
      </c>
      <c r="F125" s="11" t="str">
        <f t="shared" si="44"/>
        <v>N/A</v>
      </c>
      <c r="G125" s="36">
        <v>353446</v>
      </c>
      <c r="H125" s="11" t="str">
        <f t="shared" si="45"/>
        <v>N/A</v>
      </c>
      <c r="I125" s="12">
        <v>4.4050000000000002</v>
      </c>
      <c r="J125" s="12">
        <v>4.1840000000000002</v>
      </c>
      <c r="K125" s="43" t="s">
        <v>740</v>
      </c>
      <c r="L125" s="9" t="str">
        <f t="shared" si="40"/>
        <v>Yes</v>
      </c>
    </row>
    <row r="126" spans="1:12" x14ac:dyDescent="0.25">
      <c r="A126" s="2" t="s">
        <v>995</v>
      </c>
      <c r="B126" s="35" t="s">
        <v>213</v>
      </c>
      <c r="C126" s="36">
        <v>223570</v>
      </c>
      <c r="D126" s="11" t="str">
        <f t="shared" si="43"/>
        <v>N/A</v>
      </c>
      <c r="E126" s="36">
        <v>239505</v>
      </c>
      <c r="F126" s="11" t="str">
        <f t="shared" si="44"/>
        <v>N/A</v>
      </c>
      <c r="G126" s="36">
        <v>245618</v>
      </c>
      <c r="H126" s="11" t="str">
        <f t="shared" si="45"/>
        <v>N/A</v>
      </c>
      <c r="I126" s="12">
        <v>7.1280000000000001</v>
      </c>
      <c r="J126" s="12">
        <v>2.552</v>
      </c>
      <c r="K126" s="43" t="s">
        <v>740</v>
      </c>
      <c r="L126" s="9" t="str">
        <f t="shared" si="40"/>
        <v>Yes</v>
      </c>
    </row>
    <row r="127" spans="1:12" x14ac:dyDescent="0.25">
      <c r="A127" s="2" t="s">
        <v>996</v>
      </c>
      <c r="B127" s="35" t="s">
        <v>213</v>
      </c>
      <c r="C127" s="36">
        <v>5954</v>
      </c>
      <c r="D127" s="11" t="str">
        <f t="shared" si="43"/>
        <v>N/A</v>
      </c>
      <c r="E127" s="36">
        <v>5707</v>
      </c>
      <c r="F127" s="11" t="str">
        <f t="shared" si="44"/>
        <v>N/A</v>
      </c>
      <c r="G127" s="36">
        <v>6179</v>
      </c>
      <c r="H127" s="11" t="str">
        <f t="shared" si="45"/>
        <v>N/A</v>
      </c>
      <c r="I127" s="12">
        <v>-4.1500000000000004</v>
      </c>
      <c r="J127" s="12">
        <v>8.2710000000000008</v>
      </c>
      <c r="K127" s="43" t="s">
        <v>740</v>
      </c>
      <c r="L127" s="9" t="str">
        <f t="shared" si="40"/>
        <v>Yes</v>
      </c>
    </row>
    <row r="128" spans="1:12" x14ac:dyDescent="0.25">
      <c r="A128" s="2" t="s">
        <v>997</v>
      </c>
      <c r="B128" s="35" t="s">
        <v>213</v>
      </c>
      <c r="C128" s="36">
        <v>59545</v>
      </c>
      <c r="D128" s="11" t="str">
        <f t="shared" si="43"/>
        <v>N/A</v>
      </c>
      <c r="E128" s="36">
        <v>62592</v>
      </c>
      <c r="F128" s="11" t="str">
        <f t="shared" si="44"/>
        <v>N/A</v>
      </c>
      <c r="G128" s="36">
        <v>68644</v>
      </c>
      <c r="H128" s="11" t="str">
        <f t="shared" si="45"/>
        <v>N/A</v>
      </c>
      <c r="I128" s="12">
        <v>5.117</v>
      </c>
      <c r="J128" s="12">
        <v>9.6690000000000005</v>
      </c>
      <c r="K128" s="43" t="s">
        <v>740</v>
      </c>
      <c r="L128" s="9" t="str">
        <f t="shared" si="40"/>
        <v>Yes</v>
      </c>
    </row>
    <row r="129" spans="1:12" x14ac:dyDescent="0.25">
      <c r="A129" s="2" t="s">
        <v>998</v>
      </c>
      <c r="B129" s="35" t="s">
        <v>213</v>
      </c>
      <c r="C129" s="36">
        <v>35870</v>
      </c>
      <c r="D129" s="11" t="str">
        <f t="shared" si="43"/>
        <v>N/A</v>
      </c>
      <c r="E129" s="36">
        <v>31449</v>
      </c>
      <c r="F129" s="11" t="str">
        <f t="shared" si="44"/>
        <v>N/A</v>
      </c>
      <c r="G129" s="36">
        <v>32982</v>
      </c>
      <c r="H129" s="11" t="str">
        <f t="shared" si="45"/>
        <v>N/A</v>
      </c>
      <c r="I129" s="12">
        <v>-12.3</v>
      </c>
      <c r="J129" s="12">
        <v>4.875</v>
      </c>
      <c r="K129" s="43" t="s">
        <v>740</v>
      </c>
      <c r="L129" s="9" t="str">
        <f t="shared" si="40"/>
        <v>Yes</v>
      </c>
    </row>
    <row r="130" spans="1:12" x14ac:dyDescent="0.25">
      <c r="A130" s="2" t="s">
        <v>999</v>
      </c>
      <c r="B130" s="35" t="s">
        <v>213</v>
      </c>
      <c r="C130" s="36">
        <v>0</v>
      </c>
      <c r="D130" s="11" t="str">
        <f t="shared" si="43"/>
        <v>N/A</v>
      </c>
      <c r="E130" s="36">
        <v>0</v>
      </c>
      <c r="F130" s="11" t="str">
        <f t="shared" si="44"/>
        <v>N/A</v>
      </c>
      <c r="G130" s="36">
        <v>23</v>
      </c>
      <c r="H130" s="11" t="str">
        <f t="shared" si="45"/>
        <v>N/A</v>
      </c>
      <c r="I130" s="12" t="s">
        <v>1746</v>
      </c>
      <c r="J130" s="12" t="s">
        <v>1746</v>
      </c>
      <c r="K130" s="43" t="s">
        <v>740</v>
      </c>
      <c r="L130" s="9" t="str">
        <f t="shared" si="40"/>
        <v>N/A</v>
      </c>
    </row>
    <row r="131" spans="1:12" x14ac:dyDescent="0.25">
      <c r="A131" s="7" t="s">
        <v>104</v>
      </c>
      <c r="B131" s="35" t="s">
        <v>213</v>
      </c>
      <c r="C131" s="36">
        <v>1065006</v>
      </c>
      <c r="D131" s="11" t="str">
        <f t="shared" si="43"/>
        <v>N/A</v>
      </c>
      <c r="E131" s="36">
        <v>1115889</v>
      </c>
      <c r="F131" s="11" t="str">
        <f t="shared" si="44"/>
        <v>N/A</v>
      </c>
      <c r="G131" s="36">
        <v>1115472</v>
      </c>
      <c r="H131" s="11" t="str">
        <f t="shared" si="45"/>
        <v>N/A</v>
      </c>
      <c r="I131" s="12">
        <v>4.7779999999999996</v>
      </c>
      <c r="J131" s="12">
        <v>-3.6999999999999998E-2</v>
      </c>
      <c r="K131" s="43" t="s">
        <v>740</v>
      </c>
      <c r="L131" s="9" t="str">
        <f t="shared" si="40"/>
        <v>Yes</v>
      </c>
    </row>
    <row r="132" spans="1:12" x14ac:dyDescent="0.25">
      <c r="A132" s="2" t="s">
        <v>1000</v>
      </c>
      <c r="B132" s="35" t="s">
        <v>213</v>
      </c>
      <c r="C132" s="36">
        <v>228147</v>
      </c>
      <c r="D132" s="11" t="str">
        <f t="shared" si="43"/>
        <v>N/A</v>
      </c>
      <c r="E132" s="36">
        <v>232976</v>
      </c>
      <c r="F132" s="11" t="str">
        <f t="shared" si="44"/>
        <v>N/A</v>
      </c>
      <c r="G132" s="36">
        <v>235134</v>
      </c>
      <c r="H132" s="11" t="str">
        <f t="shared" si="45"/>
        <v>N/A</v>
      </c>
      <c r="I132" s="12">
        <v>2.117</v>
      </c>
      <c r="J132" s="12">
        <v>0.92630000000000001</v>
      </c>
      <c r="K132" s="43" t="s">
        <v>740</v>
      </c>
      <c r="L132" s="9" t="str">
        <f t="shared" si="40"/>
        <v>Yes</v>
      </c>
    </row>
    <row r="133" spans="1:12" x14ac:dyDescent="0.25">
      <c r="A133" s="2" t="s">
        <v>1001</v>
      </c>
      <c r="B133" s="35" t="s">
        <v>213</v>
      </c>
      <c r="C133" s="36">
        <v>0</v>
      </c>
      <c r="D133" s="11" t="str">
        <f t="shared" si="43"/>
        <v>N/A</v>
      </c>
      <c r="E133" s="36">
        <v>0</v>
      </c>
      <c r="F133" s="11" t="str">
        <f t="shared" si="44"/>
        <v>N/A</v>
      </c>
      <c r="G133" s="36">
        <v>0</v>
      </c>
      <c r="H133" s="11" t="str">
        <f t="shared" si="45"/>
        <v>N/A</v>
      </c>
      <c r="I133" s="12" t="s">
        <v>1746</v>
      </c>
      <c r="J133" s="12" t="s">
        <v>1746</v>
      </c>
      <c r="K133" s="43" t="s">
        <v>740</v>
      </c>
      <c r="L133" s="9" t="str">
        <f t="shared" si="40"/>
        <v>N/A</v>
      </c>
    </row>
    <row r="134" spans="1:12" x14ac:dyDescent="0.25">
      <c r="A134" s="2" t="s">
        <v>1002</v>
      </c>
      <c r="B134" s="35" t="s">
        <v>213</v>
      </c>
      <c r="C134" s="36">
        <v>223</v>
      </c>
      <c r="D134" s="11" t="str">
        <f t="shared" si="43"/>
        <v>N/A</v>
      </c>
      <c r="E134" s="36">
        <v>180</v>
      </c>
      <c r="F134" s="11" t="str">
        <f t="shared" si="44"/>
        <v>N/A</v>
      </c>
      <c r="G134" s="36">
        <v>253</v>
      </c>
      <c r="H134" s="11" t="str">
        <f t="shared" si="45"/>
        <v>N/A</v>
      </c>
      <c r="I134" s="12">
        <v>-19.3</v>
      </c>
      <c r="J134" s="12">
        <v>40.56</v>
      </c>
      <c r="K134" s="43" t="s">
        <v>740</v>
      </c>
      <c r="L134" s="9" t="str">
        <f t="shared" si="40"/>
        <v>No</v>
      </c>
    </row>
    <row r="135" spans="1:12" x14ac:dyDescent="0.25">
      <c r="A135" s="2" t="s">
        <v>1003</v>
      </c>
      <c r="B135" s="35" t="s">
        <v>213</v>
      </c>
      <c r="C135" s="36">
        <v>654222</v>
      </c>
      <c r="D135" s="11" t="str">
        <f t="shared" si="43"/>
        <v>N/A</v>
      </c>
      <c r="E135" s="36">
        <v>709726</v>
      </c>
      <c r="F135" s="11" t="str">
        <f t="shared" si="44"/>
        <v>N/A</v>
      </c>
      <c r="G135" s="36">
        <v>709730</v>
      </c>
      <c r="H135" s="11" t="str">
        <f t="shared" si="45"/>
        <v>N/A</v>
      </c>
      <c r="I135" s="12">
        <v>8.484</v>
      </c>
      <c r="J135" s="12">
        <v>5.9999999999999995E-4</v>
      </c>
      <c r="K135" s="43" t="s">
        <v>740</v>
      </c>
      <c r="L135" s="9" t="str">
        <f t="shared" si="40"/>
        <v>Yes</v>
      </c>
    </row>
    <row r="136" spans="1:12" x14ac:dyDescent="0.25">
      <c r="A136" s="2" t="s">
        <v>1004</v>
      </c>
      <c r="B136" s="35" t="s">
        <v>213</v>
      </c>
      <c r="C136" s="36">
        <v>149768</v>
      </c>
      <c r="D136" s="11" t="str">
        <f t="shared" si="43"/>
        <v>N/A</v>
      </c>
      <c r="E136" s="36">
        <v>142650</v>
      </c>
      <c r="F136" s="11" t="str">
        <f t="shared" si="44"/>
        <v>N/A</v>
      </c>
      <c r="G136" s="36">
        <v>139937</v>
      </c>
      <c r="H136" s="11" t="str">
        <f t="shared" si="45"/>
        <v>N/A</v>
      </c>
      <c r="I136" s="12">
        <v>-4.75</v>
      </c>
      <c r="J136" s="12">
        <v>-1.9</v>
      </c>
      <c r="K136" s="43" t="s">
        <v>740</v>
      </c>
      <c r="L136" s="9" t="str">
        <f t="shared" si="40"/>
        <v>Yes</v>
      </c>
    </row>
    <row r="137" spans="1:12" x14ac:dyDescent="0.25">
      <c r="A137" s="2" t="s">
        <v>1005</v>
      </c>
      <c r="B137" s="35" t="s">
        <v>213</v>
      </c>
      <c r="C137" s="36">
        <v>32646</v>
      </c>
      <c r="D137" s="11" t="str">
        <f t="shared" si="43"/>
        <v>N/A</v>
      </c>
      <c r="E137" s="36">
        <v>30357</v>
      </c>
      <c r="F137" s="11" t="str">
        <f t="shared" si="44"/>
        <v>N/A</v>
      </c>
      <c r="G137" s="36">
        <v>30418</v>
      </c>
      <c r="H137" s="11" t="str">
        <f t="shared" si="45"/>
        <v>N/A</v>
      </c>
      <c r="I137" s="12">
        <v>-7.01</v>
      </c>
      <c r="J137" s="12">
        <v>0.2009</v>
      </c>
      <c r="K137" s="43" t="s">
        <v>740</v>
      </c>
      <c r="L137" s="9" t="str">
        <f t="shared" si="40"/>
        <v>Yes</v>
      </c>
    </row>
    <row r="138" spans="1:12" x14ac:dyDescent="0.25">
      <c r="A138" s="2" t="s">
        <v>1006</v>
      </c>
      <c r="B138" s="35" t="s">
        <v>213</v>
      </c>
      <c r="C138" s="36">
        <v>0</v>
      </c>
      <c r="D138" s="11" t="str">
        <f t="shared" si="43"/>
        <v>N/A</v>
      </c>
      <c r="E138" s="36">
        <v>0</v>
      </c>
      <c r="F138" s="11" t="str">
        <f t="shared" si="44"/>
        <v>N/A</v>
      </c>
      <c r="G138" s="36">
        <v>0</v>
      </c>
      <c r="H138" s="11" t="str">
        <f t="shared" si="45"/>
        <v>N/A</v>
      </c>
      <c r="I138" s="12" t="s">
        <v>1746</v>
      </c>
      <c r="J138" s="12" t="s">
        <v>1746</v>
      </c>
      <c r="K138" s="43" t="s">
        <v>740</v>
      </c>
      <c r="L138" s="9" t="str">
        <f t="shared" si="40"/>
        <v>N/A</v>
      </c>
    </row>
    <row r="139" spans="1:12" x14ac:dyDescent="0.25">
      <c r="A139" s="7" t="s">
        <v>105</v>
      </c>
      <c r="B139" s="35" t="s">
        <v>213</v>
      </c>
      <c r="C139" s="36">
        <v>296979</v>
      </c>
      <c r="D139" s="11" t="str">
        <f t="shared" si="43"/>
        <v>N/A</v>
      </c>
      <c r="E139" s="36">
        <v>295508</v>
      </c>
      <c r="F139" s="11" t="str">
        <f t="shared" si="44"/>
        <v>N/A</v>
      </c>
      <c r="G139" s="36">
        <v>310328</v>
      </c>
      <c r="H139" s="11" t="str">
        <f t="shared" si="45"/>
        <v>N/A</v>
      </c>
      <c r="I139" s="12">
        <v>-0.495</v>
      </c>
      <c r="J139" s="12">
        <v>5.0149999999999997</v>
      </c>
      <c r="K139" s="43" t="s">
        <v>740</v>
      </c>
      <c r="L139" s="9" t="str">
        <f t="shared" si="40"/>
        <v>Yes</v>
      </c>
    </row>
    <row r="140" spans="1:12" x14ac:dyDescent="0.25">
      <c r="A140" s="2" t="s">
        <v>1007</v>
      </c>
      <c r="B140" s="35" t="s">
        <v>213</v>
      </c>
      <c r="C140" s="36">
        <v>134889</v>
      </c>
      <c r="D140" s="11" t="str">
        <f t="shared" si="43"/>
        <v>N/A</v>
      </c>
      <c r="E140" s="36">
        <v>136733</v>
      </c>
      <c r="F140" s="11" t="str">
        <f t="shared" si="44"/>
        <v>N/A</v>
      </c>
      <c r="G140" s="36">
        <v>136863</v>
      </c>
      <c r="H140" s="11" t="str">
        <f t="shared" si="45"/>
        <v>N/A</v>
      </c>
      <c r="I140" s="12">
        <v>1.367</v>
      </c>
      <c r="J140" s="12">
        <v>9.5100000000000004E-2</v>
      </c>
      <c r="K140" s="43" t="s">
        <v>740</v>
      </c>
      <c r="L140" s="9" t="str">
        <f t="shared" si="40"/>
        <v>Yes</v>
      </c>
    </row>
    <row r="141" spans="1:12" x14ac:dyDescent="0.25">
      <c r="A141" s="2" t="s">
        <v>1008</v>
      </c>
      <c r="B141" s="35" t="s">
        <v>213</v>
      </c>
      <c r="C141" s="36">
        <v>0</v>
      </c>
      <c r="D141" s="11" t="str">
        <f t="shared" si="43"/>
        <v>N/A</v>
      </c>
      <c r="E141" s="36">
        <v>0</v>
      </c>
      <c r="F141" s="11" t="str">
        <f t="shared" si="44"/>
        <v>N/A</v>
      </c>
      <c r="G141" s="36">
        <v>0</v>
      </c>
      <c r="H141" s="11" t="str">
        <f t="shared" si="45"/>
        <v>N/A</v>
      </c>
      <c r="I141" s="12" t="s">
        <v>1746</v>
      </c>
      <c r="J141" s="12" t="s">
        <v>1746</v>
      </c>
      <c r="K141" s="43" t="s">
        <v>740</v>
      </c>
      <c r="L141" s="9" t="str">
        <f t="shared" si="40"/>
        <v>N/A</v>
      </c>
    </row>
    <row r="142" spans="1:12" x14ac:dyDescent="0.25">
      <c r="A142" s="2" t="s">
        <v>1009</v>
      </c>
      <c r="B142" s="35" t="s">
        <v>213</v>
      </c>
      <c r="C142" s="36">
        <v>29</v>
      </c>
      <c r="D142" s="11" t="str">
        <f t="shared" si="43"/>
        <v>N/A</v>
      </c>
      <c r="E142" s="36">
        <v>35</v>
      </c>
      <c r="F142" s="11" t="str">
        <f t="shared" si="44"/>
        <v>N/A</v>
      </c>
      <c r="G142" s="36">
        <v>32</v>
      </c>
      <c r="H142" s="11" t="str">
        <f t="shared" si="45"/>
        <v>N/A</v>
      </c>
      <c r="I142" s="12">
        <v>20.69</v>
      </c>
      <c r="J142" s="12">
        <v>-8.57</v>
      </c>
      <c r="K142" s="43" t="s">
        <v>740</v>
      </c>
      <c r="L142" s="9" t="str">
        <f t="shared" si="40"/>
        <v>Yes</v>
      </c>
    </row>
    <row r="143" spans="1:12" x14ac:dyDescent="0.25">
      <c r="A143" s="2" t="s">
        <v>1010</v>
      </c>
      <c r="B143" s="35" t="s">
        <v>213</v>
      </c>
      <c r="C143" s="36">
        <v>127028</v>
      </c>
      <c r="D143" s="11" t="str">
        <f t="shared" si="43"/>
        <v>N/A</v>
      </c>
      <c r="E143" s="36">
        <v>123067</v>
      </c>
      <c r="F143" s="11" t="str">
        <f t="shared" si="44"/>
        <v>N/A</v>
      </c>
      <c r="G143" s="36">
        <v>130188</v>
      </c>
      <c r="H143" s="11" t="str">
        <f t="shared" si="45"/>
        <v>N/A</v>
      </c>
      <c r="I143" s="12">
        <v>-3.12</v>
      </c>
      <c r="J143" s="12">
        <v>5.7859999999999996</v>
      </c>
      <c r="K143" s="43" t="s">
        <v>740</v>
      </c>
      <c r="L143" s="9" t="str">
        <f t="shared" si="40"/>
        <v>Yes</v>
      </c>
    </row>
    <row r="144" spans="1:12" x14ac:dyDescent="0.25">
      <c r="A144" s="2" t="s">
        <v>1011</v>
      </c>
      <c r="B144" s="35" t="s">
        <v>213</v>
      </c>
      <c r="C144" s="36">
        <v>35033</v>
      </c>
      <c r="D144" s="11" t="str">
        <f t="shared" si="43"/>
        <v>N/A</v>
      </c>
      <c r="E144" s="36">
        <v>35673</v>
      </c>
      <c r="F144" s="11" t="str">
        <f t="shared" si="44"/>
        <v>N/A</v>
      </c>
      <c r="G144" s="36">
        <v>35421</v>
      </c>
      <c r="H144" s="11" t="str">
        <f t="shared" si="45"/>
        <v>N/A</v>
      </c>
      <c r="I144" s="12">
        <v>1.827</v>
      </c>
      <c r="J144" s="12">
        <v>-0.70599999999999996</v>
      </c>
      <c r="K144" s="43" t="s">
        <v>740</v>
      </c>
      <c r="L144" s="9" t="str">
        <f t="shared" si="40"/>
        <v>Yes</v>
      </c>
    </row>
    <row r="145" spans="1:12" x14ac:dyDescent="0.25">
      <c r="A145" s="2" t="s">
        <v>1012</v>
      </c>
      <c r="B145" s="35" t="s">
        <v>213</v>
      </c>
      <c r="C145" s="36">
        <v>0</v>
      </c>
      <c r="D145" s="11" t="str">
        <f t="shared" si="43"/>
        <v>N/A</v>
      </c>
      <c r="E145" s="36">
        <v>0</v>
      </c>
      <c r="F145" s="11" t="str">
        <f t="shared" si="44"/>
        <v>N/A</v>
      </c>
      <c r="G145" s="36">
        <v>7824</v>
      </c>
      <c r="H145" s="11" t="str">
        <f t="shared" si="45"/>
        <v>N/A</v>
      </c>
      <c r="I145" s="12" t="s">
        <v>1746</v>
      </c>
      <c r="J145" s="12" t="s">
        <v>1746</v>
      </c>
      <c r="K145" s="43" t="s">
        <v>740</v>
      </c>
      <c r="L145" s="9" t="str">
        <f t="shared" si="40"/>
        <v>N/A</v>
      </c>
    </row>
    <row r="146" spans="1:12" ht="25" x14ac:dyDescent="0.25">
      <c r="A146" s="18" t="s">
        <v>1013</v>
      </c>
      <c r="B146" s="1" t="s">
        <v>213</v>
      </c>
      <c r="C146" s="1">
        <v>37695</v>
      </c>
      <c r="D146" s="11" t="str">
        <f t="shared" ref="D146:D151" si="46">IF($B146="N/A","N/A",IF(C146&gt;10,"No",IF(C146&lt;-10,"No","Yes")))</f>
        <v>N/A</v>
      </c>
      <c r="E146" s="1">
        <v>37153</v>
      </c>
      <c r="F146" s="11" t="str">
        <f t="shared" ref="F146:F151" si="47">IF($B146="N/A","N/A",IF(E146&gt;10,"No",IF(E146&lt;-10,"No","Yes")))</f>
        <v>N/A</v>
      </c>
      <c r="G146" s="1">
        <v>35825</v>
      </c>
      <c r="H146" s="11" t="str">
        <f t="shared" ref="H146:H151" si="48">IF($B146="N/A","N/A",IF(G146&gt;10,"No",IF(G146&lt;-10,"No","Yes")))</f>
        <v>N/A</v>
      </c>
      <c r="I146" s="12">
        <v>-1.44</v>
      </c>
      <c r="J146" s="12">
        <v>-3.57</v>
      </c>
      <c r="K146" s="43" t="s">
        <v>739</v>
      </c>
      <c r="L146" s="9" t="str">
        <f t="shared" ref="L146:L151" si="49">IF(J146="Div by 0", "N/A", IF(K146="N/A","N/A", IF(J146&gt;VALUE(MID(K146,1,2)), "No", IF(J146&lt;-1*VALUE(MID(K146,1,2)), "No", "Yes"))))</f>
        <v>Yes</v>
      </c>
    </row>
    <row r="147" spans="1:12" x14ac:dyDescent="0.25">
      <c r="A147" s="6" t="s">
        <v>326</v>
      </c>
      <c r="B147" s="43" t="s">
        <v>213</v>
      </c>
      <c r="C147" s="13">
        <v>2.0603573472000001</v>
      </c>
      <c r="D147" s="11" t="str">
        <f t="shared" si="46"/>
        <v>N/A</v>
      </c>
      <c r="E147" s="13">
        <v>1.9567567965999999</v>
      </c>
      <c r="F147" s="11" t="str">
        <f t="shared" si="47"/>
        <v>N/A</v>
      </c>
      <c r="G147" s="13">
        <v>1.8534192415999999</v>
      </c>
      <c r="H147" s="11" t="str">
        <f t="shared" si="48"/>
        <v>N/A</v>
      </c>
      <c r="I147" s="12">
        <v>-5.03</v>
      </c>
      <c r="J147" s="12">
        <v>-5.28</v>
      </c>
      <c r="K147" s="43" t="s">
        <v>739</v>
      </c>
      <c r="L147" s="9" t="str">
        <f t="shared" si="49"/>
        <v>Yes</v>
      </c>
    </row>
    <row r="148" spans="1:12" x14ac:dyDescent="0.25">
      <c r="A148" s="2" t="s">
        <v>327</v>
      </c>
      <c r="B148" s="43" t="s">
        <v>213</v>
      </c>
      <c r="C148" s="13">
        <v>19.682637627999998</v>
      </c>
      <c r="D148" s="11" t="str">
        <f t="shared" si="46"/>
        <v>N/A</v>
      </c>
      <c r="E148" s="13">
        <v>18.660209519999999</v>
      </c>
      <c r="F148" s="11" t="str">
        <f t="shared" si="47"/>
        <v>N/A</v>
      </c>
      <c r="G148" s="13">
        <v>17.418720878999999</v>
      </c>
      <c r="H148" s="11" t="str">
        <f t="shared" si="48"/>
        <v>N/A</v>
      </c>
      <c r="I148" s="12">
        <v>-5.19</v>
      </c>
      <c r="J148" s="12">
        <v>-6.65</v>
      </c>
      <c r="K148" s="43" t="s">
        <v>739</v>
      </c>
      <c r="L148" s="9" t="str">
        <f t="shared" si="49"/>
        <v>Yes</v>
      </c>
    </row>
    <row r="149" spans="1:12" x14ac:dyDescent="0.25">
      <c r="A149" s="2" t="s">
        <v>328</v>
      </c>
      <c r="B149" s="43" t="s">
        <v>213</v>
      </c>
      <c r="C149" s="13">
        <v>2.8353013950000001</v>
      </c>
      <c r="D149" s="11" t="str">
        <f t="shared" si="46"/>
        <v>N/A</v>
      </c>
      <c r="E149" s="13">
        <v>2.6959231016</v>
      </c>
      <c r="F149" s="11" t="str">
        <f t="shared" si="47"/>
        <v>N/A</v>
      </c>
      <c r="G149" s="13">
        <v>2.5619189353</v>
      </c>
      <c r="H149" s="11" t="str">
        <f t="shared" si="48"/>
        <v>N/A</v>
      </c>
      <c r="I149" s="12">
        <v>-4.92</v>
      </c>
      <c r="J149" s="12">
        <v>-4.97</v>
      </c>
      <c r="K149" s="43" t="s">
        <v>739</v>
      </c>
      <c r="L149" s="9" t="str">
        <f t="shared" si="49"/>
        <v>Yes</v>
      </c>
    </row>
    <row r="150" spans="1:12" x14ac:dyDescent="0.25">
      <c r="A150" s="2" t="s">
        <v>329</v>
      </c>
      <c r="B150" s="43" t="s">
        <v>213</v>
      </c>
      <c r="C150" s="13">
        <v>3.8309643300000001E-2</v>
      </c>
      <c r="D150" s="11" t="str">
        <f t="shared" si="46"/>
        <v>N/A</v>
      </c>
      <c r="E150" s="13">
        <v>3.37847223E-2</v>
      </c>
      <c r="F150" s="11" t="str">
        <f t="shared" si="47"/>
        <v>N/A</v>
      </c>
      <c r="G150" s="13">
        <v>8.96481E-5</v>
      </c>
      <c r="H150" s="11" t="str">
        <f t="shared" si="48"/>
        <v>N/A</v>
      </c>
      <c r="I150" s="12">
        <v>-11.8</v>
      </c>
      <c r="J150" s="12">
        <v>-99.7</v>
      </c>
      <c r="K150" s="43" t="s">
        <v>739</v>
      </c>
      <c r="L150" s="9" t="str">
        <f t="shared" si="49"/>
        <v>No</v>
      </c>
    </row>
    <row r="151" spans="1:12" x14ac:dyDescent="0.25">
      <c r="A151" s="2" t="s">
        <v>330</v>
      </c>
      <c r="B151" s="43" t="s">
        <v>213</v>
      </c>
      <c r="C151" s="13">
        <v>1.3468966E-3</v>
      </c>
      <c r="D151" s="11" t="str">
        <f t="shared" si="46"/>
        <v>N/A</v>
      </c>
      <c r="E151" s="13">
        <v>1.0152009E-3</v>
      </c>
      <c r="F151" s="11" t="str">
        <f t="shared" si="47"/>
        <v>N/A</v>
      </c>
      <c r="G151" s="13">
        <v>6.4447940000000002E-4</v>
      </c>
      <c r="H151" s="11" t="str">
        <f t="shared" si="48"/>
        <v>N/A</v>
      </c>
      <c r="I151" s="12">
        <v>-24.6</v>
      </c>
      <c r="J151" s="12">
        <v>-36.5</v>
      </c>
      <c r="K151" s="43" t="s">
        <v>739</v>
      </c>
      <c r="L151" s="9" t="str">
        <f t="shared" si="49"/>
        <v>No</v>
      </c>
    </row>
    <row r="152" spans="1:12" x14ac:dyDescent="0.25">
      <c r="A152" s="18" t="s">
        <v>1014</v>
      </c>
      <c r="B152" s="35" t="s">
        <v>213</v>
      </c>
      <c r="C152" s="36">
        <v>31314</v>
      </c>
      <c r="D152" s="11" t="str">
        <f t="shared" ref="D152:D158" si="50">IF($B152="N/A","N/A",IF(C152&gt;10,"No",IF(C152&lt;-10,"No","Yes")))</f>
        <v>N/A</v>
      </c>
      <c r="E152" s="36">
        <v>48169</v>
      </c>
      <c r="F152" s="11" t="str">
        <f t="shared" ref="F152:F158" si="51">IF($B152="N/A","N/A",IF(E152&gt;10,"No",IF(E152&lt;-10,"No","Yes")))</f>
        <v>N/A</v>
      </c>
      <c r="G152" s="36">
        <v>51563</v>
      </c>
      <c r="H152" s="11" t="str">
        <f t="shared" ref="H152:H158" si="52">IF($B152="N/A","N/A",IF(G152&gt;10,"No",IF(G152&lt;-10,"No","Yes")))</f>
        <v>N/A</v>
      </c>
      <c r="I152" s="12">
        <v>53.83</v>
      </c>
      <c r="J152" s="12">
        <v>7.0460000000000003</v>
      </c>
      <c r="K152" s="43" t="s">
        <v>739</v>
      </c>
      <c r="L152" s="9" t="str">
        <f t="shared" ref="L152:L159" si="53">IF(J152="Div by 0", "N/A", IF(K152="N/A","N/A", IF(J152&gt;VALUE(MID(K152,1,2)), "No", IF(J152&lt;-1*VALUE(MID(K152,1,2)), "No", "Yes"))))</f>
        <v>Yes</v>
      </c>
    </row>
    <row r="153" spans="1:12" x14ac:dyDescent="0.25">
      <c r="A153" s="6" t="s">
        <v>1015</v>
      </c>
      <c r="B153" s="35" t="s">
        <v>213</v>
      </c>
      <c r="C153" s="8">
        <v>1.7115805801999999</v>
      </c>
      <c r="D153" s="11" t="str">
        <f t="shared" si="50"/>
        <v>N/A</v>
      </c>
      <c r="E153" s="8">
        <v>2.5369423232999999</v>
      </c>
      <c r="F153" s="11" t="str">
        <f t="shared" si="51"/>
        <v>N/A</v>
      </c>
      <c r="G153" s="8">
        <v>2.6676303240000001</v>
      </c>
      <c r="H153" s="11" t="str">
        <f t="shared" si="52"/>
        <v>N/A</v>
      </c>
      <c r="I153" s="12">
        <v>48.22</v>
      </c>
      <c r="J153" s="12">
        <v>5.1509999999999998</v>
      </c>
      <c r="K153" s="43" t="s">
        <v>739</v>
      </c>
      <c r="L153" s="9" t="str">
        <f t="shared" si="53"/>
        <v>Yes</v>
      </c>
    </row>
    <row r="154" spans="1:12" x14ac:dyDescent="0.25">
      <c r="A154" s="18" t="s">
        <v>1016</v>
      </c>
      <c r="B154" s="35" t="s">
        <v>213</v>
      </c>
      <c r="C154" s="8">
        <v>4.8235434357000004</v>
      </c>
      <c r="D154" s="11" t="str">
        <f t="shared" si="50"/>
        <v>N/A</v>
      </c>
      <c r="E154" s="8">
        <v>6.7408292976000004</v>
      </c>
      <c r="F154" s="11" t="str">
        <f t="shared" si="51"/>
        <v>N/A</v>
      </c>
      <c r="G154" s="8">
        <v>7.0099174843999998</v>
      </c>
      <c r="H154" s="11" t="str">
        <f t="shared" si="52"/>
        <v>N/A</v>
      </c>
      <c r="I154" s="12">
        <v>39.75</v>
      </c>
      <c r="J154" s="12">
        <v>3.992</v>
      </c>
      <c r="K154" s="43" t="s">
        <v>739</v>
      </c>
      <c r="L154" s="9" t="str">
        <f t="shared" si="53"/>
        <v>Yes</v>
      </c>
    </row>
    <row r="155" spans="1:12" x14ac:dyDescent="0.25">
      <c r="A155" s="18" t="s">
        <v>1017</v>
      </c>
      <c r="B155" s="35" t="s">
        <v>213</v>
      </c>
      <c r="C155" s="8">
        <v>7.4026201840999999</v>
      </c>
      <c r="D155" s="11" t="str">
        <f t="shared" si="50"/>
        <v>N/A</v>
      </c>
      <c r="E155" s="8">
        <v>11.149496099</v>
      </c>
      <c r="F155" s="11" t="str">
        <f t="shared" si="51"/>
        <v>N/A</v>
      </c>
      <c r="G155" s="8">
        <v>11.445029792</v>
      </c>
      <c r="H155" s="11" t="str">
        <f t="shared" si="52"/>
        <v>N/A</v>
      </c>
      <c r="I155" s="12">
        <v>50.62</v>
      </c>
      <c r="J155" s="12">
        <v>2.6509999999999998</v>
      </c>
      <c r="K155" s="43" t="s">
        <v>739</v>
      </c>
      <c r="L155" s="9" t="str">
        <f t="shared" si="53"/>
        <v>Yes</v>
      </c>
    </row>
    <row r="156" spans="1:12" x14ac:dyDescent="0.25">
      <c r="A156" s="18" t="s">
        <v>1018</v>
      </c>
      <c r="B156" s="35" t="s">
        <v>213</v>
      </c>
      <c r="C156" s="8">
        <v>2.58214508E-2</v>
      </c>
      <c r="D156" s="11" t="str">
        <f t="shared" si="50"/>
        <v>N/A</v>
      </c>
      <c r="E156" s="8">
        <v>2.3299808500000001E-2</v>
      </c>
      <c r="F156" s="11" t="str">
        <f t="shared" si="51"/>
        <v>N/A</v>
      </c>
      <c r="G156" s="8">
        <v>1.9722592800000001E-2</v>
      </c>
      <c r="H156" s="11" t="str">
        <f t="shared" si="52"/>
        <v>N/A</v>
      </c>
      <c r="I156" s="12">
        <v>-9.77</v>
      </c>
      <c r="J156" s="12">
        <v>-15.4</v>
      </c>
      <c r="K156" s="43" t="s">
        <v>739</v>
      </c>
      <c r="L156" s="9" t="str">
        <f t="shared" si="53"/>
        <v>Yes</v>
      </c>
    </row>
    <row r="157" spans="1:12" x14ac:dyDescent="0.25">
      <c r="A157" s="18" t="s">
        <v>1019</v>
      </c>
      <c r="B157" s="35" t="s">
        <v>213</v>
      </c>
      <c r="C157" s="8">
        <v>3.5692759400000003E-2</v>
      </c>
      <c r="D157" s="11" t="str">
        <f t="shared" si="50"/>
        <v>N/A</v>
      </c>
      <c r="E157" s="8">
        <v>3.5193632699999998E-2</v>
      </c>
      <c r="F157" s="11" t="str">
        <f t="shared" si="51"/>
        <v>N/A</v>
      </c>
      <c r="G157" s="8">
        <v>3.8346523700000003E-2</v>
      </c>
      <c r="H157" s="11" t="str">
        <f t="shared" si="52"/>
        <v>N/A</v>
      </c>
      <c r="I157" s="12">
        <v>-1.4</v>
      </c>
      <c r="J157" s="12">
        <v>8.9589999999999996</v>
      </c>
      <c r="K157" s="43" t="s">
        <v>739</v>
      </c>
      <c r="L157" s="9" t="str">
        <f t="shared" si="53"/>
        <v>Yes</v>
      </c>
    </row>
    <row r="158" spans="1:12" x14ac:dyDescent="0.25">
      <c r="A158" s="2" t="s">
        <v>1020</v>
      </c>
      <c r="B158" s="35" t="s">
        <v>213</v>
      </c>
      <c r="C158" s="36">
        <v>1385</v>
      </c>
      <c r="D158" s="11" t="str">
        <f t="shared" si="50"/>
        <v>N/A</v>
      </c>
      <c r="E158" s="36">
        <v>1727</v>
      </c>
      <c r="F158" s="11" t="str">
        <f t="shared" si="51"/>
        <v>N/A</v>
      </c>
      <c r="G158" s="36">
        <v>2110</v>
      </c>
      <c r="H158" s="11" t="str">
        <f t="shared" si="52"/>
        <v>N/A</v>
      </c>
      <c r="I158" s="12">
        <v>24.69</v>
      </c>
      <c r="J158" s="12">
        <v>22.18</v>
      </c>
      <c r="K158" s="43" t="s">
        <v>739</v>
      </c>
      <c r="L158" s="9" t="str">
        <f t="shared" si="53"/>
        <v>Yes</v>
      </c>
    </row>
    <row r="159" spans="1:12" ht="25" x14ac:dyDescent="0.25">
      <c r="A159" s="18" t="s">
        <v>1021</v>
      </c>
      <c r="B159" s="35" t="s">
        <v>213</v>
      </c>
      <c r="C159" s="36">
        <v>32396</v>
      </c>
      <c r="D159" s="11" t="str">
        <f>IF($B159="N/A","N/A",IF(C159&gt;10,"No",IF(C159&lt;-10,"No","Yes")))</f>
        <v>N/A</v>
      </c>
      <c r="E159" s="36">
        <v>49091</v>
      </c>
      <c r="F159" s="11" t="str">
        <f>IF($B159="N/A","N/A",IF(E159&gt;10,"No",IF(E159&lt;-10,"No","Yes")))</f>
        <v>N/A</v>
      </c>
      <c r="G159" s="36">
        <v>52613</v>
      </c>
      <c r="H159" s="11" t="str">
        <f>IF($B159="N/A","N/A",IF(G159&gt;10,"No",IF(G159&lt;-10,"No","Yes")))</f>
        <v>N/A</v>
      </c>
      <c r="I159" s="12">
        <v>51.53</v>
      </c>
      <c r="J159" s="12">
        <v>7.1740000000000004</v>
      </c>
      <c r="K159" s="43" t="s">
        <v>739</v>
      </c>
      <c r="L159" s="9" t="str">
        <f t="shared" si="53"/>
        <v>Yes</v>
      </c>
    </row>
    <row r="160" spans="1:12" x14ac:dyDescent="0.25">
      <c r="A160" s="4" t="s">
        <v>1022</v>
      </c>
      <c r="B160" s="35" t="s">
        <v>213</v>
      </c>
      <c r="C160" s="36">
        <v>25200</v>
      </c>
      <c r="D160" s="11" t="str">
        <f t="shared" ref="D160:D234" si="54">IF($B160="N/A","N/A",IF(C160&gt;10,"No",IF(C160&lt;-10,"No","Yes")))</f>
        <v>N/A</v>
      </c>
      <c r="E160" s="36">
        <v>25481</v>
      </c>
      <c r="F160" s="11" t="str">
        <f t="shared" ref="F160:F234" si="55">IF($B160="N/A","N/A",IF(E160&gt;10,"No",IF(E160&lt;-10,"No","Yes")))</f>
        <v>N/A</v>
      </c>
      <c r="G160" s="36">
        <v>25054</v>
      </c>
      <c r="H160" s="11" t="str">
        <f t="shared" ref="H160:H223" si="56">IF($B160="N/A","N/A",IF(G160&gt;10,"No",IF(G160&lt;-10,"No","Yes")))</f>
        <v>N/A</v>
      </c>
      <c r="I160" s="12">
        <v>1.115</v>
      </c>
      <c r="J160" s="12">
        <v>-1.68</v>
      </c>
      <c r="K160" s="43" t="s">
        <v>739</v>
      </c>
      <c r="L160" s="9" t="str">
        <f t="shared" ref="L160:L223" si="57">IF(J160="Div by 0", "N/A", IF(K160="N/A","N/A", IF(J160&gt;VALUE(MID(K160,1,2)), "No", IF(J160&lt;-1*VALUE(MID(K160,1,2)), "No", "Yes"))))</f>
        <v>Yes</v>
      </c>
    </row>
    <row r="161" spans="1:12" x14ac:dyDescent="0.25">
      <c r="A161" s="53" t="s">
        <v>71</v>
      </c>
      <c r="B161" s="35" t="s">
        <v>213</v>
      </c>
      <c r="C161" s="8">
        <v>1.3773976695000001</v>
      </c>
      <c r="D161" s="11" t="str">
        <f t="shared" si="54"/>
        <v>N/A</v>
      </c>
      <c r="E161" s="8">
        <v>1.3420213693</v>
      </c>
      <c r="F161" s="11" t="str">
        <f t="shared" si="55"/>
        <v>N/A</v>
      </c>
      <c r="G161" s="8">
        <v>1.2961776882</v>
      </c>
      <c r="H161" s="11" t="str">
        <f t="shared" si="56"/>
        <v>N/A</v>
      </c>
      <c r="I161" s="12">
        <v>-2.57</v>
      </c>
      <c r="J161" s="12">
        <v>-3.42</v>
      </c>
      <c r="K161" s="43" t="s">
        <v>739</v>
      </c>
      <c r="L161" s="9" t="str">
        <f t="shared" si="57"/>
        <v>Yes</v>
      </c>
    </row>
    <row r="162" spans="1:12" x14ac:dyDescent="0.25">
      <c r="A162" s="4" t="s">
        <v>111</v>
      </c>
      <c r="B162" s="35" t="s">
        <v>213</v>
      </c>
      <c r="C162" s="8">
        <v>4.6082755429000004</v>
      </c>
      <c r="D162" s="11" t="str">
        <f t="shared" si="54"/>
        <v>N/A</v>
      </c>
      <c r="E162" s="8">
        <v>4.5004153917999998</v>
      </c>
      <c r="F162" s="11" t="str">
        <f t="shared" si="55"/>
        <v>N/A</v>
      </c>
      <c r="G162" s="8">
        <v>4.1466017647999998</v>
      </c>
      <c r="H162" s="11" t="str">
        <f t="shared" si="56"/>
        <v>N/A</v>
      </c>
      <c r="I162" s="12">
        <v>-2.34</v>
      </c>
      <c r="J162" s="12">
        <v>-7.86</v>
      </c>
      <c r="K162" s="43" t="s">
        <v>739</v>
      </c>
      <c r="L162" s="9" t="str">
        <f t="shared" si="57"/>
        <v>Yes</v>
      </c>
    </row>
    <row r="163" spans="1:12" x14ac:dyDescent="0.25">
      <c r="A163" s="4" t="s">
        <v>112</v>
      </c>
      <c r="B163" s="35" t="s">
        <v>213</v>
      </c>
      <c r="C163" s="8">
        <v>5.6715260402999998</v>
      </c>
      <c r="D163" s="11" t="str">
        <f t="shared" si="54"/>
        <v>N/A</v>
      </c>
      <c r="E163" s="8">
        <v>5.4882344444999998</v>
      </c>
      <c r="F163" s="11" t="str">
        <f t="shared" si="55"/>
        <v>N/A</v>
      </c>
      <c r="G163" s="8">
        <v>5.2282385427999998</v>
      </c>
      <c r="H163" s="11" t="str">
        <f t="shared" si="56"/>
        <v>N/A</v>
      </c>
      <c r="I163" s="12">
        <v>-3.23</v>
      </c>
      <c r="J163" s="12">
        <v>-4.74</v>
      </c>
      <c r="K163" s="43" t="s">
        <v>739</v>
      </c>
      <c r="L163" s="9" t="str">
        <f t="shared" si="57"/>
        <v>Yes</v>
      </c>
    </row>
    <row r="164" spans="1:12" x14ac:dyDescent="0.25">
      <c r="A164" s="4" t="s">
        <v>113</v>
      </c>
      <c r="B164" s="35" t="s">
        <v>213</v>
      </c>
      <c r="C164" s="8">
        <v>1.8309756E-2</v>
      </c>
      <c r="D164" s="11" t="str">
        <f t="shared" si="54"/>
        <v>N/A</v>
      </c>
      <c r="E164" s="8">
        <v>1.7833314999999999E-2</v>
      </c>
      <c r="F164" s="11" t="str">
        <f t="shared" si="55"/>
        <v>N/A</v>
      </c>
      <c r="G164" s="8">
        <v>1.8108926099999999E-2</v>
      </c>
      <c r="H164" s="11" t="str">
        <f t="shared" si="56"/>
        <v>N/A</v>
      </c>
      <c r="I164" s="12">
        <v>-2.6</v>
      </c>
      <c r="J164" s="12">
        <v>1.5449999999999999</v>
      </c>
      <c r="K164" s="43" t="s">
        <v>739</v>
      </c>
      <c r="L164" s="9" t="str">
        <f t="shared" si="57"/>
        <v>Yes</v>
      </c>
    </row>
    <row r="165" spans="1:12" x14ac:dyDescent="0.25">
      <c r="A165" s="4" t="s">
        <v>114</v>
      </c>
      <c r="B165" s="35" t="s">
        <v>213</v>
      </c>
      <c r="C165" s="8">
        <v>1.3468966E-3</v>
      </c>
      <c r="D165" s="11" t="str">
        <f t="shared" si="54"/>
        <v>N/A</v>
      </c>
      <c r="E165" s="8">
        <v>0</v>
      </c>
      <c r="F165" s="11" t="str">
        <f t="shared" si="55"/>
        <v>N/A</v>
      </c>
      <c r="G165" s="8">
        <v>3.2223970000000001E-4</v>
      </c>
      <c r="H165" s="11" t="str">
        <f t="shared" si="56"/>
        <v>N/A</v>
      </c>
      <c r="I165" s="12">
        <v>-100</v>
      </c>
      <c r="J165" s="12" t="s">
        <v>1746</v>
      </c>
      <c r="K165" s="43" t="s">
        <v>739</v>
      </c>
      <c r="L165" s="9" t="str">
        <f t="shared" si="57"/>
        <v>N/A</v>
      </c>
    </row>
    <row r="166" spans="1:12" x14ac:dyDescent="0.25">
      <c r="A166" s="4" t="s">
        <v>428</v>
      </c>
      <c r="B166" s="35" t="s">
        <v>213</v>
      </c>
      <c r="C166" s="36">
        <v>6457</v>
      </c>
      <c r="D166" s="11" t="str">
        <f>IF($B166="N/A","N/A",IF(C166&gt;10,"No",IF(C166&lt;-10,"No","Yes")))</f>
        <v>N/A</v>
      </c>
      <c r="E166" s="36">
        <v>6529</v>
      </c>
      <c r="F166" s="11" t="str">
        <f>IF($B166="N/A","N/A",IF(E166&gt;10,"No",IF(E166&lt;-10,"No","Yes")))</f>
        <v>N/A</v>
      </c>
      <c r="G166" s="36">
        <v>6261</v>
      </c>
      <c r="H166" s="11" t="str">
        <f>IF($B166="N/A","N/A",IF(G166&gt;10,"No",IF(G166&lt;-10,"No","Yes")))</f>
        <v>N/A</v>
      </c>
      <c r="I166" s="12">
        <v>1.115</v>
      </c>
      <c r="J166" s="12">
        <v>-4.0999999999999996</v>
      </c>
      <c r="K166" s="43" t="s">
        <v>739</v>
      </c>
      <c r="L166" s="9" t="str">
        <f t="shared" si="57"/>
        <v>Yes</v>
      </c>
    </row>
    <row r="167" spans="1:12" x14ac:dyDescent="0.25">
      <c r="A167" s="4" t="s">
        <v>429</v>
      </c>
      <c r="B167" s="35" t="s">
        <v>213</v>
      </c>
      <c r="C167" s="36">
        <v>115</v>
      </c>
      <c r="D167" s="11" t="str">
        <f>IF($B167="N/A","N/A",IF(C167&gt;10,"No",IF(C167&lt;-10,"No","Yes")))</f>
        <v>N/A</v>
      </c>
      <c r="E167" s="36">
        <v>134</v>
      </c>
      <c r="F167" s="11" t="str">
        <f>IF($B167="N/A","N/A",IF(E167&gt;10,"No",IF(E167&lt;-10,"No","Yes")))</f>
        <v>N/A</v>
      </c>
      <c r="G167" s="36">
        <v>111</v>
      </c>
      <c r="H167" s="11" t="str">
        <f>IF($B167="N/A","N/A",IF(G167&gt;10,"No",IF(G167&lt;-10,"No","Yes")))</f>
        <v>N/A</v>
      </c>
      <c r="I167" s="12">
        <v>16.52</v>
      </c>
      <c r="J167" s="12">
        <v>-17.2</v>
      </c>
      <c r="K167" s="43" t="s">
        <v>739</v>
      </c>
      <c r="L167" s="9" t="str">
        <f t="shared" si="57"/>
        <v>Yes</v>
      </c>
    </row>
    <row r="168" spans="1:12" x14ac:dyDescent="0.25">
      <c r="A168" s="4" t="s">
        <v>430</v>
      </c>
      <c r="B168" s="35" t="s">
        <v>213</v>
      </c>
      <c r="C168" s="36">
        <v>10284</v>
      </c>
      <c r="D168" s="11" t="str">
        <f>IF($B168="N/A","N/A",IF(C168&gt;10,"No",IF(C168&lt;-10,"No","Yes")))</f>
        <v>N/A</v>
      </c>
      <c r="E168" s="36">
        <v>10634</v>
      </c>
      <c r="F168" s="11" t="str">
        <f>IF($B168="N/A","N/A",IF(E168&gt;10,"No",IF(E168&lt;-10,"No","Yes")))</f>
        <v>N/A</v>
      </c>
      <c r="G168" s="36">
        <v>10695</v>
      </c>
      <c r="H168" s="11" t="str">
        <f>IF($B168="N/A","N/A",IF(G168&gt;10,"No",IF(G168&lt;-10,"No","Yes")))</f>
        <v>N/A</v>
      </c>
      <c r="I168" s="12">
        <v>3.403</v>
      </c>
      <c r="J168" s="12">
        <v>0.5736</v>
      </c>
      <c r="K168" s="43" t="s">
        <v>739</v>
      </c>
      <c r="L168" s="9" t="str">
        <f t="shared" si="57"/>
        <v>Yes</v>
      </c>
    </row>
    <row r="169" spans="1:12" x14ac:dyDescent="0.25">
      <c r="A169" s="4" t="s">
        <v>431</v>
      </c>
      <c r="B169" s="35" t="s">
        <v>213</v>
      </c>
      <c r="C169" s="36">
        <v>8145</v>
      </c>
      <c r="D169" s="11" t="str">
        <f>IF($B169="N/A","N/A",IF(C169&gt;10,"No",IF(C169&lt;-10,"No","Yes")))</f>
        <v>N/A</v>
      </c>
      <c r="E169" s="36">
        <v>7985</v>
      </c>
      <c r="F169" s="11" t="str">
        <f>IF($B169="N/A","N/A",IF(E169&gt;10,"No",IF(E169&lt;-10,"No","Yes")))</f>
        <v>N/A</v>
      </c>
      <c r="G169" s="36">
        <v>7784</v>
      </c>
      <c r="H169" s="11" t="str">
        <f>IF($B169="N/A","N/A",IF(G169&gt;10,"No",IF(G169&lt;-10,"No","Yes")))</f>
        <v>N/A</v>
      </c>
      <c r="I169" s="12">
        <v>-1.96</v>
      </c>
      <c r="J169" s="12">
        <v>-2.52</v>
      </c>
      <c r="K169" s="43" t="s">
        <v>739</v>
      </c>
      <c r="L169" s="9" t="str">
        <f t="shared" si="57"/>
        <v>Yes</v>
      </c>
    </row>
    <row r="170" spans="1:12" x14ac:dyDescent="0.25">
      <c r="A170" s="4" t="s">
        <v>432</v>
      </c>
      <c r="B170" s="35" t="s">
        <v>213</v>
      </c>
      <c r="C170" s="36">
        <v>199</v>
      </c>
      <c r="D170" s="11" t="str">
        <f>IF($B170="N/A","N/A",IF(C170&gt;10,"No",IF(C170&lt;-10,"No","Yes")))</f>
        <v>N/A</v>
      </c>
      <c r="E170" s="36">
        <v>199</v>
      </c>
      <c r="F170" s="11" t="str">
        <f>IF($B170="N/A","N/A",IF(E170&gt;10,"No",IF(E170&lt;-10,"No","Yes")))</f>
        <v>N/A</v>
      </c>
      <c r="G170" s="36">
        <v>203</v>
      </c>
      <c r="H170" s="11" t="str">
        <f>IF($B170="N/A","N/A",IF(G170&gt;10,"No",IF(G170&lt;-10,"No","Yes")))</f>
        <v>N/A</v>
      </c>
      <c r="I170" s="12">
        <v>0</v>
      </c>
      <c r="J170" s="12">
        <v>2.0099999999999998</v>
      </c>
      <c r="K170" s="43" t="s">
        <v>739</v>
      </c>
      <c r="L170" s="9" t="str">
        <f t="shared" si="57"/>
        <v>Yes</v>
      </c>
    </row>
    <row r="171" spans="1:12" x14ac:dyDescent="0.25">
      <c r="A171" s="6" t="s">
        <v>1023</v>
      </c>
      <c r="B171" s="35" t="s">
        <v>213</v>
      </c>
      <c r="C171" s="36">
        <v>11491</v>
      </c>
      <c r="D171" s="11" t="str">
        <f t="shared" si="54"/>
        <v>N/A</v>
      </c>
      <c r="E171" s="36">
        <v>11806</v>
      </c>
      <c r="F171" s="11" t="str">
        <f t="shared" si="55"/>
        <v>N/A</v>
      </c>
      <c r="G171" s="36">
        <v>11316</v>
      </c>
      <c r="H171" s="11" t="str">
        <f t="shared" si="56"/>
        <v>N/A</v>
      </c>
      <c r="I171" s="12">
        <v>2.7410000000000001</v>
      </c>
      <c r="J171" s="12">
        <v>-4.1500000000000004</v>
      </c>
      <c r="K171" s="43" t="s">
        <v>739</v>
      </c>
      <c r="L171" s="9" t="str">
        <f t="shared" si="57"/>
        <v>Yes</v>
      </c>
    </row>
    <row r="172" spans="1:12" x14ac:dyDescent="0.25">
      <c r="A172" s="4" t="s">
        <v>1024</v>
      </c>
      <c r="B172" s="35" t="s">
        <v>213</v>
      </c>
      <c r="C172" s="36">
        <v>6418</v>
      </c>
      <c r="D172" s="11" t="str">
        <f>IF($B172="N/A","N/A",IF(C172&gt;10,"No",IF(C172&lt;-10,"No","Yes")))</f>
        <v>N/A</v>
      </c>
      <c r="E172" s="36">
        <v>6486</v>
      </c>
      <c r="F172" s="11" t="str">
        <f>IF($B172="N/A","N/A",IF(E172&gt;10,"No",IF(E172&lt;-10,"No","Yes")))</f>
        <v>N/A</v>
      </c>
      <c r="G172" s="36">
        <v>6212</v>
      </c>
      <c r="H172" s="11" t="str">
        <f>IF($B172="N/A","N/A",IF(G172&gt;10,"No",IF(G172&lt;-10,"No","Yes")))</f>
        <v>N/A</v>
      </c>
      <c r="I172" s="12">
        <v>1.06</v>
      </c>
      <c r="J172" s="12">
        <v>-4.22</v>
      </c>
      <c r="K172" s="43" t="s">
        <v>739</v>
      </c>
      <c r="L172" s="9" t="str">
        <f t="shared" si="57"/>
        <v>Yes</v>
      </c>
    </row>
    <row r="173" spans="1:12" x14ac:dyDescent="0.25">
      <c r="A173" s="4" t="s">
        <v>1025</v>
      </c>
      <c r="B173" s="35" t="s">
        <v>213</v>
      </c>
      <c r="C173" s="36">
        <v>113</v>
      </c>
      <c r="D173" s="11" t="str">
        <f>IF($B173="N/A","N/A",IF(C173&gt;10,"No",IF(C173&lt;-10,"No","Yes")))</f>
        <v>N/A</v>
      </c>
      <c r="E173" s="36">
        <v>132</v>
      </c>
      <c r="F173" s="11" t="str">
        <f>IF($B173="N/A","N/A",IF(E173&gt;10,"No",IF(E173&lt;-10,"No","Yes")))</f>
        <v>N/A</v>
      </c>
      <c r="G173" s="36">
        <v>109</v>
      </c>
      <c r="H173" s="11" t="str">
        <f>IF($B173="N/A","N/A",IF(G173&gt;10,"No",IF(G173&lt;-10,"No","Yes")))</f>
        <v>N/A</v>
      </c>
      <c r="I173" s="12">
        <v>16.809999999999999</v>
      </c>
      <c r="J173" s="12">
        <v>-17.399999999999999</v>
      </c>
      <c r="K173" s="43" t="s">
        <v>739</v>
      </c>
      <c r="L173" s="9" t="str">
        <f t="shared" si="57"/>
        <v>Yes</v>
      </c>
    </row>
    <row r="174" spans="1:12" ht="25" x14ac:dyDescent="0.25">
      <c r="A174" s="4" t="s">
        <v>1026</v>
      </c>
      <c r="B174" s="35" t="s">
        <v>213</v>
      </c>
      <c r="C174" s="36">
        <v>3586</v>
      </c>
      <c r="D174" s="11" t="str">
        <f>IF($B174="N/A","N/A",IF(C174&gt;10,"No",IF(C174&lt;-10,"No","Yes")))</f>
        <v>N/A</v>
      </c>
      <c r="E174" s="36">
        <v>3803</v>
      </c>
      <c r="F174" s="11" t="str">
        <f>IF($B174="N/A","N/A",IF(E174&gt;10,"No",IF(E174&lt;-10,"No","Yes")))</f>
        <v>N/A</v>
      </c>
      <c r="G174" s="36">
        <v>3690</v>
      </c>
      <c r="H174" s="11" t="str">
        <f>IF($B174="N/A","N/A",IF(G174&gt;10,"No",IF(G174&lt;-10,"No","Yes")))</f>
        <v>N/A</v>
      </c>
      <c r="I174" s="12">
        <v>6.0510000000000002</v>
      </c>
      <c r="J174" s="12">
        <v>-2.97</v>
      </c>
      <c r="K174" s="43" t="s">
        <v>739</v>
      </c>
      <c r="L174" s="9" t="str">
        <f t="shared" si="57"/>
        <v>Yes</v>
      </c>
    </row>
    <row r="175" spans="1:12" x14ac:dyDescent="0.25">
      <c r="A175" s="4" t="s">
        <v>1027</v>
      </c>
      <c r="B175" s="35" t="s">
        <v>213</v>
      </c>
      <c r="C175" s="36">
        <v>1366</v>
      </c>
      <c r="D175" s="11" t="str">
        <f>IF($B175="N/A","N/A",IF(C175&gt;10,"No",IF(C175&lt;-10,"No","Yes")))</f>
        <v>N/A</v>
      </c>
      <c r="E175" s="36">
        <v>1378</v>
      </c>
      <c r="F175" s="11" t="str">
        <f>IF($B175="N/A","N/A",IF(E175&gt;10,"No",IF(E175&lt;-10,"No","Yes")))</f>
        <v>N/A</v>
      </c>
      <c r="G175" s="36">
        <v>1298</v>
      </c>
      <c r="H175" s="11" t="str">
        <f>IF($B175="N/A","N/A",IF(G175&gt;10,"No",IF(G175&lt;-10,"No","Yes")))</f>
        <v>N/A</v>
      </c>
      <c r="I175" s="12">
        <v>0.87849999999999995</v>
      </c>
      <c r="J175" s="12">
        <v>-5.81</v>
      </c>
      <c r="K175" s="43" t="s">
        <v>739</v>
      </c>
      <c r="L175" s="9" t="str">
        <f t="shared" si="57"/>
        <v>Yes</v>
      </c>
    </row>
    <row r="176" spans="1:12" ht="25" x14ac:dyDescent="0.25">
      <c r="A176" s="4" t="s">
        <v>1028</v>
      </c>
      <c r="B176" s="35" t="s">
        <v>213</v>
      </c>
      <c r="C176" s="36">
        <v>11</v>
      </c>
      <c r="D176" s="11" t="str">
        <f>IF($B176="N/A","N/A",IF(C176&gt;10,"No",IF(C176&lt;-10,"No","Yes")))</f>
        <v>N/A</v>
      </c>
      <c r="E176" s="36">
        <v>11</v>
      </c>
      <c r="F176" s="11" t="str">
        <f>IF($B176="N/A","N/A",IF(E176&gt;10,"No",IF(E176&lt;-10,"No","Yes")))</f>
        <v>N/A</v>
      </c>
      <c r="G176" s="36">
        <v>11</v>
      </c>
      <c r="H176" s="11" t="str">
        <f>IF($B176="N/A","N/A",IF(G176&gt;10,"No",IF(G176&lt;-10,"No","Yes")))</f>
        <v>N/A</v>
      </c>
      <c r="I176" s="12">
        <v>-12.5</v>
      </c>
      <c r="J176" s="12">
        <v>0</v>
      </c>
      <c r="K176" s="43" t="s">
        <v>739</v>
      </c>
      <c r="L176" s="9" t="str">
        <f t="shared" si="57"/>
        <v>Yes</v>
      </c>
    </row>
    <row r="177" spans="1:12" x14ac:dyDescent="0.25">
      <c r="A177" s="6" t="s">
        <v>1029</v>
      </c>
      <c r="B177" s="35" t="s">
        <v>213</v>
      </c>
      <c r="C177" s="36">
        <v>0</v>
      </c>
      <c r="D177" s="11" t="str">
        <f t="shared" si="54"/>
        <v>N/A</v>
      </c>
      <c r="E177" s="36">
        <v>0</v>
      </c>
      <c r="F177" s="11" t="str">
        <f t="shared" si="55"/>
        <v>N/A</v>
      </c>
      <c r="G177" s="36">
        <v>0</v>
      </c>
      <c r="H177" s="11" t="str">
        <f t="shared" si="56"/>
        <v>N/A</v>
      </c>
      <c r="I177" s="12" t="s">
        <v>1746</v>
      </c>
      <c r="J177" s="12" t="s">
        <v>1746</v>
      </c>
      <c r="K177" s="43" t="s">
        <v>739</v>
      </c>
      <c r="L177" s="9" t="str">
        <f t="shared" si="57"/>
        <v>N/A</v>
      </c>
    </row>
    <row r="178" spans="1:12" x14ac:dyDescent="0.25">
      <c r="A178" s="4" t="s">
        <v>1030</v>
      </c>
      <c r="B178" s="35" t="s">
        <v>213</v>
      </c>
      <c r="C178" s="36">
        <v>0</v>
      </c>
      <c r="D178" s="11" t="str">
        <f t="shared" si="54"/>
        <v>N/A</v>
      </c>
      <c r="E178" s="36">
        <v>0</v>
      </c>
      <c r="F178" s="11" t="str">
        <f t="shared" si="55"/>
        <v>N/A</v>
      </c>
      <c r="G178" s="36">
        <v>0</v>
      </c>
      <c r="H178" s="11" t="str">
        <f t="shared" si="56"/>
        <v>N/A</v>
      </c>
      <c r="I178" s="12" t="s">
        <v>1746</v>
      </c>
      <c r="J178" s="12" t="s">
        <v>1746</v>
      </c>
      <c r="K178" s="43" t="s">
        <v>739</v>
      </c>
      <c r="L178" s="9" t="str">
        <f t="shared" si="57"/>
        <v>N/A</v>
      </c>
    </row>
    <row r="179" spans="1:12" x14ac:dyDescent="0.25">
      <c r="A179" s="4" t="s">
        <v>1031</v>
      </c>
      <c r="B179" s="35" t="s">
        <v>213</v>
      </c>
      <c r="C179" s="36">
        <v>0</v>
      </c>
      <c r="D179" s="11" t="str">
        <f t="shared" si="54"/>
        <v>N/A</v>
      </c>
      <c r="E179" s="36">
        <v>0</v>
      </c>
      <c r="F179" s="11" t="str">
        <f t="shared" si="55"/>
        <v>N/A</v>
      </c>
      <c r="G179" s="36">
        <v>0</v>
      </c>
      <c r="H179" s="11" t="str">
        <f t="shared" si="56"/>
        <v>N/A</v>
      </c>
      <c r="I179" s="12" t="s">
        <v>1746</v>
      </c>
      <c r="J179" s="12" t="s">
        <v>1746</v>
      </c>
      <c r="K179" s="43" t="s">
        <v>739</v>
      </c>
      <c r="L179" s="9" t="str">
        <f t="shared" si="57"/>
        <v>N/A</v>
      </c>
    </row>
    <row r="180" spans="1:12" x14ac:dyDescent="0.25">
      <c r="A180" s="4" t="s">
        <v>1032</v>
      </c>
      <c r="B180" s="35" t="s">
        <v>213</v>
      </c>
      <c r="C180" s="36">
        <v>0</v>
      </c>
      <c r="D180" s="11" t="str">
        <f t="shared" si="54"/>
        <v>N/A</v>
      </c>
      <c r="E180" s="36">
        <v>0</v>
      </c>
      <c r="F180" s="11" t="str">
        <f t="shared" si="55"/>
        <v>N/A</v>
      </c>
      <c r="G180" s="36">
        <v>0</v>
      </c>
      <c r="H180" s="11" t="str">
        <f t="shared" si="56"/>
        <v>N/A</v>
      </c>
      <c r="I180" s="12" t="s">
        <v>1746</v>
      </c>
      <c r="J180" s="12" t="s">
        <v>1746</v>
      </c>
      <c r="K180" s="43" t="s">
        <v>739</v>
      </c>
      <c r="L180" s="9" t="str">
        <f t="shared" si="57"/>
        <v>N/A</v>
      </c>
    </row>
    <row r="181" spans="1:12" x14ac:dyDescent="0.25">
      <c r="A181" s="4" t="s">
        <v>1033</v>
      </c>
      <c r="B181" s="35" t="s">
        <v>213</v>
      </c>
      <c r="C181" s="36">
        <v>0</v>
      </c>
      <c r="D181" s="11" t="str">
        <f t="shared" si="54"/>
        <v>N/A</v>
      </c>
      <c r="E181" s="36">
        <v>0</v>
      </c>
      <c r="F181" s="11" t="str">
        <f t="shared" si="55"/>
        <v>N/A</v>
      </c>
      <c r="G181" s="36">
        <v>0</v>
      </c>
      <c r="H181" s="11" t="str">
        <f t="shared" si="56"/>
        <v>N/A</v>
      </c>
      <c r="I181" s="12" t="s">
        <v>1746</v>
      </c>
      <c r="J181" s="12" t="s">
        <v>1746</v>
      </c>
      <c r="K181" s="43" t="s">
        <v>739</v>
      </c>
      <c r="L181" s="9" t="str">
        <f t="shared" si="57"/>
        <v>N/A</v>
      </c>
    </row>
    <row r="182" spans="1:12" x14ac:dyDescent="0.25">
      <c r="A182" s="4" t="s">
        <v>1034</v>
      </c>
      <c r="B182" s="35" t="s">
        <v>213</v>
      </c>
      <c r="C182" s="36">
        <v>0</v>
      </c>
      <c r="D182" s="11" t="str">
        <f t="shared" si="54"/>
        <v>N/A</v>
      </c>
      <c r="E182" s="36">
        <v>0</v>
      </c>
      <c r="F182" s="11" t="str">
        <f t="shared" si="55"/>
        <v>N/A</v>
      </c>
      <c r="G182" s="36">
        <v>0</v>
      </c>
      <c r="H182" s="11" t="str">
        <f t="shared" si="56"/>
        <v>N/A</v>
      </c>
      <c r="I182" s="12" t="s">
        <v>1746</v>
      </c>
      <c r="J182" s="12" t="s">
        <v>1746</v>
      </c>
      <c r="K182" s="43" t="s">
        <v>739</v>
      </c>
      <c r="L182" s="9" t="str">
        <f t="shared" si="57"/>
        <v>N/A</v>
      </c>
    </row>
    <row r="183" spans="1:12" x14ac:dyDescent="0.25">
      <c r="A183" s="6" t="s">
        <v>1035</v>
      </c>
      <c r="B183" s="43" t="s">
        <v>213</v>
      </c>
      <c r="C183" s="1">
        <v>933</v>
      </c>
      <c r="D183" s="11" t="str">
        <f t="shared" si="54"/>
        <v>N/A</v>
      </c>
      <c r="E183" s="1">
        <v>1006</v>
      </c>
      <c r="F183" s="11" t="str">
        <f t="shared" si="55"/>
        <v>N/A</v>
      </c>
      <c r="G183" s="1">
        <v>1052</v>
      </c>
      <c r="H183" s="11" t="str">
        <f t="shared" si="56"/>
        <v>N/A</v>
      </c>
      <c r="I183" s="12">
        <v>7.8239999999999998</v>
      </c>
      <c r="J183" s="12">
        <v>4.5730000000000004</v>
      </c>
      <c r="K183" s="43" t="s">
        <v>739</v>
      </c>
      <c r="L183" s="11" t="str">
        <f t="shared" si="57"/>
        <v>Yes</v>
      </c>
    </row>
    <row r="184" spans="1:12" x14ac:dyDescent="0.25">
      <c r="A184" s="4" t="s">
        <v>1036</v>
      </c>
      <c r="B184" s="35" t="s">
        <v>213</v>
      </c>
      <c r="C184" s="36">
        <v>11</v>
      </c>
      <c r="D184" s="11" t="str">
        <f t="shared" si="54"/>
        <v>N/A</v>
      </c>
      <c r="E184" s="36">
        <v>11</v>
      </c>
      <c r="F184" s="11" t="str">
        <f t="shared" si="55"/>
        <v>N/A</v>
      </c>
      <c r="G184" s="36">
        <v>11</v>
      </c>
      <c r="H184" s="11" t="str">
        <f t="shared" si="56"/>
        <v>N/A</v>
      </c>
      <c r="I184" s="12">
        <v>100</v>
      </c>
      <c r="J184" s="12">
        <v>0</v>
      </c>
      <c r="K184" s="43" t="s">
        <v>739</v>
      </c>
      <c r="L184" s="9" t="str">
        <f t="shared" si="57"/>
        <v>Yes</v>
      </c>
    </row>
    <row r="185" spans="1:12" x14ac:dyDescent="0.25">
      <c r="A185" s="4" t="s">
        <v>1037</v>
      </c>
      <c r="B185" s="35" t="s">
        <v>213</v>
      </c>
      <c r="C185" s="36">
        <v>0</v>
      </c>
      <c r="D185" s="11" t="str">
        <f t="shared" si="54"/>
        <v>N/A</v>
      </c>
      <c r="E185" s="36">
        <v>0</v>
      </c>
      <c r="F185" s="11" t="str">
        <f t="shared" si="55"/>
        <v>N/A</v>
      </c>
      <c r="G185" s="36">
        <v>0</v>
      </c>
      <c r="H185" s="11" t="str">
        <f t="shared" si="56"/>
        <v>N/A</v>
      </c>
      <c r="I185" s="12" t="s">
        <v>1746</v>
      </c>
      <c r="J185" s="12" t="s">
        <v>1746</v>
      </c>
      <c r="K185" s="43" t="s">
        <v>739</v>
      </c>
      <c r="L185" s="9" t="str">
        <f t="shared" si="57"/>
        <v>N/A</v>
      </c>
    </row>
    <row r="186" spans="1:12" x14ac:dyDescent="0.25">
      <c r="A186" s="4" t="s">
        <v>1038</v>
      </c>
      <c r="B186" s="35" t="s">
        <v>213</v>
      </c>
      <c r="C186" s="36">
        <v>634</v>
      </c>
      <c r="D186" s="11" t="str">
        <f t="shared" si="54"/>
        <v>N/A</v>
      </c>
      <c r="E186" s="36">
        <v>701</v>
      </c>
      <c r="F186" s="11" t="str">
        <f t="shared" si="55"/>
        <v>N/A</v>
      </c>
      <c r="G186" s="36">
        <v>742</v>
      </c>
      <c r="H186" s="11" t="str">
        <f t="shared" si="56"/>
        <v>N/A</v>
      </c>
      <c r="I186" s="12">
        <v>10.57</v>
      </c>
      <c r="J186" s="12">
        <v>5.8490000000000002</v>
      </c>
      <c r="K186" s="43" t="s">
        <v>739</v>
      </c>
      <c r="L186" s="9" t="str">
        <f t="shared" si="57"/>
        <v>Yes</v>
      </c>
    </row>
    <row r="187" spans="1:12" x14ac:dyDescent="0.25">
      <c r="A187" s="4" t="s">
        <v>1039</v>
      </c>
      <c r="B187" s="35" t="s">
        <v>213</v>
      </c>
      <c r="C187" s="36">
        <v>298</v>
      </c>
      <c r="D187" s="11" t="str">
        <f t="shared" si="54"/>
        <v>N/A</v>
      </c>
      <c r="E187" s="36">
        <v>302</v>
      </c>
      <c r="F187" s="11" t="str">
        <f t="shared" si="55"/>
        <v>N/A</v>
      </c>
      <c r="G187" s="36">
        <v>308</v>
      </c>
      <c r="H187" s="11" t="str">
        <f t="shared" si="56"/>
        <v>N/A</v>
      </c>
      <c r="I187" s="12">
        <v>1.3420000000000001</v>
      </c>
      <c r="J187" s="12">
        <v>1.9870000000000001</v>
      </c>
      <c r="K187" s="43" t="s">
        <v>739</v>
      </c>
      <c r="L187" s="9" t="str">
        <f t="shared" si="57"/>
        <v>Yes</v>
      </c>
    </row>
    <row r="188" spans="1:12" ht="25" x14ac:dyDescent="0.25">
      <c r="A188" s="4" t="s">
        <v>1040</v>
      </c>
      <c r="B188" s="35" t="s">
        <v>213</v>
      </c>
      <c r="C188" s="36">
        <v>0</v>
      </c>
      <c r="D188" s="11" t="str">
        <f t="shared" si="54"/>
        <v>N/A</v>
      </c>
      <c r="E188" s="36">
        <v>11</v>
      </c>
      <c r="F188" s="11" t="str">
        <f t="shared" si="55"/>
        <v>N/A</v>
      </c>
      <c r="G188" s="36">
        <v>0</v>
      </c>
      <c r="H188" s="11" t="str">
        <f t="shared" si="56"/>
        <v>N/A</v>
      </c>
      <c r="I188" s="12" t="s">
        <v>1746</v>
      </c>
      <c r="J188" s="12">
        <v>-100</v>
      </c>
      <c r="K188" s="43" t="s">
        <v>739</v>
      </c>
      <c r="L188" s="9" t="str">
        <f t="shared" si="57"/>
        <v>No</v>
      </c>
    </row>
    <row r="189" spans="1:12" x14ac:dyDescent="0.25">
      <c r="A189" s="6" t="s">
        <v>1041</v>
      </c>
      <c r="B189" s="43" t="s">
        <v>213</v>
      </c>
      <c r="C189" s="1">
        <v>0</v>
      </c>
      <c r="D189" s="11" t="str">
        <f t="shared" si="54"/>
        <v>N/A</v>
      </c>
      <c r="E189" s="1">
        <v>0</v>
      </c>
      <c r="F189" s="11" t="str">
        <f t="shared" si="55"/>
        <v>N/A</v>
      </c>
      <c r="G189" s="1">
        <v>0</v>
      </c>
      <c r="H189" s="11" t="str">
        <f t="shared" si="56"/>
        <v>N/A</v>
      </c>
      <c r="I189" s="12" t="s">
        <v>1746</v>
      </c>
      <c r="J189" s="12" t="s">
        <v>1746</v>
      </c>
      <c r="K189" s="43" t="s">
        <v>739</v>
      </c>
      <c r="L189" s="11" t="str">
        <f t="shared" si="57"/>
        <v>N/A</v>
      </c>
    </row>
    <row r="190" spans="1:12" ht="25" x14ac:dyDescent="0.25">
      <c r="A190" s="4" t="s">
        <v>1042</v>
      </c>
      <c r="B190" s="35" t="s">
        <v>213</v>
      </c>
      <c r="C190" s="36">
        <v>0</v>
      </c>
      <c r="D190" s="11" t="str">
        <f t="shared" si="54"/>
        <v>N/A</v>
      </c>
      <c r="E190" s="36">
        <v>0</v>
      </c>
      <c r="F190" s="11" t="str">
        <f t="shared" si="55"/>
        <v>N/A</v>
      </c>
      <c r="G190" s="36">
        <v>0</v>
      </c>
      <c r="H190" s="11" t="str">
        <f t="shared" si="56"/>
        <v>N/A</v>
      </c>
      <c r="I190" s="12" t="s">
        <v>1746</v>
      </c>
      <c r="J190" s="12" t="s">
        <v>1746</v>
      </c>
      <c r="K190" s="43" t="s">
        <v>739</v>
      </c>
      <c r="L190" s="9" t="str">
        <f t="shared" si="57"/>
        <v>N/A</v>
      </c>
    </row>
    <row r="191" spans="1:12" ht="25" x14ac:dyDescent="0.25">
      <c r="A191" s="4" t="s">
        <v>1043</v>
      </c>
      <c r="B191" s="35" t="s">
        <v>213</v>
      </c>
      <c r="C191" s="36">
        <v>0</v>
      </c>
      <c r="D191" s="11" t="str">
        <f t="shared" si="54"/>
        <v>N/A</v>
      </c>
      <c r="E191" s="36">
        <v>0</v>
      </c>
      <c r="F191" s="11" t="str">
        <f t="shared" si="55"/>
        <v>N/A</v>
      </c>
      <c r="G191" s="36">
        <v>0</v>
      </c>
      <c r="H191" s="11" t="str">
        <f t="shared" si="56"/>
        <v>N/A</v>
      </c>
      <c r="I191" s="12" t="s">
        <v>1746</v>
      </c>
      <c r="J191" s="12" t="s">
        <v>1746</v>
      </c>
      <c r="K191" s="43" t="s">
        <v>739</v>
      </c>
      <c r="L191" s="9" t="str">
        <f t="shared" si="57"/>
        <v>N/A</v>
      </c>
    </row>
    <row r="192" spans="1:12" ht="25" x14ac:dyDescent="0.25">
      <c r="A192" s="4" t="s">
        <v>1044</v>
      </c>
      <c r="B192" s="35" t="s">
        <v>213</v>
      </c>
      <c r="C192" s="36">
        <v>0</v>
      </c>
      <c r="D192" s="11" t="str">
        <f t="shared" si="54"/>
        <v>N/A</v>
      </c>
      <c r="E192" s="36">
        <v>0</v>
      </c>
      <c r="F192" s="11" t="str">
        <f t="shared" si="55"/>
        <v>N/A</v>
      </c>
      <c r="G192" s="36">
        <v>0</v>
      </c>
      <c r="H192" s="11" t="str">
        <f t="shared" si="56"/>
        <v>N/A</v>
      </c>
      <c r="I192" s="12" t="s">
        <v>1746</v>
      </c>
      <c r="J192" s="12" t="s">
        <v>1746</v>
      </c>
      <c r="K192" s="43" t="s">
        <v>739</v>
      </c>
      <c r="L192" s="9" t="str">
        <f t="shared" si="57"/>
        <v>N/A</v>
      </c>
    </row>
    <row r="193" spans="1:12" ht="25" x14ac:dyDescent="0.25">
      <c r="A193" s="4" t="s">
        <v>1045</v>
      </c>
      <c r="B193" s="35" t="s">
        <v>213</v>
      </c>
      <c r="C193" s="36">
        <v>0</v>
      </c>
      <c r="D193" s="11" t="str">
        <f t="shared" si="54"/>
        <v>N/A</v>
      </c>
      <c r="E193" s="36">
        <v>0</v>
      </c>
      <c r="F193" s="11" t="str">
        <f t="shared" si="55"/>
        <v>N/A</v>
      </c>
      <c r="G193" s="36">
        <v>0</v>
      </c>
      <c r="H193" s="11" t="str">
        <f t="shared" si="56"/>
        <v>N/A</v>
      </c>
      <c r="I193" s="12" t="s">
        <v>1746</v>
      </c>
      <c r="J193" s="12" t="s">
        <v>1746</v>
      </c>
      <c r="K193" s="43" t="s">
        <v>739</v>
      </c>
      <c r="L193" s="9" t="str">
        <f t="shared" si="57"/>
        <v>N/A</v>
      </c>
    </row>
    <row r="194" spans="1:12" ht="25" x14ac:dyDescent="0.25">
      <c r="A194" s="4" t="s">
        <v>1046</v>
      </c>
      <c r="B194" s="35" t="s">
        <v>213</v>
      </c>
      <c r="C194" s="36">
        <v>0</v>
      </c>
      <c r="D194" s="11" t="str">
        <f t="shared" si="54"/>
        <v>N/A</v>
      </c>
      <c r="E194" s="36">
        <v>0</v>
      </c>
      <c r="F194" s="11" t="str">
        <f t="shared" si="55"/>
        <v>N/A</v>
      </c>
      <c r="G194" s="36">
        <v>0</v>
      </c>
      <c r="H194" s="11" t="str">
        <f t="shared" si="56"/>
        <v>N/A</v>
      </c>
      <c r="I194" s="12" t="s">
        <v>1746</v>
      </c>
      <c r="J194" s="12" t="s">
        <v>1746</v>
      </c>
      <c r="K194" s="43" t="s">
        <v>739</v>
      </c>
      <c r="L194" s="9" t="str">
        <f t="shared" si="57"/>
        <v>N/A</v>
      </c>
    </row>
    <row r="195" spans="1:12" x14ac:dyDescent="0.25">
      <c r="A195" s="6" t="s">
        <v>1047</v>
      </c>
      <c r="B195" s="43" t="s">
        <v>213</v>
      </c>
      <c r="C195" s="1">
        <v>0</v>
      </c>
      <c r="D195" s="11" t="str">
        <f t="shared" si="54"/>
        <v>N/A</v>
      </c>
      <c r="E195" s="1">
        <v>0</v>
      </c>
      <c r="F195" s="11" t="str">
        <f t="shared" si="55"/>
        <v>N/A</v>
      </c>
      <c r="G195" s="1">
        <v>0</v>
      </c>
      <c r="H195" s="11" t="str">
        <f t="shared" si="56"/>
        <v>N/A</v>
      </c>
      <c r="I195" s="12" t="s">
        <v>1746</v>
      </c>
      <c r="J195" s="12" t="s">
        <v>1746</v>
      </c>
      <c r="K195" s="43" t="s">
        <v>739</v>
      </c>
      <c r="L195" s="11" t="str">
        <f t="shared" si="57"/>
        <v>N/A</v>
      </c>
    </row>
    <row r="196" spans="1:12" x14ac:dyDescent="0.25">
      <c r="A196" s="4" t="s">
        <v>1048</v>
      </c>
      <c r="B196" s="35" t="s">
        <v>213</v>
      </c>
      <c r="C196" s="36">
        <v>0</v>
      </c>
      <c r="D196" s="11" t="str">
        <f t="shared" si="54"/>
        <v>N/A</v>
      </c>
      <c r="E196" s="36">
        <v>0</v>
      </c>
      <c r="F196" s="11" t="str">
        <f t="shared" si="55"/>
        <v>N/A</v>
      </c>
      <c r="G196" s="36">
        <v>0</v>
      </c>
      <c r="H196" s="11" t="str">
        <f t="shared" si="56"/>
        <v>N/A</v>
      </c>
      <c r="I196" s="12" t="s">
        <v>1746</v>
      </c>
      <c r="J196" s="12" t="s">
        <v>1746</v>
      </c>
      <c r="K196" s="43" t="s">
        <v>739</v>
      </c>
      <c r="L196" s="9" t="str">
        <f t="shared" si="57"/>
        <v>N/A</v>
      </c>
    </row>
    <row r="197" spans="1:12" x14ac:dyDescent="0.25">
      <c r="A197" s="4" t="s">
        <v>1049</v>
      </c>
      <c r="B197" s="35" t="s">
        <v>213</v>
      </c>
      <c r="C197" s="36">
        <v>0</v>
      </c>
      <c r="D197" s="11" t="str">
        <f t="shared" si="54"/>
        <v>N/A</v>
      </c>
      <c r="E197" s="36">
        <v>0</v>
      </c>
      <c r="F197" s="11" t="str">
        <f t="shared" si="55"/>
        <v>N/A</v>
      </c>
      <c r="G197" s="36">
        <v>0</v>
      </c>
      <c r="H197" s="11" t="str">
        <f t="shared" si="56"/>
        <v>N/A</v>
      </c>
      <c r="I197" s="12" t="s">
        <v>1746</v>
      </c>
      <c r="J197" s="12" t="s">
        <v>1746</v>
      </c>
      <c r="K197" s="43" t="s">
        <v>739</v>
      </c>
      <c r="L197" s="9" t="str">
        <f t="shared" si="57"/>
        <v>N/A</v>
      </c>
    </row>
    <row r="198" spans="1:12" ht="25" x14ac:dyDescent="0.25">
      <c r="A198" s="4" t="s">
        <v>1050</v>
      </c>
      <c r="B198" s="35" t="s">
        <v>213</v>
      </c>
      <c r="C198" s="36">
        <v>0</v>
      </c>
      <c r="D198" s="11" t="str">
        <f t="shared" si="54"/>
        <v>N/A</v>
      </c>
      <c r="E198" s="36">
        <v>0</v>
      </c>
      <c r="F198" s="11" t="str">
        <f t="shared" si="55"/>
        <v>N/A</v>
      </c>
      <c r="G198" s="36">
        <v>0</v>
      </c>
      <c r="H198" s="11" t="str">
        <f t="shared" si="56"/>
        <v>N/A</v>
      </c>
      <c r="I198" s="12" t="s">
        <v>1746</v>
      </c>
      <c r="J198" s="12" t="s">
        <v>1746</v>
      </c>
      <c r="K198" s="43" t="s">
        <v>739</v>
      </c>
      <c r="L198" s="9" t="str">
        <f t="shared" si="57"/>
        <v>N/A</v>
      </c>
    </row>
    <row r="199" spans="1:12" ht="25" x14ac:dyDescent="0.25">
      <c r="A199" s="4" t="s">
        <v>1051</v>
      </c>
      <c r="B199" s="35" t="s">
        <v>213</v>
      </c>
      <c r="C199" s="36">
        <v>0</v>
      </c>
      <c r="D199" s="11" t="str">
        <f t="shared" si="54"/>
        <v>N/A</v>
      </c>
      <c r="E199" s="36">
        <v>0</v>
      </c>
      <c r="F199" s="11" t="str">
        <f t="shared" si="55"/>
        <v>N/A</v>
      </c>
      <c r="G199" s="36">
        <v>0</v>
      </c>
      <c r="H199" s="11" t="str">
        <f t="shared" si="56"/>
        <v>N/A</v>
      </c>
      <c r="I199" s="12" t="s">
        <v>1746</v>
      </c>
      <c r="J199" s="12" t="s">
        <v>1746</v>
      </c>
      <c r="K199" s="43" t="s">
        <v>739</v>
      </c>
      <c r="L199" s="9" t="str">
        <f t="shared" si="57"/>
        <v>N/A</v>
      </c>
    </row>
    <row r="200" spans="1:12" ht="25" x14ac:dyDescent="0.25">
      <c r="A200" s="4" t="s">
        <v>1052</v>
      </c>
      <c r="B200" s="35" t="s">
        <v>213</v>
      </c>
      <c r="C200" s="36">
        <v>0</v>
      </c>
      <c r="D200" s="11" t="str">
        <f t="shared" si="54"/>
        <v>N/A</v>
      </c>
      <c r="E200" s="36">
        <v>0</v>
      </c>
      <c r="F200" s="11" t="str">
        <f t="shared" si="55"/>
        <v>N/A</v>
      </c>
      <c r="G200" s="36">
        <v>0</v>
      </c>
      <c r="H200" s="11" t="str">
        <f t="shared" si="56"/>
        <v>N/A</v>
      </c>
      <c r="I200" s="12" t="s">
        <v>1746</v>
      </c>
      <c r="J200" s="12" t="s">
        <v>1746</v>
      </c>
      <c r="K200" s="43" t="s">
        <v>739</v>
      </c>
      <c r="L200" s="9" t="str">
        <f t="shared" si="57"/>
        <v>N/A</v>
      </c>
    </row>
    <row r="201" spans="1:12" x14ac:dyDescent="0.25">
      <c r="A201" s="6" t="s">
        <v>1053</v>
      </c>
      <c r="B201" s="43" t="s">
        <v>213</v>
      </c>
      <c r="C201" s="1">
        <v>11619</v>
      </c>
      <c r="D201" s="11" t="str">
        <f t="shared" si="54"/>
        <v>N/A</v>
      </c>
      <c r="E201" s="1">
        <v>11405</v>
      </c>
      <c r="F201" s="11" t="str">
        <f t="shared" si="55"/>
        <v>N/A</v>
      </c>
      <c r="G201" s="1">
        <v>11295</v>
      </c>
      <c r="H201" s="11" t="str">
        <f t="shared" si="56"/>
        <v>N/A</v>
      </c>
      <c r="I201" s="12">
        <v>-1.84</v>
      </c>
      <c r="J201" s="12">
        <v>-0.96399999999999997</v>
      </c>
      <c r="K201" s="43" t="s">
        <v>739</v>
      </c>
      <c r="L201" s="11" t="str">
        <f t="shared" si="57"/>
        <v>Yes</v>
      </c>
    </row>
    <row r="202" spans="1:12" x14ac:dyDescent="0.25">
      <c r="A202" s="4" t="s">
        <v>1054</v>
      </c>
      <c r="B202" s="35" t="s">
        <v>213</v>
      </c>
      <c r="C202" s="36">
        <v>38</v>
      </c>
      <c r="D202" s="11" t="str">
        <f t="shared" si="54"/>
        <v>N/A</v>
      </c>
      <c r="E202" s="36">
        <v>41</v>
      </c>
      <c r="F202" s="11" t="str">
        <f t="shared" si="55"/>
        <v>N/A</v>
      </c>
      <c r="G202" s="36">
        <v>47</v>
      </c>
      <c r="H202" s="11" t="str">
        <f t="shared" si="56"/>
        <v>N/A</v>
      </c>
      <c r="I202" s="12">
        <v>7.8949999999999996</v>
      </c>
      <c r="J202" s="12">
        <v>14.63</v>
      </c>
      <c r="K202" s="43" t="s">
        <v>739</v>
      </c>
      <c r="L202" s="9" t="str">
        <f t="shared" si="57"/>
        <v>Yes</v>
      </c>
    </row>
    <row r="203" spans="1:12" x14ac:dyDescent="0.25">
      <c r="A203" s="4" t="s">
        <v>1055</v>
      </c>
      <c r="B203" s="35" t="s">
        <v>213</v>
      </c>
      <c r="C203" s="36">
        <v>11</v>
      </c>
      <c r="D203" s="11" t="str">
        <f t="shared" si="54"/>
        <v>N/A</v>
      </c>
      <c r="E203" s="36">
        <v>11</v>
      </c>
      <c r="F203" s="11" t="str">
        <f t="shared" si="55"/>
        <v>N/A</v>
      </c>
      <c r="G203" s="36">
        <v>11</v>
      </c>
      <c r="H203" s="11" t="str">
        <f t="shared" si="56"/>
        <v>N/A</v>
      </c>
      <c r="I203" s="12">
        <v>0</v>
      </c>
      <c r="J203" s="12">
        <v>0</v>
      </c>
      <c r="K203" s="43" t="s">
        <v>739</v>
      </c>
      <c r="L203" s="9" t="str">
        <f t="shared" si="57"/>
        <v>Yes</v>
      </c>
    </row>
    <row r="204" spans="1:12" x14ac:dyDescent="0.25">
      <c r="A204" s="4" t="s">
        <v>1056</v>
      </c>
      <c r="B204" s="35" t="s">
        <v>213</v>
      </c>
      <c r="C204" s="36">
        <v>6059</v>
      </c>
      <c r="D204" s="11" t="str">
        <f t="shared" si="54"/>
        <v>N/A</v>
      </c>
      <c r="E204" s="36">
        <v>6124</v>
      </c>
      <c r="F204" s="11" t="str">
        <f t="shared" si="55"/>
        <v>N/A</v>
      </c>
      <c r="G204" s="36">
        <v>6260</v>
      </c>
      <c r="H204" s="11" t="str">
        <f t="shared" si="56"/>
        <v>N/A</v>
      </c>
      <c r="I204" s="12">
        <v>1.073</v>
      </c>
      <c r="J204" s="12">
        <v>2.2210000000000001</v>
      </c>
      <c r="K204" s="43" t="s">
        <v>739</v>
      </c>
      <c r="L204" s="9" t="str">
        <f t="shared" si="57"/>
        <v>Yes</v>
      </c>
    </row>
    <row r="205" spans="1:12" x14ac:dyDescent="0.25">
      <c r="A205" s="4" t="s">
        <v>1057</v>
      </c>
      <c r="B205" s="35" t="s">
        <v>213</v>
      </c>
      <c r="C205" s="36">
        <v>5483</v>
      </c>
      <c r="D205" s="11" t="str">
        <f t="shared" si="54"/>
        <v>N/A</v>
      </c>
      <c r="E205" s="36">
        <v>5221</v>
      </c>
      <c r="F205" s="11" t="str">
        <f t="shared" si="55"/>
        <v>N/A</v>
      </c>
      <c r="G205" s="36">
        <v>4965</v>
      </c>
      <c r="H205" s="11" t="str">
        <f t="shared" si="56"/>
        <v>N/A</v>
      </c>
      <c r="I205" s="12">
        <v>-4.78</v>
      </c>
      <c r="J205" s="12">
        <v>-4.9000000000000004</v>
      </c>
      <c r="K205" s="43" t="s">
        <v>739</v>
      </c>
      <c r="L205" s="9" t="str">
        <f t="shared" si="57"/>
        <v>Yes</v>
      </c>
    </row>
    <row r="206" spans="1:12" ht="25" x14ac:dyDescent="0.25">
      <c r="A206" s="4" t="s">
        <v>1058</v>
      </c>
      <c r="B206" s="35" t="s">
        <v>213</v>
      </c>
      <c r="C206" s="36">
        <v>37</v>
      </c>
      <c r="D206" s="11" t="str">
        <f t="shared" si="54"/>
        <v>N/A</v>
      </c>
      <c r="E206" s="36">
        <v>17</v>
      </c>
      <c r="F206" s="11" t="str">
        <f t="shared" si="55"/>
        <v>N/A</v>
      </c>
      <c r="G206" s="36">
        <v>21</v>
      </c>
      <c r="H206" s="11" t="str">
        <f t="shared" si="56"/>
        <v>N/A</v>
      </c>
      <c r="I206" s="12">
        <v>-54.1</v>
      </c>
      <c r="J206" s="12">
        <v>23.53</v>
      </c>
      <c r="K206" s="43" t="s">
        <v>739</v>
      </c>
      <c r="L206" s="9" t="str">
        <f t="shared" si="57"/>
        <v>Yes</v>
      </c>
    </row>
    <row r="207" spans="1:12" x14ac:dyDescent="0.25">
      <c r="A207" s="6" t="s">
        <v>1059</v>
      </c>
      <c r="B207" s="35" t="s">
        <v>213</v>
      </c>
      <c r="C207" s="36">
        <v>0</v>
      </c>
      <c r="D207" s="11" t="str">
        <f t="shared" si="54"/>
        <v>N/A</v>
      </c>
      <c r="E207" s="36">
        <v>0</v>
      </c>
      <c r="F207" s="11" t="str">
        <f t="shared" si="55"/>
        <v>N/A</v>
      </c>
      <c r="G207" s="36">
        <v>0</v>
      </c>
      <c r="H207" s="11" t="str">
        <f t="shared" si="56"/>
        <v>N/A</v>
      </c>
      <c r="I207" s="12" t="s">
        <v>1746</v>
      </c>
      <c r="J207" s="12" t="s">
        <v>1746</v>
      </c>
      <c r="K207" s="43" t="s">
        <v>739</v>
      </c>
      <c r="L207" s="9" t="str">
        <f t="shared" si="57"/>
        <v>N/A</v>
      </c>
    </row>
    <row r="208" spans="1:12" x14ac:dyDescent="0.25">
      <c r="A208" s="4" t="s">
        <v>1060</v>
      </c>
      <c r="B208" s="35" t="s">
        <v>213</v>
      </c>
      <c r="C208" s="36">
        <v>0</v>
      </c>
      <c r="D208" s="11" t="str">
        <f t="shared" si="54"/>
        <v>N/A</v>
      </c>
      <c r="E208" s="36">
        <v>0</v>
      </c>
      <c r="F208" s="11" t="str">
        <f t="shared" si="55"/>
        <v>N/A</v>
      </c>
      <c r="G208" s="36">
        <v>0</v>
      </c>
      <c r="H208" s="11" t="str">
        <f t="shared" si="56"/>
        <v>N/A</v>
      </c>
      <c r="I208" s="12" t="s">
        <v>1746</v>
      </c>
      <c r="J208" s="12" t="s">
        <v>1746</v>
      </c>
      <c r="K208" s="43" t="s">
        <v>739</v>
      </c>
      <c r="L208" s="9" t="str">
        <f t="shared" si="57"/>
        <v>N/A</v>
      </c>
    </row>
    <row r="209" spans="1:12" x14ac:dyDescent="0.25">
      <c r="A209" s="4" t="s">
        <v>1061</v>
      </c>
      <c r="B209" s="35" t="s">
        <v>213</v>
      </c>
      <c r="C209" s="36">
        <v>0</v>
      </c>
      <c r="D209" s="11" t="str">
        <f t="shared" si="54"/>
        <v>N/A</v>
      </c>
      <c r="E209" s="36">
        <v>0</v>
      </c>
      <c r="F209" s="11" t="str">
        <f t="shared" si="55"/>
        <v>N/A</v>
      </c>
      <c r="G209" s="36">
        <v>0</v>
      </c>
      <c r="H209" s="11" t="str">
        <f t="shared" si="56"/>
        <v>N/A</v>
      </c>
      <c r="I209" s="12" t="s">
        <v>1746</v>
      </c>
      <c r="J209" s="12" t="s">
        <v>1746</v>
      </c>
      <c r="K209" s="43" t="s">
        <v>739</v>
      </c>
      <c r="L209" s="9" t="str">
        <f t="shared" si="57"/>
        <v>N/A</v>
      </c>
    </row>
    <row r="210" spans="1:12" ht="25" x14ac:dyDescent="0.25">
      <c r="A210" s="4" t="s">
        <v>1062</v>
      </c>
      <c r="B210" s="35" t="s">
        <v>213</v>
      </c>
      <c r="C210" s="36">
        <v>0</v>
      </c>
      <c r="D210" s="11" t="str">
        <f t="shared" si="54"/>
        <v>N/A</v>
      </c>
      <c r="E210" s="36">
        <v>0</v>
      </c>
      <c r="F210" s="11" t="str">
        <f t="shared" si="55"/>
        <v>N/A</v>
      </c>
      <c r="G210" s="36">
        <v>0</v>
      </c>
      <c r="H210" s="11" t="str">
        <f t="shared" si="56"/>
        <v>N/A</v>
      </c>
      <c r="I210" s="12" t="s">
        <v>1746</v>
      </c>
      <c r="J210" s="12" t="s">
        <v>1746</v>
      </c>
      <c r="K210" s="43" t="s">
        <v>739</v>
      </c>
      <c r="L210" s="9" t="str">
        <f t="shared" si="57"/>
        <v>N/A</v>
      </c>
    </row>
    <row r="211" spans="1:12" ht="25" x14ac:dyDescent="0.25">
      <c r="A211" s="4" t="s">
        <v>1063</v>
      </c>
      <c r="B211" s="35" t="s">
        <v>213</v>
      </c>
      <c r="C211" s="36">
        <v>0</v>
      </c>
      <c r="D211" s="11" t="str">
        <f t="shared" si="54"/>
        <v>N/A</v>
      </c>
      <c r="E211" s="36">
        <v>0</v>
      </c>
      <c r="F211" s="11" t="str">
        <f t="shared" si="55"/>
        <v>N/A</v>
      </c>
      <c r="G211" s="36">
        <v>0</v>
      </c>
      <c r="H211" s="11" t="str">
        <f t="shared" si="56"/>
        <v>N/A</v>
      </c>
      <c r="I211" s="12" t="s">
        <v>1746</v>
      </c>
      <c r="J211" s="12" t="s">
        <v>1746</v>
      </c>
      <c r="K211" s="43" t="s">
        <v>739</v>
      </c>
      <c r="L211" s="9" t="str">
        <f t="shared" si="57"/>
        <v>N/A</v>
      </c>
    </row>
    <row r="212" spans="1:12" ht="25" x14ac:dyDescent="0.25">
      <c r="A212" s="4" t="s">
        <v>1064</v>
      </c>
      <c r="B212" s="35" t="s">
        <v>213</v>
      </c>
      <c r="C212" s="36">
        <v>0</v>
      </c>
      <c r="D212" s="11" t="str">
        <f t="shared" si="54"/>
        <v>N/A</v>
      </c>
      <c r="E212" s="36">
        <v>0</v>
      </c>
      <c r="F212" s="11" t="str">
        <f t="shared" si="55"/>
        <v>N/A</v>
      </c>
      <c r="G212" s="36">
        <v>0</v>
      </c>
      <c r="H212" s="11" t="str">
        <f t="shared" si="56"/>
        <v>N/A</v>
      </c>
      <c r="I212" s="12" t="s">
        <v>1746</v>
      </c>
      <c r="J212" s="12" t="s">
        <v>1746</v>
      </c>
      <c r="K212" s="43" t="s">
        <v>739</v>
      </c>
      <c r="L212" s="9" t="str">
        <f t="shared" si="57"/>
        <v>N/A</v>
      </c>
    </row>
    <row r="213" spans="1:12" x14ac:dyDescent="0.25">
      <c r="A213" s="6" t="s">
        <v>1065</v>
      </c>
      <c r="B213" s="35" t="s">
        <v>213</v>
      </c>
      <c r="C213" s="36">
        <v>1157</v>
      </c>
      <c r="D213" s="11" t="str">
        <f t="shared" si="54"/>
        <v>N/A</v>
      </c>
      <c r="E213" s="36">
        <v>1264</v>
      </c>
      <c r="F213" s="11" t="str">
        <f t="shared" si="55"/>
        <v>N/A</v>
      </c>
      <c r="G213" s="36">
        <v>1391</v>
      </c>
      <c r="H213" s="11" t="str">
        <f t="shared" si="56"/>
        <v>N/A</v>
      </c>
      <c r="I213" s="12">
        <v>9.2479999999999993</v>
      </c>
      <c r="J213" s="12">
        <v>10.050000000000001</v>
      </c>
      <c r="K213" s="43" t="s">
        <v>739</v>
      </c>
      <c r="L213" s="9" t="str">
        <f t="shared" si="57"/>
        <v>Yes</v>
      </c>
    </row>
    <row r="214" spans="1:12" ht="25" x14ac:dyDescent="0.25">
      <c r="A214" s="4" t="s">
        <v>1066</v>
      </c>
      <c r="B214" s="35" t="s">
        <v>213</v>
      </c>
      <c r="C214" s="36">
        <v>0</v>
      </c>
      <c r="D214" s="11" t="str">
        <f t="shared" si="54"/>
        <v>N/A</v>
      </c>
      <c r="E214" s="36">
        <v>0</v>
      </c>
      <c r="F214" s="11" t="str">
        <f t="shared" si="55"/>
        <v>N/A</v>
      </c>
      <c r="G214" s="36">
        <v>0</v>
      </c>
      <c r="H214" s="11" t="str">
        <f t="shared" si="56"/>
        <v>N/A</v>
      </c>
      <c r="I214" s="12" t="s">
        <v>1746</v>
      </c>
      <c r="J214" s="12" t="s">
        <v>1746</v>
      </c>
      <c r="K214" s="43" t="s">
        <v>739</v>
      </c>
      <c r="L214" s="9" t="str">
        <f t="shared" si="57"/>
        <v>N/A</v>
      </c>
    </row>
    <row r="215" spans="1:12" ht="25" x14ac:dyDescent="0.25">
      <c r="A215" s="4" t="s">
        <v>1067</v>
      </c>
      <c r="B215" s="35" t="s">
        <v>213</v>
      </c>
      <c r="C215" s="36">
        <v>0</v>
      </c>
      <c r="D215" s="11" t="str">
        <f t="shared" si="54"/>
        <v>N/A</v>
      </c>
      <c r="E215" s="36">
        <v>0</v>
      </c>
      <c r="F215" s="11" t="str">
        <f t="shared" si="55"/>
        <v>N/A</v>
      </c>
      <c r="G215" s="36">
        <v>0</v>
      </c>
      <c r="H215" s="11" t="str">
        <f t="shared" si="56"/>
        <v>N/A</v>
      </c>
      <c r="I215" s="12" t="s">
        <v>1746</v>
      </c>
      <c r="J215" s="12" t="s">
        <v>1746</v>
      </c>
      <c r="K215" s="43" t="s">
        <v>739</v>
      </c>
      <c r="L215" s="9" t="str">
        <f t="shared" si="57"/>
        <v>N/A</v>
      </c>
    </row>
    <row r="216" spans="1:12" ht="25" x14ac:dyDescent="0.25">
      <c r="A216" s="4" t="s">
        <v>1068</v>
      </c>
      <c r="B216" s="35" t="s">
        <v>213</v>
      </c>
      <c r="C216" s="36">
        <v>11</v>
      </c>
      <c r="D216" s="11" t="str">
        <f t="shared" si="54"/>
        <v>N/A</v>
      </c>
      <c r="E216" s="36">
        <v>11</v>
      </c>
      <c r="F216" s="11" t="str">
        <f t="shared" si="55"/>
        <v>N/A</v>
      </c>
      <c r="G216" s="36">
        <v>11</v>
      </c>
      <c r="H216" s="11" t="str">
        <f t="shared" si="56"/>
        <v>N/A</v>
      </c>
      <c r="I216" s="12">
        <v>20</v>
      </c>
      <c r="J216" s="12">
        <v>-50</v>
      </c>
      <c r="K216" s="43" t="s">
        <v>739</v>
      </c>
      <c r="L216" s="9" t="str">
        <f t="shared" si="57"/>
        <v>No</v>
      </c>
    </row>
    <row r="217" spans="1:12" ht="25" x14ac:dyDescent="0.25">
      <c r="A217" s="4" t="s">
        <v>1069</v>
      </c>
      <c r="B217" s="35" t="s">
        <v>213</v>
      </c>
      <c r="C217" s="36">
        <v>998</v>
      </c>
      <c r="D217" s="11" t="str">
        <f t="shared" si="54"/>
        <v>N/A</v>
      </c>
      <c r="E217" s="36">
        <v>1084</v>
      </c>
      <c r="F217" s="11" t="str">
        <f t="shared" si="55"/>
        <v>N/A</v>
      </c>
      <c r="G217" s="36">
        <v>1213</v>
      </c>
      <c r="H217" s="11" t="str">
        <f t="shared" si="56"/>
        <v>N/A</v>
      </c>
      <c r="I217" s="12">
        <v>8.6170000000000009</v>
      </c>
      <c r="J217" s="12">
        <v>11.9</v>
      </c>
      <c r="K217" s="43" t="s">
        <v>739</v>
      </c>
      <c r="L217" s="9" t="str">
        <f t="shared" si="57"/>
        <v>Yes</v>
      </c>
    </row>
    <row r="218" spans="1:12" ht="25" x14ac:dyDescent="0.25">
      <c r="A218" s="4" t="s">
        <v>1070</v>
      </c>
      <c r="B218" s="35" t="s">
        <v>213</v>
      </c>
      <c r="C218" s="36">
        <v>154</v>
      </c>
      <c r="D218" s="11" t="str">
        <f t="shared" si="54"/>
        <v>N/A</v>
      </c>
      <c r="E218" s="36">
        <v>174</v>
      </c>
      <c r="F218" s="11" t="str">
        <f t="shared" si="55"/>
        <v>N/A</v>
      </c>
      <c r="G218" s="36">
        <v>175</v>
      </c>
      <c r="H218" s="11" t="str">
        <f t="shared" si="56"/>
        <v>N/A</v>
      </c>
      <c r="I218" s="12">
        <v>12.99</v>
      </c>
      <c r="J218" s="12">
        <v>0.57469999999999999</v>
      </c>
      <c r="K218" s="43" t="s">
        <v>739</v>
      </c>
      <c r="L218" s="9" t="str">
        <f t="shared" si="57"/>
        <v>Yes</v>
      </c>
    </row>
    <row r="219" spans="1:12" x14ac:dyDescent="0.25">
      <c r="A219" s="6" t="s">
        <v>1071</v>
      </c>
      <c r="B219" s="35" t="s">
        <v>213</v>
      </c>
      <c r="C219" s="36">
        <v>0</v>
      </c>
      <c r="D219" s="11" t="str">
        <f t="shared" si="54"/>
        <v>N/A</v>
      </c>
      <c r="E219" s="36">
        <v>0</v>
      </c>
      <c r="F219" s="11" t="str">
        <f t="shared" si="55"/>
        <v>N/A</v>
      </c>
      <c r="G219" s="36">
        <v>0</v>
      </c>
      <c r="H219" s="11" t="str">
        <f t="shared" si="56"/>
        <v>N/A</v>
      </c>
      <c r="I219" s="12" t="s">
        <v>1746</v>
      </c>
      <c r="J219" s="12" t="s">
        <v>1746</v>
      </c>
      <c r="K219" s="43" t="s">
        <v>739</v>
      </c>
      <c r="L219" s="9" t="str">
        <f t="shared" si="57"/>
        <v>N/A</v>
      </c>
    </row>
    <row r="220" spans="1:12" ht="25" x14ac:dyDescent="0.25">
      <c r="A220" s="18" t="s">
        <v>1072</v>
      </c>
      <c r="B220" s="35" t="s">
        <v>213</v>
      </c>
      <c r="C220" s="36">
        <v>0</v>
      </c>
      <c r="D220" s="11" t="str">
        <f t="shared" si="54"/>
        <v>N/A</v>
      </c>
      <c r="E220" s="36">
        <v>0</v>
      </c>
      <c r="F220" s="11" t="str">
        <f t="shared" si="55"/>
        <v>N/A</v>
      </c>
      <c r="G220" s="36">
        <v>0</v>
      </c>
      <c r="H220" s="11" t="str">
        <f t="shared" si="56"/>
        <v>N/A</v>
      </c>
      <c r="I220" s="12" t="s">
        <v>1746</v>
      </c>
      <c r="J220" s="12" t="s">
        <v>1746</v>
      </c>
      <c r="K220" s="43" t="s">
        <v>739</v>
      </c>
      <c r="L220" s="9" t="str">
        <f t="shared" si="57"/>
        <v>N/A</v>
      </c>
    </row>
    <row r="221" spans="1:12" ht="25" x14ac:dyDescent="0.25">
      <c r="A221" s="18" t="s">
        <v>1073</v>
      </c>
      <c r="B221" s="35" t="s">
        <v>213</v>
      </c>
      <c r="C221" s="36">
        <v>0</v>
      </c>
      <c r="D221" s="11" t="str">
        <f t="shared" si="54"/>
        <v>N/A</v>
      </c>
      <c r="E221" s="36">
        <v>0</v>
      </c>
      <c r="F221" s="11" t="str">
        <f t="shared" si="55"/>
        <v>N/A</v>
      </c>
      <c r="G221" s="36">
        <v>0</v>
      </c>
      <c r="H221" s="11" t="str">
        <f t="shared" si="56"/>
        <v>N/A</v>
      </c>
      <c r="I221" s="12" t="s">
        <v>1746</v>
      </c>
      <c r="J221" s="12" t="s">
        <v>1746</v>
      </c>
      <c r="K221" s="43" t="s">
        <v>739</v>
      </c>
      <c r="L221" s="9" t="str">
        <f t="shared" si="57"/>
        <v>N/A</v>
      </c>
    </row>
    <row r="222" spans="1:12" ht="25" x14ac:dyDescent="0.25">
      <c r="A222" s="18" t="s">
        <v>1074</v>
      </c>
      <c r="B222" s="35" t="s">
        <v>213</v>
      </c>
      <c r="C222" s="36">
        <v>0</v>
      </c>
      <c r="D222" s="11" t="str">
        <f t="shared" si="54"/>
        <v>N/A</v>
      </c>
      <c r="E222" s="36">
        <v>0</v>
      </c>
      <c r="F222" s="11" t="str">
        <f t="shared" si="55"/>
        <v>N/A</v>
      </c>
      <c r="G222" s="36">
        <v>0</v>
      </c>
      <c r="H222" s="11" t="str">
        <f t="shared" si="56"/>
        <v>N/A</v>
      </c>
      <c r="I222" s="12" t="s">
        <v>1746</v>
      </c>
      <c r="J222" s="12" t="s">
        <v>1746</v>
      </c>
      <c r="K222" s="43" t="s">
        <v>739</v>
      </c>
      <c r="L222" s="9" t="str">
        <f t="shared" si="57"/>
        <v>N/A</v>
      </c>
    </row>
    <row r="223" spans="1:12" ht="25" x14ac:dyDescent="0.25">
      <c r="A223" s="18" t="s">
        <v>1075</v>
      </c>
      <c r="B223" s="35" t="s">
        <v>213</v>
      </c>
      <c r="C223" s="36">
        <v>0</v>
      </c>
      <c r="D223" s="11" t="str">
        <f t="shared" si="54"/>
        <v>N/A</v>
      </c>
      <c r="E223" s="36">
        <v>0</v>
      </c>
      <c r="F223" s="11" t="str">
        <f t="shared" si="55"/>
        <v>N/A</v>
      </c>
      <c r="G223" s="36">
        <v>0</v>
      </c>
      <c r="H223" s="11" t="str">
        <f t="shared" si="56"/>
        <v>N/A</v>
      </c>
      <c r="I223" s="12" t="s">
        <v>1746</v>
      </c>
      <c r="J223" s="12" t="s">
        <v>1746</v>
      </c>
      <c r="K223" s="43" t="s">
        <v>739</v>
      </c>
      <c r="L223" s="9" t="str">
        <f t="shared" si="57"/>
        <v>N/A</v>
      </c>
    </row>
    <row r="224" spans="1:12" ht="25" x14ac:dyDescent="0.25">
      <c r="A224" s="18" t="s">
        <v>1076</v>
      </c>
      <c r="B224" s="35" t="s">
        <v>213</v>
      </c>
      <c r="C224" s="36">
        <v>0</v>
      </c>
      <c r="D224" s="11" t="str">
        <f t="shared" si="54"/>
        <v>N/A</v>
      </c>
      <c r="E224" s="36">
        <v>0</v>
      </c>
      <c r="F224" s="11" t="str">
        <f t="shared" si="55"/>
        <v>N/A</v>
      </c>
      <c r="G224" s="36">
        <v>0</v>
      </c>
      <c r="H224" s="11" t="str">
        <f t="shared" ref="H224:H230" si="58">IF($B224="N/A","N/A",IF(G224&gt;10,"No",IF(G224&lt;-10,"No","Yes")))</f>
        <v>N/A</v>
      </c>
      <c r="I224" s="12" t="s">
        <v>1746</v>
      </c>
      <c r="J224" s="12" t="s">
        <v>1746</v>
      </c>
      <c r="K224" s="43" t="s">
        <v>739</v>
      </c>
      <c r="L224" s="9" t="str">
        <f t="shared" ref="L224:L235" si="59">IF(J224="Div by 0", "N/A", IF(K224="N/A","N/A", IF(J224&gt;VALUE(MID(K224,1,2)), "No", IF(J224&lt;-1*VALUE(MID(K224,1,2)), "No", "Yes"))))</f>
        <v>N/A</v>
      </c>
    </row>
    <row r="225" spans="1:12" x14ac:dyDescent="0.25">
      <c r="A225" s="6" t="s">
        <v>1077</v>
      </c>
      <c r="B225" s="35" t="s">
        <v>213</v>
      </c>
      <c r="C225" s="36">
        <v>0</v>
      </c>
      <c r="D225" s="11" t="str">
        <f t="shared" si="54"/>
        <v>N/A</v>
      </c>
      <c r="E225" s="36">
        <v>0</v>
      </c>
      <c r="F225" s="11" t="str">
        <f t="shared" si="55"/>
        <v>N/A</v>
      </c>
      <c r="G225" s="36">
        <v>0</v>
      </c>
      <c r="H225" s="11" t="str">
        <f t="shared" si="58"/>
        <v>N/A</v>
      </c>
      <c r="I225" s="12" t="s">
        <v>1746</v>
      </c>
      <c r="J225" s="12" t="s">
        <v>1746</v>
      </c>
      <c r="K225" s="43" t="s">
        <v>739</v>
      </c>
      <c r="L225" s="9" t="str">
        <f t="shared" si="59"/>
        <v>N/A</v>
      </c>
    </row>
    <row r="226" spans="1:12" ht="25" x14ac:dyDescent="0.25">
      <c r="A226" s="18" t="s">
        <v>1078</v>
      </c>
      <c r="B226" s="35" t="s">
        <v>213</v>
      </c>
      <c r="C226" s="36">
        <v>0</v>
      </c>
      <c r="D226" s="11" t="str">
        <f t="shared" si="54"/>
        <v>N/A</v>
      </c>
      <c r="E226" s="36">
        <v>0</v>
      </c>
      <c r="F226" s="11" t="str">
        <f t="shared" si="55"/>
        <v>N/A</v>
      </c>
      <c r="G226" s="36">
        <v>0</v>
      </c>
      <c r="H226" s="11" t="str">
        <f t="shared" si="58"/>
        <v>N/A</v>
      </c>
      <c r="I226" s="12" t="s">
        <v>1746</v>
      </c>
      <c r="J226" s="12" t="s">
        <v>1746</v>
      </c>
      <c r="K226" s="43" t="s">
        <v>739</v>
      </c>
      <c r="L226" s="9" t="str">
        <f t="shared" si="59"/>
        <v>N/A</v>
      </c>
    </row>
    <row r="227" spans="1:12" ht="25" x14ac:dyDescent="0.25">
      <c r="A227" s="18" t="s">
        <v>1079</v>
      </c>
      <c r="B227" s="35" t="s">
        <v>213</v>
      </c>
      <c r="C227" s="36">
        <v>0</v>
      </c>
      <c r="D227" s="11" t="str">
        <f t="shared" si="54"/>
        <v>N/A</v>
      </c>
      <c r="E227" s="36">
        <v>0</v>
      </c>
      <c r="F227" s="11" t="str">
        <f t="shared" si="55"/>
        <v>N/A</v>
      </c>
      <c r="G227" s="36">
        <v>0</v>
      </c>
      <c r="H227" s="11" t="str">
        <f t="shared" si="58"/>
        <v>N/A</v>
      </c>
      <c r="I227" s="12" t="s">
        <v>1746</v>
      </c>
      <c r="J227" s="12" t="s">
        <v>1746</v>
      </c>
      <c r="K227" s="43" t="s">
        <v>739</v>
      </c>
      <c r="L227" s="9" t="str">
        <f t="shared" si="59"/>
        <v>N/A</v>
      </c>
    </row>
    <row r="228" spans="1:12" ht="25" x14ac:dyDescent="0.25">
      <c r="A228" s="18" t="s">
        <v>1080</v>
      </c>
      <c r="B228" s="35" t="s">
        <v>213</v>
      </c>
      <c r="C228" s="36">
        <v>0</v>
      </c>
      <c r="D228" s="11" t="str">
        <f t="shared" si="54"/>
        <v>N/A</v>
      </c>
      <c r="E228" s="36">
        <v>0</v>
      </c>
      <c r="F228" s="11" t="str">
        <f t="shared" si="55"/>
        <v>N/A</v>
      </c>
      <c r="G228" s="36">
        <v>0</v>
      </c>
      <c r="H228" s="11" t="str">
        <f t="shared" si="58"/>
        <v>N/A</v>
      </c>
      <c r="I228" s="12" t="s">
        <v>1746</v>
      </c>
      <c r="J228" s="12" t="s">
        <v>1746</v>
      </c>
      <c r="K228" s="43" t="s">
        <v>739</v>
      </c>
      <c r="L228" s="9" t="str">
        <f t="shared" si="59"/>
        <v>N/A</v>
      </c>
    </row>
    <row r="229" spans="1:12" ht="25" x14ac:dyDescent="0.25">
      <c r="A229" s="18" t="s">
        <v>1081</v>
      </c>
      <c r="B229" s="35" t="s">
        <v>213</v>
      </c>
      <c r="C229" s="36">
        <v>0</v>
      </c>
      <c r="D229" s="11" t="str">
        <f t="shared" si="54"/>
        <v>N/A</v>
      </c>
      <c r="E229" s="36">
        <v>0</v>
      </c>
      <c r="F229" s="11" t="str">
        <f t="shared" si="55"/>
        <v>N/A</v>
      </c>
      <c r="G229" s="36">
        <v>0</v>
      </c>
      <c r="H229" s="11" t="str">
        <f t="shared" si="58"/>
        <v>N/A</v>
      </c>
      <c r="I229" s="12" t="s">
        <v>1746</v>
      </c>
      <c r="J229" s="12" t="s">
        <v>1746</v>
      </c>
      <c r="K229" s="43" t="s">
        <v>739</v>
      </c>
      <c r="L229" s="9" t="str">
        <f t="shared" si="59"/>
        <v>N/A</v>
      </c>
    </row>
    <row r="230" spans="1:12" ht="25" x14ac:dyDescent="0.25">
      <c r="A230" s="18" t="s">
        <v>1082</v>
      </c>
      <c r="B230" s="35" t="s">
        <v>213</v>
      </c>
      <c r="C230" s="36">
        <v>0</v>
      </c>
      <c r="D230" s="11" t="str">
        <f t="shared" si="54"/>
        <v>N/A</v>
      </c>
      <c r="E230" s="36">
        <v>0</v>
      </c>
      <c r="F230" s="11" t="str">
        <f t="shared" si="55"/>
        <v>N/A</v>
      </c>
      <c r="G230" s="36">
        <v>0</v>
      </c>
      <c r="H230" s="11" t="str">
        <f t="shared" si="58"/>
        <v>N/A</v>
      </c>
      <c r="I230" s="12" t="s">
        <v>1746</v>
      </c>
      <c r="J230" s="12" t="s">
        <v>1746</v>
      </c>
      <c r="K230" s="43" t="s">
        <v>739</v>
      </c>
      <c r="L230" s="9" t="str">
        <f t="shared" si="59"/>
        <v>N/A</v>
      </c>
    </row>
    <row r="231" spans="1:12" x14ac:dyDescent="0.25">
      <c r="A231" s="18" t="s">
        <v>1083</v>
      </c>
      <c r="B231" s="35" t="s">
        <v>289</v>
      </c>
      <c r="C231" s="8">
        <v>8.7341269840999995</v>
      </c>
      <c r="D231" s="11" t="str">
        <f>IF($B231="N/A","N/A",IF(C231&lt;15,"Yes","No"))</f>
        <v>Yes</v>
      </c>
      <c r="E231" s="8">
        <v>6.8089949373999996</v>
      </c>
      <c r="F231" s="11" t="str">
        <f>IF($B231="N/A","N/A",IF(E231&lt;15,"Yes","No"))</f>
        <v>Yes</v>
      </c>
      <c r="G231" s="8">
        <v>7.0647401612999996</v>
      </c>
      <c r="H231" s="11" t="str">
        <f>IF($B231="N/A","N/A",IF(G231&lt;15,"Yes","No"))</f>
        <v>Yes</v>
      </c>
      <c r="I231" s="12">
        <v>-22</v>
      </c>
      <c r="J231" s="12">
        <v>3.7559999999999998</v>
      </c>
      <c r="K231" s="43" t="s">
        <v>739</v>
      </c>
      <c r="L231" s="9" t="str">
        <f t="shared" si="59"/>
        <v>Yes</v>
      </c>
    </row>
    <row r="232" spans="1:12" x14ac:dyDescent="0.25">
      <c r="A232" s="18" t="s">
        <v>1084</v>
      </c>
      <c r="B232" s="35" t="s">
        <v>213</v>
      </c>
      <c r="C232" s="36" t="s">
        <v>213</v>
      </c>
      <c r="D232" s="11" t="str">
        <f t="shared" ref="D232" si="60">IF($B232="N/A","N/A",IF(C232&gt;10,"No",IF(C232&lt;-10,"No","Yes")))</f>
        <v>N/A</v>
      </c>
      <c r="E232" s="36">
        <v>19320</v>
      </c>
      <c r="F232" s="11" t="str">
        <f t="shared" ref="F232" si="61">IF($B232="N/A","N/A",IF(E232&gt;10,"No",IF(E232&lt;-10,"No","Yes")))</f>
        <v>N/A</v>
      </c>
      <c r="G232" s="36">
        <v>23577</v>
      </c>
      <c r="H232" s="11" t="str">
        <f t="shared" ref="H232" si="62">IF($B232="N/A","N/A",IF(G232&gt;10,"No",IF(G232&lt;-10,"No","Yes")))</f>
        <v>N/A</v>
      </c>
      <c r="I232" s="12" t="s">
        <v>213</v>
      </c>
      <c r="J232" s="12">
        <v>22.03</v>
      </c>
      <c r="K232" s="43" t="s">
        <v>739</v>
      </c>
      <c r="L232" s="9" t="str">
        <f t="shared" si="59"/>
        <v>Yes</v>
      </c>
    </row>
    <row r="233" spans="1:12" x14ac:dyDescent="0.25">
      <c r="A233" s="18" t="s">
        <v>1085</v>
      </c>
      <c r="B233" s="35" t="s">
        <v>279</v>
      </c>
      <c r="C233" s="8">
        <v>4.3478261000000004E-3</v>
      </c>
      <c r="D233" s="11" t="str">
        <f>IF($B233="N/A","N/A",IF(C233&lt;10,"Yes","No"))</f>
        <v>Yes</v>
      </c>
      <c r="E233" s="8">
        <v>44.861375563000003</v>
      </c>
      <c r="F233" s="11" t="str">
        <f>IF($B233="N/A","N/A",IF(E233&lt;10,"Yes","No"))</f>
        <v>No</v>
      </c>
      <c r="G233" s="8">
        <v>50.312626705</v>
      </c>
      <c r="H233" s="11" t="str">
        <f>IF($B233="N/A","N/A",IF(G233&lt;10,"Yes","No"))</f>
        <v>No</v>
      </c>
      <c r="I233" s="12">
        <v>1030000</v>
      </c>
      <c r="J233" s="12">
        <v>12.15</v>
      </c>
      <c r="K233" s="43" t="s">
        <v>739</v>
      </c>
      <c r="L233" s="9" t="str">
        <f t="shared" si="59"/>
        <v>Yes</v>
      </c>
    </row>
    <row r="234" spans="1:12" x14ac:dyDescent="0.25">
      <c r="A234" s="2" t="s">
        <v>72</v>
      </c>
      <c r="B234" s="35" t="s">
        <v>213</v>
      </c>
      <c r="C234" s="8">
        <v>0.70634920629999998</v>
      </c>
      <c r="D234" s="11" t="str">
        <f t="shared" si="54"/>
        <v>N/A</v>
      </c>
      <c r="E234" s="8">
        <v>0.85553942149999995</v>
      </c>
      <c r="F234" s="11" t="str">
        <f t="shared" si="55"/>
        <v>N/A</v>
      </c>
      <c r="G234" s="8">
        <v>1.0337670631</v>
      </c>
      <c r="H234" s="11" t="str">
        <f>IF($B234="N/A","N/A",IF(G234&gt;10,"No",IF(G234&lt;-10,"No","Yes")))</f>
        <v>N/A</v>
      </c>
      <c r="I234" s="12">
        <v>21.12</v>
      </c>
      <c r="J234" s="12">
        <v>20.83</v>
      </c>
      <c r="K234" s="43" t="s">
        <v>739</v>
      </c>
      <c r="L234" s="9" t="str">
        <f t="shared" si="59"/>
        <v>Yes</v>
      </c>
    </row>
    <row r="235" spans="1:12" ht="25" x14ac:dyDescent="0.25">
      <c r="A235" s="18" t="s">
        <v>1086</v>
      </c>
      <c r="B235" s="35" t="s">
        <v>289</v>
      </c>
      <c r="C235" s="9">
        <v>8.0595238094999999</v>
      </c>
      <c r="D235" s="11" t="str">
        <f>IF($B235="N/A","N/A",IF(C235&lt;15,"Yes","No"))</f>
        <v>Yes</v>
      </c>
      <c r="E235" s="9">
        <v>6.3262823279999996</v>
      </c>
      <c r="F235" s="11" t="str">
        <f>IF($B235="N/A","N/A",IF(E235&lt;15,"Yes","No"))</f>
        <v>Yes</v>
      </c>
      <c r="G235" s="9">
        <v>6.5019557754999999</v>
      </c>
      <c r="H235" s="11" t="str">
        <f>IF($B235="N/A","N/A",IF(G235&lt;15,"Yes","No"))</f>
        <v>Yes</v>
      </c>
      <c r="I235" s="12">
        <v>-21.5</v>
      </c>
      <c r="J235" s="12">
        <v>2.7770000000000001</v>
      </c>
      <c r="K235" s="43" t="s">
        <v>739</v>
      </c>
      <c r="L235" s="9" t="str">
        <f t="shared" si="59"/>
        <v>Yes</v>
      </c>
    </row>
    <row r="236" spans="1:12" ht="25" x14ac:dyDescent="0.25">
      <c r="A236" s="18" t="s">
        <v>152</v>
      </c>
      <c r="B236" s="35" t="s">
        <v>213</v>
      </c>
      <c r="C236" s="36">
        <v>1864</v>
      </c>
      <c r="D236" s="11" t="str">
        <f>IF($B236="N/A","N/A",IF(C236&gt;10,"No",IF(C236&lt;-10,"No","Yes")))</f>
        <v>N/A</v>
      </c>
      <c r="E236" s="36">
        <v>1690</v>
      </c>
      <c r="F236" s="11" t="str">
        <f>IF($B236="N/A","N/A",IF(E236&gt;10,"No",IF(E236&lt;-10,"No","Yes")))</f>
        <v>N/A</v>
      </c>
      <c r="G236" s="36">
        <v>217</v>
      </c>
      <c r="H236" s="11" t="str">
        <f>IF($B236="N/A","N/A",IF(G236&gt;10,"No",IF(G236&lt;-10,"No","Yes")))</f>
        <v>N/A</v>
      </c>
      <c r="I236" s="12">
        <v>-9.33</v>
      </c>
      <c r="J236" s="12">
        <v>-87.2</v>
      </c>
      <c r="K236" s="43" t="s">
        <v>739</v>
      </c>
      <c r="L236" s="9" t="str">
        <f>IF(J236="Div by 0", "N/A", IF(K236="N/A","N/A", IF(J236&gt;VALUE(MID(K236,1,2)), "No", IF(J236&lt;-1*VALUE(MID(K236,1,2)), "No", "Yes"))))</f>
        <v>No</v>
      </c>
    </row>
    <row r="237" spans="1:12" x14ac:dyDescent="0.25">
      <c r="A237" s="18" t="s">
        <v>1087</v>
      </c>
      <c r="B237" s="35" t="s">
        <v>213</v>
      </c>
      <c r="C237" s="36">
        <v>23000</v>
      </c>
      <c r="D237" s="11" t="str">
        <f t="shared" ref="D237:D242" si="63">IF($B237="N/A","N/A",IF(C237&gt;10,"No",IF(C237&lt;-10,"No","Yes")))</f>
        <v>N/A</v>
      </c>
      <c r="E237" s="36">
        <v>43066</v>
      </c>
      <c r="F237" s="11" t="str">
        <f t="shared" ref="F237:F242" si="64">IF($B237="N/A","N/A",IF(E237&gt;10,"No",IF(E237&lt;-10,"No","Yes")))</f>
        <v>N/A</v>
      </c>
      <c r="G237" s="36">
        <v>46861</v>
      </c>
      <c r="H237" s="11" t="str">
        <f>IF($B237="N/A","N/A",IF(G237&gt;10,"No",IF(G237&lt;-10,"No","Yes")))</f>
        <v>N/A</v>
      </c>
      <c r="I237" s="12">
        <v>87.24</v>
      </c>
      <c r="J237" s="12">
        <v>8.8119999999999994</v>
      </c>
      <c r="K237" s="43" t="s">
        <v>739</v>
      </c>
      <c r="L237" s="9" t="str">
        <f>IF(J237="Div by 0", "N/A", IF(OR(J237="N/A",K237="N/A"),"N/A", IF(J237&gt;VALUE(MID(K237,1,2)), "No", IF(J237&lt;-1*VALUE(MID(K237,1,2)), "No", "Yes"))))</f>
        <v>Yes</v>
      </c>
    </row>
    <row r="238" spans="1:12" ht="25" x14ac:dyDescent="0.25">
      <c r="A238" s="18" t="s">
        <v>1088</v>
      </c>
      <c r="B238" s="35" t="s">
        <v>213</v>
      </c>
      <c r="C238" s="8" t="s">
        <v>213</v>
      </c>
      <c r="D238" s="11" t="str">
        <f t="shared" si="63"/>
        <v>N/A</v>
      </c>
      <c r="E238" s="8" t="s">
        <v>213</v>
      </c>
      <c r="F238" s="11" t="str">
        <f t="shared" si="64"/>
        <v>N/A</v>
      </c>
      <c r="G238" s="8">
        <v>100</v>
      </c>
      <c r="H238" s="11" t="str">
        <f t="shared" ref="H238:H242" si="65">IF($B238="N/A","N/A",IF(G238&gt;10,"No",IF(G238&lt;-10,"No","Yes")))</f>
        <v>N/A</v>
      </c>
      <c r="I238" s="12" t="s">
        <v>213</v>
      </c>
      <c r="J238" s="12" t="s">
        <v>213</v>
      </c>
      <c r="K238" s="43" t="s">
        <v>213</v>
      </c>
      <c r="L238" s="9" t="str">
        <f t="shared" ref="L238:L242" si="66">IF(J238="Div by 0", "N/A", IF(OR(J238="N/A",K238="N/A"),"N/A", IF(J238&gt;VALUE(MID(K238,1,2)), "No", IF(J238&lt;-1*VALUE(MID(K238,1,2)), "No", "Yes"))))</f>
        <v>N/A</v>
      </c>
    </row>
    <row r="239" spans="1:12" ht="25" x14ac:dyDescent="0.25">
      <c r="A239" s="2" t="s">
        <v>1089</v>
      </c>
      <c r="B239" s="35" t="s">
        <v>213</v>
      </c>
      <c r="C239" s="36" t="s">
        <v>213</v>
      </c>
      <c r="D239" s="11" t="str">
        <f t="shared" si="63"/>
        <v>N/A</v>
      </c>
      <c r="E239" s="36" t="s">
        <v>213</v>
      </c>
      <c r="F239" s="11" t="str">
        <f t="shared" si="64"/>
        <v>N/A</v>
      </c>
      <c r="G239" s="36">
        <v>0</v>
      </c>
      <c r="H239" s="11" t="str">
        <f t="shared" si="65"/>
        <v>N/A</v>
      </c>
      <c r="I239" s="12" t="s">
        <v>213</v>
      </c>
      <c r="J239" s="12" t="s">
        <v>213</v>
      </c>
      <c r="K239" s="43" t="s">
        <v>213</v>
      </c>
      <c r="L239" s="9" t="str">
        <f t="shared" si="66"/>
        <v>N/A</v>
      </c>
    </row>
    <row r="240" spans="1:12" ht="25" x14ac:dyDescent="0.25">
      <c r="A240" s="18" t="s">
        <v>1090</v>
      </c>
      <c r="B240" s="35" t="s">
        <v>213</v>
      </c>
      <c r="C240" s="8" t="s">
        <v>213</v>
      </c>
      <c r="D240" s="11" t="str">
        <f t="shared" si="63"/>
        <v>N/A</v>
      </c>
      <c r="E240" s="8" t="s">
        <v>213</v>
      </c>
      <c r="F240" s="11" t="str">
        <f t="shared" si="64"/>
        <v>N/A</v>
      </c>
      <c r="G240" s="8" t="s">
        <v>1746</v>
      </c>
      <c r="H240" s="11" t="str">
        <f t="shared" si="65"/>
        <v>N/A</v>
      </c>
      <c r="I240" s="12" t="s">
        <v>213</v>
      </c>
      <c r="J240" s="12" t="s">
        <v>213</v>
      </c>
      <c r="K240" s="43" t="s">
        <v>213</v>
      </c>
      <c r="L240" s="9" t="str">
        <f t="shared" si="66"/>
        <v>N/A</v>
      </c>
    </row>
    <row r="241" spans="1:12" x14ac:dyDescent="0.25">
      <c r="A241" s="18" t="s">
        <v>1091</v>
      </c>
      <c r="B241" s="35" t="s">
        <v>213</v>
      </c>
      <c r="C241" s="36" t="s">
        <v>213</v>
      </c>
      <c r="D241" s="11" t="str">
        <f t="shared" si="63"/>
        <v>N/A</v>
      </c>
      <c r="E241" s="36" t="s">
        <v>213</v>
      </c>
      <c r="F241" s="11" t="str">
        <f t="shared" si="64"/>
        <v>N/A</v>
      </c>
      <c r="G241" s="36">
        <v>0</v>
      </c>
      <c r="H241" s="11" t="str">
        <f t="shared" si="65"/>
        <v>N/A</v>
      </c>
      <c r="I241" s="12" t="s">
        <v>213</v>
      </c>
      <c r="J241" s="12" t="s">
        <v>213</v>
      </c>
      <c r="K241" s="43" t="s">
        <v>213</v>
      </c>
      <c r="L241" s="9" t="str">
        <f t="shared" si="66"/>
        <v>N/A</v>
      </c>
    </row>
    <row r="242" spans="1:12" ht="25" x14ac:dyDescent="0.25">
      <c r="A242" s="18" t="s">
        <v>1092</v>
      </c>
      <c r="B242" s="35" t="s">
        <v>213</v>
      </c>
      <c r="C242" s="8" t="s">
        <v>213</v>
      </c>
      <c r="D242" s="11" t="str">
        <f t="shared" si="63"/>
        <v>N/A</v>
      </c>
      <c r="E242" s="8" t="s">
        <v>213</v>
      </c>
      <c r="F242" s="11" t="str">
        <f t="shared" si="64"/>
        <v>N/A</v>
      </c>
      <c r="G242" s="8">
        <v>7.0647401612999996</v>
      </c>
      <c r="H242" s="11" t="str">
        <f t="shared" si="65"/>
        <v>N/A</v>
      </c>
      <c r="I242" s="12" t="s">
        <v>213</v>
      </c>
      <c r="J242" s="12" t="s">
        <v>213</v>
      </c>
      <c r="K242" s="43" t="s">
        <v>213</v>
      </c>
      <c r="L242" s="9" t="str">
        <f t="shared" si="66"/>
        <v>N/A</v>
      </c>
    </row>
    <row r="243" spans="1:12" x14ac:dyDescent="0.25">
      <c r="A243" s="6" t="s">
        <v>1093</v>
      </c>
      <c r="B243" s="35" t="s">
        <v>213</v>
      </c>
      <c r="C243" s="36">
        <v>0</v>
      </c>
      <c r="D243" s="11" t="str">
        <f>IF($B243="N/A","N/A",IF(C243&gt;10,"No",IF(C243&lt;-10,"No","Yes")))</f>
        <v>N/A</v>
      </c>
      <c r="E243" s="36">
        <v>0</v>
      </c>
      <c r="F243" s="11" t="str">
        <f>IF($B243="N/A","N/A",IF(E243&gt;10,"No",IF(E243&lt;-10,"No","Yes")))</f>
        <v>N/A</v>
      </c>
      <c r="G243" s="36">
        <v>8369</v>
      </c>
      <c r="H243" s="11" t="str">
        <f>IF($B243="N/A","N/A",IF(G243&gt;10,"No",IF(G243&lt;-10,"No","Yes")))</f>
        <v>N/A</v>
      </c>
      <c r="I243" s="12" t="s">
        <v>1746</v>
      </c>
      <c r="J243" s="12" t="s">
        <v>1746</v>
      </c>
      <c r="K243" s="43" t="s">
        <v>739</v>
      </c>
      <c r="L243" s="9" t="str">
        <f t="shared" ref="L243:L276" si="67">IF(J243="Div by 0", "N/A", IF(K243="N/A","N/A", IF(J243&gt;VALUE(MID(K243,1,2)), "No", IF(J243&lt;-1*VALUE(MID(K243,1,2)), "No", "Yes"))))</f>
        <v>N/A</v>
      </c>
    </row>
    <row r="244" spans="1:12" x14ac:dyDescent="0.25">
      <c r="A244" s="2" t="s">
        <v>1094</v>
      </c>
      <c r="B244" s="35" t="s">
        <v>213</v>
      </c>
      <c r="C244" s="8">
        <v>0</v>
      </c>
      <c r="D244" s="11" t="str">
        <f>IF($B244="N/A","N/A",IF(C244&gt;10,"No",IF(C244&lt;-10,"No","Yes")))</f>
        <v>N/A</v>
      </c>
      <c r="E244" s="8">
        <v>0</v>
      </c>
      <c r="F244" s="11" t="str">
        <f>IF($B244="N/A","N/A",IF(E244&gt;10,"No",IF(E244&lt;-10,"No","Yes")))</f>
        <v>N/A</v>
      </c>
      <c r="G244" s="8">
        <v>0</v>
      </c>
      <c r="H244" s="11" t="str">
        <f>IF($B244="N/A","N/A",IF(G244&gt;10,"No",IF(G244&lt;-10,"No","Yes")))</f>
        <v>N/A</v>
      </c>
      <c r="I244" s="12" t="s">
        <v>1746</v>
      </c>
      <c r="J244" s="12" t="s">
        <v>1746</v>
      </c>
      <c r="K244" s="43" t="s">
        <v>739</v>
      </c>
      <c r="L244" s="9" t="str">
        <f t="shared" si="67"/>
        <v>N/A</v>
      </c>
    </row>
    <row r="245" spans="1:12" x14ac:dyDescent="0.25">
      <c r="A245" s="2" t="s">
        <v>1095</v>
      </c>
      <c r="B245" s="35" t="s">
        <v>213</v>
      </c>
      <c r="C245" s="8">
        <v>0</v>
      </c>
      <c r="D245" s="11" t="str">
        <f>IF($B245="N/A","N/A",IF(C245&gt;10,"No",IF(C245&lt;-10,"No","Yes")))</f>
        <v>N/A</v>
      </c>
      <c r="E245" s="8">
        <v>0</v>
      </c>
      <c r="F245" s="11" t="str">
        <f>IF($B245="N/A","N/A",IF(E245&gt;10,"No",IF(E245&lt;-10,"No","Yes")))</f>
        <v>N/A</v>
      </c>
      <c r="G245" s="8">
        <v>1.2165932000000001E-2</v>
      </c>
      <c r="H245" s="11" t="str">
        <f>IF($B245="N/A","N/A",IF(G245&gt;10,"No",IF(G245&lt;-10,"No","Yes")))</f>
        <v>N/A</v>
      </c>
      <c r="I245" s="12" t="s">
        <v>1746</v>
      </c>
      <c r="J245" s="12" t="s">
        <v>1746</v>
      </c>
      <c r="K245" s="43" t="s">
        <v>739</v>
      </c>
      <c r="L245" s="9" t="str">
        <f t="shared" si="67"/>
        <v>N/A</v>
      </c>
    </row>
    <row r="246" spans="1:12" x14ac:dyDescent="0.25">
      <c r="A246" s="2" t="s">
        <v>1096</v>
      </c>
      <c r="B246" s="35" t="s">
        <v>213</v>
      </c>
      <c r="C246" s="8">
        <v>0</v>
      </c>
      <c r="D246" s="11" t="str">
        <f t="shared" ref="D246:D274" si="68">IF($B246="N/A","N/A",IF(C246&gt;10,"No",IF(C246&lt;-10,"No","Yes")))</f>
        <v>N/A</v>
      </c>
      <c r="E246" s="8">
        <v>0</v>
      </c>
      <c r="F246" s="11" t="str">
        <f t="shared" ref="F246:F274" si="69">IF($B246="N/A","N/A",IF(E246&gt;10,"No",IF(E246&lt;-10,"No","Yes")))</f>
        <v>N/A</v>
      </c>
      <c r="G246" s="8">
        <v>1.1654259E-3</v>
      </c>
      <c r="H246" s="11" t="str">
        <f t="shared" ref="H246:H274" si="70">IF($B246="N/A","N/A",IF(G246&gt;10,"No",IF(G246&lt;-10,"No","Yes")))</f>
        <v>N/A</v>
      </c>
      <c r="I246" s="12" t="s">
        <v>1746</v>
      </c>
      <c r="J246" s="12" t="s">
        <v>1746</v>
      </c>
      <c r="K246" s="43" t="s">
        <v>739</v>
      </c>
      <c r="L246" s="9" t="str">
        <f t="shared" si="67"/>
        <v>N/A</v>
      </c>
    </row>
    <row r="247" spans="1:12" x14ac:dyDescent="0.25">
      <c r="A247" s="2" t="s">
        <v>1097</v>
      </c>
      <c r="B247" s="35" t="s">
        <v>213</v>
      </c>
      <c r="C247" s="8">
        <v>0</v>
      </c>
      <c r="D247" s="11" t="str">
        <f t="shared" si="68"/>
        <v>N/A</v>
      </c>
      <c r="E247" s="8">
        <v>0</v>
      </c>
      <c r="F247" s="11" t="str">
        <f t="shared" si="69"/>
        <v>N/A</v>
      </c>
      <c r="G247" s="8">
        <v>2.6787785827000001</v>
      </c>
      <c r="H247" s="11" t="str">
        <f t="shared" si="70"/>
        <v>N/A</v>
      </c>
      <c r="I247" s="12" t="s">
        <v>1746</v>
      </c>
      <c r="J247" s="12" t="s">
        <v>1746</v>
      </c>
      <c r="K247" s="43" t="s">
        <v>739</v>
      </c>
      <c r="L247" s="9" t="str">
        <f t="shared" si="67"/>
        <v>N/A</v>
      </c>
    </row>
    <row r="248" spans="1:12" x14ac:dyDescent="0.25">
      <c r="A248" s="2" t="s">
        <v>1098</v>
      </c>
      <c r="B248" s="35" t="s">
        <v>213</v>
      </c>
      <c r="C248" s="8" t="s">
        <v>1746</v>
      </c>
      <c r="D248" s="11" t="str">
        <f t="shared" si="68"/>
        <v>N/A</v>
      </c>
      <c r="E248" s="8" t="s">
        <v>1746</v>
      </c>
      <c r="F248" s="11" t="str">
        <f t="shared" si="69"/>
        <v>N/A</v>
      </c>
      <c r="G248" s="8">
        <v>100</v>
      </c>
      <c r="H248" s="11" t="str">
        <f t="shared" si="70"/>
        <v>N/A</v>
      </c>
      <c r="I248" s="12" t="s">
        <v>1746</v>
      </c>
      <c r="J248" s="12" t="s">
        <v>1746</v>
      </c>
      <c r="K248" s="43" t="s">
        <v>739</v>
      </c>
      <c r="L248" s="9" t="str">
        <f t="shared" si="67"/>
        <v>N/A</v>
      </c>
    </row>
    <row r="249" spans="1:12" x14ac:dyDescent="0.25">
      <c r="A249" s="6" t="s">
        <v>1099</v>
      </c>
      <c r="B249" s="35" t="s">
        <v>213</v>
      </c>
      <c r="C249" s="36">
        <v>2021</v>
      </c>
      <c r="D249" s="11" t="str">
        <f t="shared" si="68"/>
        <v>N/A</v>
      </c>
      <c r="E249" s="36">
        <v>0</v>
      </c>
      <c r="F249" s="11" t="str">
        <f t="shared" si="69"/>
        <v>N/A</v>
      </c>
      <c r="G249" s="36">
        <v>0</v>
      </c>
      <c r="H249" s="11" t="str">
        <f t="shared" si="70"/>
        <v>N/A</v>
      </c>
      <c r="I249" s="12">
        <v>-100</v>
      </c>
      <c r="J249" s="12" t="s">
        <v>1746</v>
      </c>
      <c r="K249" s="43" t="s">
        <v>739</v>
      </c>
      <c r="L249" s="9" t="str">
        <f t="shared" si="67"/>
        <v>N/A</v>
      </c>
    </row>
    <row r="250" spans="1:12" x14ac:dyDescent="0.25">
      <c r="A250" s="2" t="s">
        <v>1100</v>
      </c>
      <c r="B250" s="35" t="s">
        <v>213</v>
      </c>
      <c r="C250" s="8">
        <v>0.68226599259999998</v>
      </c>
      <c r="D250" s="11" t="str">
        <f t="shared" si="68"/>
        <v>N/A</v>
      </c>
      <c r="E250" s="8">
        <v>0</v>
      </c>
      <c r="F250" s="11" t="str">
        <f t="shared" si="69"/>
        <v>N/A</v>
      </c>
      <c r="G250" s="8">
        <v>0</v>
      </c>
      <c r="H250" s="11" t="str">
        <f t="shared" si="70"/>
        <v>N/A</v>
      </c>
      <c r="I250" s="12">
        <v>-100</v>
      </c>
      <c r="J250" s="12" t="s">
        <v>1746</v>
      </c>
      <c r="K250" s="43" t="s">
        <v>739</v>
      </c>
      <c r="L250" s="9" t="str">
        <f t="shared" si="67"/>
        <v>N/A</v>
      </c>
    </row>
    <row r="251" spans="1:12" x14ac:dyDescent="0.25">
      <c r="A251" s="2" t="s">
        <v>1101</v>
      </c>
      <c r="B251" s="35" t="s">
        <v>213</v>
      </c>
      <c r="C251" s="8">
        <v>0.3225220734</v>
      </c>
      <c r="D251" s="11" t="str">
        <f t="shared" si="68"/>
        <v>N/A</v>
      </c>
      <c r="E251" s="8">
        <v>0</v>
      </c>
      <c r="F251" s="11" t="str">
        <f t="shared" si="69"/>
        <v>N/A</v>
      </c>
      <c r="G251" s="8">
        <v>0</v>
      </c>
      <c r="H251" s="11" t="str">
        <f t="shared" si="70"/>
        <v>N/A</v>
      </c>
      <c r="I251" s="12">
        <v>-100</v>
      </c>
      <c r="J251" s="12" t="s">
        <v>1746</v>
      </c>
      <c r="K251" s="43" t="s">
        <v>739</v>
      </c>
      <c r="L251" s="9" t="str">
        <f t="shared" si="67"/>
        <v>N/A</v>
      </c>
    </row>
    <row r="252" spans="1:12" x14ac:dyDescent="0.25">
      <c r="A252" s="2" t="s">
        <v>1102</v>
      </c>
      <c r="B252" s="35" t="s">
        <v>213</v>
      </c>
      <c r="C252" s="8">
        <v>0</v>
      </c>
      <c r="D252" s="11" t="str">
        <f t="shared" si="68"/>
        <v>N/A</v>
      </c>
      <c r="E252" s="8">
        <v>0</v>
      </c>
      <c r="F252" s="11" t="str">
        <f t="shared" si="69"/>
        <v>N/A</v>
      </c>
      <c r="G252" s="8">
        <v>0</v>
      </c>
      <c r="H252" s="11" t="str">
        <f t="shared" si="70"/>
        <v>N/A</v>
      </c>
      <c r="I252" s="12" t="s">
        <v>1746</v>
      </c>
      <c r="J252" s="12" t="s">
        <v>1746</v>
      </c>
      <c r="K252" s="43" t="s">
        <v>739</v>
      </c>
      <c r="L252" s="9" t="str">
        <f t="shared" si="67"/>
        <v>N/A</v>
      </c>
    </row>
    <row r="253" spans="1:12" x14ac:dyDescent="0.25">
      <c r="A253" s="2" t="s">
        <v>1103</v>
      </c>
      <c r="B253" s="35" t="s">
        <v>213</v>
      </c>
      <c r="C253" s="8">
        <v>0</v>
      </c>
      <c r="D253" s="11" t="str">
        <f t="shared" si="68"/>
        <v>N/A</v>
      </c>
      <c r="E253" s="8">
        <v>0</v>
      </c>
      <c r="F253" s="11" t="str">
        <f t="shared" si="69"/>
        <v>N/A</v>
      </c>
      <c r="G253" s="8">
        <v>0</v>
      </c>
      <c r="H253" s="11" t="str">
        <f t="shared" si="70"/>
        <v>N/A</v>
      </c>
      <c r="I253" s="12" t="s">
        <v>1746</v>
      </c>
      <c r="J253" s="12" t="s">
        <v>1746</v>
      </c>
      <c r="K253" s="43" t="s">
        <v>739</v>
      </c>
      <c r="L253" s="9" t="str">
        <f t="shared" si="67"/>
        <v>N/A</v>
      </c>
    </row>
    <row r="254" spans="1:12" x14ac:dyDescent="0.25">
      <c r="A254" s="2" t="s">
        <v>1104</v>
      </c>
      <c r="B254" s="35" t="s">
        <v>213</v>
      </c>
      <c r="C254" s="8">
        <v>0</v>
      </c>
      <c r="D254" s="11" t="str">
        <f t="shared" si="68"/>
        <v>N/A</v>
      </c>
      <c r="E254" s="8" t="s">
        <v>1746</v>
      </c>
      <c r="F254" s="11" t="str">
        <f t="shared" si="69"/>
        <v>N/A</v>
      </c>
      <c r="G254" s="8" t="s">
        <v>1746</v>
      </c>
      <c r="H254" s="11" t="str">
        <f t="shared" si="70"/>
        <v>N/A</v>
      </c>
      <c r="I254" s="12" t="s">
        <v>1746</v>
      </c>
      <c r="J254" s="12" t="s">
        <v>1746</v>
      </c>
      <c r="K254" s="43" t="s">
        <v>739</v>
      </c>
      <c r="L254" s="9" t="str">
        <f t="shared" si="67"/>
        <v>N/A</v>
      </c>
    </row>
    <row r="255" spans="1:12" x14ac:dyDescent="0.25">
      <c r="A255" s="2" t="s">
        <v>1105</v>
      </c>
      <c r="B255" s="35" t="s">
        <v>213</v>
      </c>
      <c r="C255" s="8">
        <v>100</v>
      </c>
      <c r="D255" s="11" t="str">
        <f t="shared" si="68"/>
        <v>N/A</v>
      </c>
      <c r="E255" s="8" t="s">
        <v>1746</v>
      </c>
      <c r="F255" s="11" t="str">
        <f t="shared" si="69"/>
        <v>N/A</v>
      </c>
      <c r="G255" s="8" t="s">
        <v>1746</v>
      </c>
      <c r="H255" s="11" t="str">
        <f t="shared" si="70"/>
        <v>N/A</v>
      </c>
      <c r="I255" s="12" t="s">
        <v>1746</v>
      </c>
      <c r="J255" s="12" t="s">
        <v>1746</v>
      </c>
      <c r="K255" s="43" t="s">
        <v>739</v>
      </c>
      <c r="L255" s="9" t="str">
        <f>IF(J255="Div by 0", "N/A", IF(OR(J255="N/A",K255="N/A"),"N/A", IF(J255&gt;VALUE(MID(K255,1,2)), "No", IF(J255&lt;-1*VALUE(MID(K255,1,2)), "No", "Yes"))))</f>
        <v>N/A</v>
      </c>
    </row>
    <row r="256" spans="1:12" x14ac:dyDescent="0.25">
      <c r="A256" s="6" t="s">
        <v>1106</v>
      </c>
      <c r="B256" s="35" t="s">
        <v>213</v>
      </c>
      <c r="C256" s="36">
        <v>0</v>
      </c>
      <c r="D256" s="11" t="str">
        <f t="shared" si="68"/>
        <v>N/A</v>
      </c>
      <c r="E256" s="36">
        <v>0</v>
      </c>
      <c r="F256" s="11" t="str">
        <f t="shared" si="69"/>
        <v>N/A</v>
      </c>
      <c r="G256" s="36">
        <v>0</v>
      </c>
      <c r="H256" s="11" t="str">
        <f t="shared" si="70"/>
        <v>N/A</v>
      </c>
      <c r="I256" s="12" t="s">
        <v>1746</v>
      </c>
      <c r="J256" s="12" t="s">
        <v>1746</v>
      </c>
      <c r="K256" s="43" t="s">
        <v>739</v>
      </c>
      <c r="L256" s="9" t="str">
        <f t="shared" si="67"/>
        <v>N/A</v>
      </c>
    </row>
    <row r="257" spans="1:12" x14ac:dyDescent="0.25">
      <c r="A257" s="2" t="s">
        <v>1107</v>
      </c>
      <c r="B257" s="35" t="s">
        <v>213</v>
      </c>
      <c r="C257" s="8">
        <v>0</v>
      </c>
      <c r="D257" s="11" t="str">
        <f t="shared" si="68"/>
        <v>N/A</v>
      </c>
      <c r="E257" s="8">
        <v>0</v>
      </c>
      <c r="F257" s="11" t="str">
        <f t="shared" si="69"/>
        <v>N/A</v>
      </c>
      <c r="G257" s="8">
        <v>0</v>
      </c>
      <c r="H257" s="11" t="str">
        <f t="shared" si="70"/>
        <v>N/A</v>
      </c>
      <c r="I257" s="12" t="s">
        <v>1746</v>
      </c>
      <c r="J257" s="12" t="s">
        <v>1746</v>
      </c>
      <c r="K257" s="43" t="s">
        <v>739</v>
      </c>
      <c r="L257" s="9" t="str">
        <f t="shared" si="67"/>
        <v>N/A</v>
      </c>
    </row>
    <row r="258" spans="1:12" x14ac:dyDescent="0.25">
      <c r="A258" s="2" t="s">
        <v>1108</v>
      </c>
      <c r="B258" s="35" t="s">
        <v>213</v>
      </c>
      <c r="C258" s="8">
        <v>0</v>
      </c>
      <c r="D258" s="11" t="str">
        <f t="shared" si="68"/>
        <v>N/A</v>
      </c>
      <c r="E258" s="8">
        <v>0</v>
      </c>
      <c r="F258" s="11" t="str">
        <f t="shared" si="69"/>
        <v>N/A</v>
      </c>
      <c r="G258" s="8">
        <v>0</v>
      </c>
      <c r="H258" s="11" t="str">
        <f t="shared" si="70"/>
        <v>N/A</v>
      </c>
      <c r="I258" s="12" t="s">
        <v>1746</v>
      </c>
      <c r="J258" s="12" t="s">
        <v>1746</v>
      </c>
      <c r="K258" s="43" t="s">
        <v>739</v>
      </c>
      <c r="L258" s="9" t="str">
        <f t="shared" si="67"/>
        <v>N/A</v>
      </c>
    </row>
    <row r="259" spans="1:12" x14ac:dyDescent="0.25">
      <c r="A259" s="2" t="s">
        <v>1109</v>
      </c>
      <c r="B259" s="35" t="s">
        <v>213</v>
      </c>
      <c r="C259" s="8">
        <v>0</v>
      </c>
      <c r="D259" s="11" t="str">
        <f t="shared" si="68"/>
        <v>N/A</v>
      </c>
      <c r="E259" s="8">
        <v>0</v>
      </c>
      <c r="F259" s="11" t="str">
        <f t="shared" si="69"/>
        <v>N/A</v>
      </c>
      <c r="G259" s="8">
        <v>0</v>
      </c>
      <c r="H259" s="11" t="str">
        <f t="shared" si="70"/>
        <v>N/A</v>
      </c>
      <c r="I259" s="12" t="s">
        <v>1746</v>
      </c>
      <c r="J259" s="12" t="s">
        <v>1746</v>
      </c>
      <c r="K259" s="43" t="s">
        <v>739</v>
      </c>
      <c r="L259" s="9" t="str">
        <f t="shared" si="67"/>
        <v>N/A</v>
      </c>
    </row>
    <row r="260" spans="1:12" x14ac:dyDescent="0.25">
      <c r="A260" s="2" t="s">
        <v>1110</v>
      </c>
      <c r="B260" s="35" t="s">
        <v>213</v>
      </c>
      <c r="C260" s="8">
        <v>0</v>
      </c>
      <c r="D260" s="11" t="str">
        <f t="shared" si="68"/>
        <v>N/A</v>
      </c>
      <c r="E260" s="8">
        <v>0</v>
      </c>
      <c r="F260" s="11" t="str">
        <f t="shared" si="69"/>
        <v>N/A</v>
      </c>
      <c r="G260" s="8">
        <v>0</v>
      </c>
      <c r="H260" s="11" t="str">
        <f t="shared" si="70"/>
        <v>N/A</v>
      </c>
      <c r="I260" s="12" t="s">
        <v>1746</v>
      </c>
      <c r="J260" s="12" t="s">
        <v>1746</v>
      </c>
      <c r="K260" s="43" t="s">
        <v>739</v>
      </c>
      <c r="L260" s="9" t="str">
        <f t="shared" si="67"/>
        <v>N/A</v>
      </c>
    </row>
    <row r="261" spans="1:12" x14ac:dyDescent="0.25">
      <c r="A261" s="2" t="s">
        <v>1111</v>
      </c>
      <c r="B261" s="35" t="s">
        <v>213</v>
      </c>
      <c r="C261" s="8" t="s">
        <v>1746</v>
      </c>
      <c r="D261" s="11" t="str">
        <f t="shared" si="68"/>
        <v>N/A</v>
      </c>
      <c r="E261" s="8" t="s">
        <v>1746</v>
      </c>
      <c r="F261" s="11" t="str">
        <f t="shared" si="69"/>
        <v>N/A</v>
      </c>
      <c r="G261" s="8" t="s">
        <v>1746</v>
      </c>
      <c r="H261" s="11" t="str">
        <f t="shared" si="70"/>
        <v>N/A</v>
      </c>
      <c r="I261" s="12" t="s">
        <v>1746</v>
      </c>
      <c r="J261" s="12" t="s">
        <v>1746</v>
      </c>
      <c r="K261" s="43" t="s">
        <v>739</v>
      </c>
      <c r="L261" s="9" t="str">
        <f t="shared" si="67"/>
        <v>N/A</v>
      </c>
    </row>
    <row r="262" spans="1:12" x14ac:dyDescent="0.25">
      <c r="A262" s="2" t="s">
        <v>1112</v>
      </c>
      <c r="B262" s="35" t="s">
        <v>213</v>
      </c>
      <c r="C262" s="8" t="s">
        <v>1746</v>
      </c>
      <c r="D262" s="11" t="str">
        <f t="shared" si="68"/>
        <v>N/A</v>
      </c>
      <c r="E262" s="8" t="s">
        <v>1746</v>
      </c>
      <c r="F262" s="11" t="str">
        <f t="shared" si="69"/>
        <v>N/A</v>
      </c>
      <c r="G262" s="8" t="s">
        <v>1746</v>
      </c>
      <c r="H262" s="11" t="str">
        <f t="shared" si="70"/>
        <v>N/A</v>
      </c>
      <c r="I262" s="12" t="s">
        <v>1746</v>
      </c>
      <c r="J262" s="12" t="s">
        <v>1746</v>
      </c>
      <c r="K262" s="43" t="s">
        <v>739</v>
      </c>
      <c r="L262" s="9" t="str">
        <f>IF(J262="Div by 0", "N/A", IF(OR(J262="N/A",K262="N/A"),"N/A", IF(J262&gt;VALUE(MID(K262,1,2)), "No", IF(J262&lt;-1*VALUE(MID(K262,1,2)), "No", "Yes"))))</f>
        <v>N/A</v>
      </c>
    </row>
    <row r="263" spans="1:12" x14ac:dyDescent="0.25">
      <c r="A263" s="2" t="s">
        <v>1113</v>
      </c>
      <c r="B263" s="35" t="s">
        <v>213</v>
      </c>
      <c r="C263" s="36">
        <v>0</v>
      </c>
      <c r="D263" s="11" t="str">
        <f t="shared" si="68"/>
        <v>N/A</v>
      </c>
      <c r="E263" s="36">
        <v>0</v>
      </c>
      <c r="F263" s="11" t="str">
        <f t="shared" si="69"/>
        <v>N/A</v>
      </c>
      <c r="G263" s="36">
        <v>0</v>
      </c>
      <c r="H263" s="11" t="str">
        <f t="shared" si="70"/>
        <v>N/A</v>
      </c>
      <c r="I263" s="12" t="s">
        <v>1746</v>
      </c>
      <c r="J263" s="12" t="s">
        <v>1746</v>
      </c>
      <c r="K263" s="43" t="s">
        <v>739</v>
      </c>
      <c r="L263" s="9" t="str">
        <f t="shared" si="67"/>
        <v>N/A</v>
      </c>
    </row>
    <row r="264" spans="1:12" x14ac:dyDescent="0.25">
      <c r="A264" s="6" t="s">
        <v>1114</v>
      </c>
      <c r="B264" s="35" t="s">
        <v>213</v>
      </c>
      <c r="C264" s="36">
        <v>0</v>
      </c>
      <c r="D264" s="11" t="str">
        <f t="shared" si="68"/>
        <v>N/A</v>
      </c>
      <c r="E264" s="36">
        <v>0</v>
      </c>
      <c r="F264" s="11" t="str">
        <f t="shared" si="69"/>
        <v>N/A</v>
      </c>
      <c r="G264" s="36">
        <v>0</v>
      </c>
      <c r="H264" s="11" t="str">
        <f t="shared" si="70"/>
        <v>N/A</v>
      </c>
      <c r="I264" s="12" t="s">
        <v>1746</v>
      </c>
      <c r="J264" s="12" t="s">
        <v>1746</v>
      </c>
      <c r="K264" s="43" t="s">
        <v>739</v>
      </c>
      <c r="L264" s="9" t="str">
        <f t="shared" si="67"/>
        <v>N/A</v>
      </c>
    </row>
    <row r="265" spans="1:12" x14ac:dyDescent="0.25">
      <c r="A265" s="2" t="s">
        <v>1115</v>
      </c>
      <c r="B265" s="35" t="s">
        <v>213</v>
      </c>
      <c r="C265" s="8">
        <v>0</v>
      </c>
      <c r="D265" s="11" t="str">
        <f t="shared" si="68"/>
        <v>N/A</v>
      </c>
      <c r="E265" s="8">
        <v>0</v>
      </c>
      <c r="F265" s="11" t="str">
        <f t="shared" si="69"/>
        <v>N/A</v>
      </c>
      <c r="G265" s="8">
        <v>0</v>
      </c>
      <c r="H265" s="11" t="str">
        <f t="shared" si="70"/>
        <v>N/A</v>
      </c>
      <c r="I265" s="12" t="s">
        <v>1746</v>
      </c>
      <c r="J265" s="12" t="s">
        <v>1746</v>
      </c>
      <c r="K265" s="43" t="s">
        <v>739</v>
      </c>
      <c r="L265" s="9" t="str">
        <f t="shared" si="67"/>
        <v>N/A</v>
      </c>
    </row>
    <row r="266" spans="1:12" x14ac:dyDescent="0.25">
      <c r="A266" s="2" t="s">
        <v>1116</v>
      </c>
      <c r="B266" s="35" t="s">
        <v>213</v>
      </c>
      <c r="C266" s="8">
        <v>0</v>
      </c>
      <c r="D266" s="11" t="str">
        <f t="shared" si="68"/>
        <v>N/A</v>
      </c>
      <c r="E266" s="8">
        <v>0</v>
      </c>
      <c r="F266" s="11" t="str">
        <f t="shared" si="69"/>
        <v>N/A</v>
      </c>
      <c r="G266" s="8">
        <v>0</v>
      </c>
      <c r="H266" s="11" t="str">
        <f t="shared" si="70"/>
        <v>N/A</v>
      </c>
      <c r="I266" s="12" t="s">
        <v>1746</v>
      </c>
      <c r="J266" s="12" t="s">
        <v>1746</v>
      </c>
      <c r="K266" s="43" t="s">
        <v>739</v>
      </c>
      <c r="L266" s="9" t="str">
        <f t="shared" si="67"/>
        <v>N/A</v>
      </c>
    </row>
    <row r="267" spans="1:12" x14ac:dyDescent="0.25">
      <c r="A267" s="2" t="s">
        <v>1117</v>
      </c>
      <c r="B267" s="35" t="s">
        <v>213</v>
      </c>
      <c r="C267" s="8">
        <v>0</v>
      </c>
      <c r="D267" s="11" t="str">
        <f t="shared" si="68"/>
        <v>N/A</v>
      </c>
      <c r="E267" s="8">
        <v>0</v>
      </c>
      <c r="F267" s="11" t="str">
        <f t="shared" si="69"/>
        <v>N/A</v>
      </c>
      <c r="G267" s="8">
        <v>0</v>
      </c>
      <c r="H267" s="11" t="str">
        <f t="shared" si="70"/>
        <v>N/A</v>
      </c>
      <c r="I267" s="12" t="s">
        <v>1746</v>
      </c>
      <c r="J267" s="12" t="s">
        <v>1746</v>
      </c>
      <c r="K267" s="43" t="s">
        <v>739</v>
      </c>
      <c r="L267" s="9" t="str">
        <f t="shared" si="67"/>
        <v>N/A</v>
      </c>
    </row>
    <row r="268" spans="1:12" x14ac:dyDescent="0.25">
      <c r="A268" s="2" t="s">
        <v>1118</v>
      </c>
      <c r="B268" s="35" t="s">
        <v>213</v>
      </c>
      <c r="C268" s="8">
        <v>0</v>
      </c>
      <c r="D268" s="11" t="str">
        <f t="shared" si="68"/>
        <v>N/A</v>
      </c>
      <c r="E268" s="8">
        <v>0</v>
      </c>
      <c r="F268" s="11" t="str">
        <f t="shared" si="69"/>
        <v>N/A</v>
      </c>
      <c r="G268" s="8">
        <v>0</v>
      </c>
      <c r="H268" s="11" t="str">
        <f t="shared" si="70"/>
        <v>N/A</v>
      </c>
      <c r="I268" s="12" t="s">
        <v>1746</v>
      </c>
      <c r="J268" s="12" t="s">
        <v>1746</v>
      </c>
      <c r="K268" s="43" t="s">
        <v>739</v>
      </c>
      <c r="L268" s="9" t="str">
        <f t="shared" si="67"/>
        <v>N/A</v>
      </c>
    </row>
    <row r="269" spans="1:12" x14ac:dyDescent="0.25">
      <c r="A269" s="2" t="s">
        <v>1119</v>
      </c>
      <c r="B269" s="35" t="s">
        <v>213</v>
      </c>
      <c r="C269" s="8" t="s">
        <v>1746</v>
      </c>
      <c r="D269" s="11" t="str">
        <f t="shared" si="68"/>
        <v>N/A</v>
      </c>
      <c r="E269" s="8" t="s">
        <v>1746</v>
      </c>
      <c r="F269" s="11" t="str">
        <f t="shared" si="69"/>
        <v>N/A</v>
      </c>
      <c r="G269" s="8" t="s">
        <v>1746</v>
      </c>
      <c r="H269" s="11" t="str">
        <f t="shared" si="70"/>
        <v>N/A</v>
      </c>
      <c r="I269" s="12" t="s">
        <v>1746</v>
      </c>
      <c r="J269" s="12" t="s">
        <v>1746</v>
      </c>
      <c r="K269" s="43" t="s">
        <v>739</v>
      </c>
      <c r="L269" s="9" t="str">
        <f t="shared" si="67"/>
        <v>N/A</v>
      </c>
    </row>
    <row r="270" spans="1:12" x14ac:dyDescent="0.25">
      <c r="A270" s="2" t="s">
        <v>1120</v>
      </c>
      <c r="B270" s="35" t="s">
        <v>213</v>
      </c>
      <c r="C270" s="36">
        <v>0</v>
      </c>
      <c r="D270" s="11" t="str">
        <f t="shared" si="68"/>
        <v>N/A</v>
      </c>
      <c r="E270" s="36">
        <v>0</v>
      </c>
      <c r="F270" s="11" t="str">
        <f t="shared" si="69"/>
        <v>N/A</v>
      </c>
      <c r="G270" s="36">
        <v>0</v>
      </c>
      <c r="H270" s="11" t="str">
        <f t="shared" si="70"/>
        <v>N/A</v>
      </c>
      <c r="I270" s="12" t="s">
        <v>1746</v>
      </c>
      <c r="J270" s="12" t="s">
        <v>1746</v>
      </c>
      <c r="K270" s="43" t="s">
        <v>739</v>
      </c>
      <c r="L270" s="9" t="str">
        <f t="shared" si="67"/>
        <v>N/A</v>
      </c>
    </row>
    <row r="271" spans="1:12" x14ac:dyDescent="0.25">
      <c r="A271" s="2" t="s">
        <v>1121</v>
      </c>
      <c r="B271" s="35" t="s">
        <v>213</v>
      </c>
      <c r="C271" s="36">
        <v>0</v>
      </c>
      <c r="D271" s="11" t="str">
        <f t="shared" si="68"/>
        <v>N/A</v>
      </c>
      <c r="E271" s="36">
        <v>0</v>
      </c>
      <c r="F271" s="11" t="str">
        <f t="shared" si="69"/>
        <v>N/A</v>
      </c>
      <c r="G271" s="36">
        <v>0</v>
      </c>
      <c r="H271" s="11" t="str">
        <f t="shared" si="70"/>
        <v>N/A</v>
      </c>
      <c r="I271" s="12" t="s">
        <v>1746</v>
      </c>
      <c r="J271" s="12" t="s">
        <v>1746</v>
      </c>
      <c r="K271" s="43" t="s">
        <v>739</v>
      </c>
      <c r="L271" s="9" t="str">
        <f t="shared" si="67"/>
        <v>N/A</v>
      </c>
    </row>
    <row r="272" spans="1:12" x14ac:dyDescent="0.25">
      <c r="A272" s="2" t="s">
        <v>1122</v>
      </c>
      <c r="B272" s="35" t="s">
        <v>213</v>
      </c>
      <c r="C272" s="36">
        <v>0</v>
      </c>
      <c r="D272" s="11" t="str">
        <f t="shared" si="68"/>
        <v>N/A</v>
      </c>
      <c r="E272" s="36">
        <v>0</v>
      </c>
      <c r="F272" s="11" t="str">
        <f t="shared" si="69"/>
        <v>N/A</v>
      </c>
      <c r="G272" s="36">
        <v>0</v>
      </c>
      <c r="H272" s="11" t="str">
        <f t="shared" si="70"/>
        <v>N/A</v>
      </c>
      <c r="I272" s="12" t="s">
        <v>1746</v>
      </c>
      <c r="J272" s="12" t="s">
        <v>1746</v>
      </c>
      <c r="K272" s="43" t="s">
        <v>739</v>
      </c>
      <c r="L272" s="9" t="str">
        <f t="shared" si="67"/>
        <v>N/A</v>
      </c>
    </row>
    <row r="273" spans="1:12" x14ac:dyDescent="0.25">
      <c r="A273" s="2" t="s">
        <v>1123</v>
      </c>
      <c r="B273" s="35" t="s">
        <v>213</v>
      </c>
      <c r="C273" s="36">
        <v>0</v>
      </c>
      <c r="D273" s="11" t="str">
        <f t="shared" si="68"/>
        <v>N/A</v>
      </c>
      <c r="E273" s="36">
        <v>0</v>
      </c>
      <c r="F273" s="11" t="str">
        <f t="shared" si="69"/>
        <v>N/A</v>
      </c>
      <c r="G273" s="36">
        <v>8369</v>
      </c>
      <c r="H273" s="11" t="str">
        <f t="shared" si="70"/>
        <v>N/A</v>
      </c>
      <c r="I273" s="12" t="s">
        <v>1746</v>
      </c>
      <c r="J273" s="12" t="s">
        <v>1746</v>
      </c>
      <c r="K273" s="43" t="s">
        <v>739</v>
      </c>
      <c r="L273" s="9" t="str">
        <f t="shared" si="67"/>
        <v>N/A</v>
      </c>
    </row>
    <row r="274" spans="1:12" x14ac:dyDescent="0.25">
      <c r="A274" s="66" t="s">
        <v>153</v>
      </c>
      <c r="B274" s="35" t="s">
        <v>213</v>
      </c>
      <c r="C274" s="36">
        <v>0</v>
      </c>
      <c r="D274" s="11" t="str">
        <f t="shared" si="68"/>
        <v>N/A</v>
      </c>
      <c r="E274" s="36">
        <v>0</v>
      </c>
      <c r="F274" s="11" t="str">
        <f t="shared" si="69"/>
        <v>N/A</v>
      </c>
      <c r="G274" s="36">
        <v>0</v>
      </c>
      <c r="H274" s="11" t="str">
        <f t="shared" si="70"/>
        <v>N/A</v>
      </c>
      <c r="I274" s="12" t="s">
        <v>1746</v>
      </c>
      <c r="J274" s="12" t="s">
        <v>1746</v>
      </c>
      <c r="K274" s="43" t="s">
        <v>739</v>
      </c>
      <c r="L274" s="9" t="str">
        <f t="shared" si="67"/>
        <v>N/A</v>
      </c>
    </row>
    <row r="275" spans="1:12" x14ac:dyDescent="0.25">
      <c r="A275" s="2" t="s">
        <v>154</v>
      </c>
      <c r="B275" s="43" t="s">
        <v>217</v>
      </c>
      <c r="C275" s="1">
        <v>1</v>
      </c>
      <c r="D275" s="11" t="str">
        <f t="shared" ref="D275:D276" si="71">IF($B275="N/A","N/A",IF(C275&gt;0,"No",IF(C275&lt;0,"No","Yes")))</f>
        <v>No</v>
      </c>
      <c r="E275" s="1">
        <v>0</v>
      </c>
      <c r="F275" s="11" t="str">
        <f t="shared" ref="F275:F276" si="72">IF($B275="N/A","N/A",IF(E275&gt;0,"No",IF(E275&lt;0,"No","Yes")))</f>
        <v>Yes</v>
      </c>
      <c r="G275" s="1">
        <v>0</v>
      </c>
      <c r="H275" s="11" t="str">
        <f t="shared" ref="H275:H276" si="73">IF($B275="N/A","N/A",IF(G275&gt;0,"No",IF(G275&lt;0,"No","Yes")))</f>
        <v>Yes</v>
      </c>
      <c r="I275" s="12">
        <v>-100</v>
      </c>
      <c r="J275" s="12" t="s">
        <v>1746</v>
      </c>
      <c r="K275" s="43" t="s">
        <v>739</v>
      </c>
      <c r="L275" s="9" t="str">
        <f t="shared" si="67"/>
        <v>N/A</v>
      </c>
    </row>
    <row r="276" spans="1:12" x14ac:dyDescent="0.25">
      <c r="A276" s="2" t="s">
        <v>155</v>
      </c>
      <c r="B276" s="43" t="s">
        <v>217</v>
      </c>
      <c r="C276" s="1">
        <v>0</v>
      </c>
      <c r="D276" s="11" t="str">
        <f t="shared" si="71"/>
        <v>Yes</v>
      </c>
      <c r="E276" s="1">
        <v>0</v>
      </c>
      <c r="F276" s="11" t="str">
        <f t="shared" si="72"/>
        <v>Yes</v>
      </c>
      <c r="G276" s="1">
        <v>1</v>
      </c>
      <c r="H276" s="11" t="str">
        <f t="shared" si="73"/>
        <v>No</v>
      </c>
      <c r="I276" s="12" t="s">
        <v>1746</v>
      </c>
      <c r="J276" s="12" t="s">
        <v>1746</v>
      </c>
      <c r="K276" s="43" t="s">
        <v>739</v>
      </c>
      <c r="L276" s="9" t="str">
        <f t="shared" si="67"/>
        <v>N/A</v>
      </c>
    </row>
    <row r="277" spans="1:12" x14ac:dyDescent="0.25">
      <c r="A277" s="18" t="s">
        <v>693</v>
      </c>
      <c r="B277" s="1" t="s">
        <v>213</v>
      </c>
      <c r="C277" s="1">
        <v>1687538</v>
      </c>
      <c r="D277" s="11" t="str">
        <f t="shared" ref="D277:D284" si="74">IF($B277="N/A","N/A",IF(C277&gt;10,"No",IF(C277&lt;-10,"No","Yes")))</f>
        <v>N/A</v>
      </c>
      <c r="E277" s="1">
        <v>1749398</v>
      </c>
      <c r="F277" s="11" t="str">
        <f t="shared" ref="F277:F278" si="75">IF($B277="N/A","N/A",IF(E277&gt;10,"No",IF(E277&lt;-10,"No","Yes")))</f>
        <v>N/A</v>
      </c>
      <c r="G277" s="1">
        <v>1772838</v>
      </c>
      <c r="H277" s="11" t="str">
        <f t="shared" ref="H277:H278" si="76">IF($B277="N/A","N/A",IF(G277&gt;10,"No",IF(G277&lt;-10,"No","Yes")))</f>
        <v>N/A</v>
      </c>
      <c r="I277" s="12">
        <v>3.6659999999999999</v>
      </c>
      <c r="J277" s="12">
        <v>1.34</v>
      </c>
      <c r="K277" s="1" t="s">
        <v>213</v>
      </c>
      <c r="L277" s="9" t="str">
        <f t="shared" ref="L277:L278" si="77">IF(J277="Div by 0", "N/A", IF(K277="N/A","N/A", IF(J277&gt;VALUE(MID(K277,1,2)), "No", IF(J277&lt;-1*VALUE(MID(K277,1,2)), "No", "Yes"))))</f>
        <v>N/A</v>
      </c>
    </row>
    <row r="278" spans="1:12" x14ac:dyDescent="0.25">
      <c r="A278" s="18" t="s">
        <v>694</v>
      </c>
      <c r="B278" s="1" t="s">
        <v>213</v>
      </c>
      <c r="C278" s="1">
        <v>1291516.0833000001</v>
      </c>
      <c r="D278" s="11" t="str">
        <f t="shared" si="74"/>
        <v>N/A</v>
      </c>
      <c r="E278" s="1">
        <v>1346303.4166999999</v>
      </c>
      <c r="F278" s="11" t="str">
        <f t="shared" si="75"/>
        <v>N/A</v>
      </c>
      <c r="G278" s="1">
        <v>1377024.6666999999</v>
      </c>
      <c r="H278" s="11" t="str">
        <f t="shared" si="76"/>
        <v>N/A</v>
      </c>
      <c r="I278" s="12">
        <v>4.242</v>
      </c>
      <c r="J278" s="12">
        <v>2.282</v>
      </c>
      <c r="K278" s="1" t="s">
        <v>213</v>
      </c>
      <c r="L278" s="9" t="str">
        <f t="shared" si="77"/>
        <v>N/A</v>
      </c>
    </row>
    <row r="279" spans="1:12" x14ac:dyDescent="0.25">
      <c r="A279" s="18" t="s">
        <v>695</v>
      </c>
      <c r="B279" s="1" t="s">
        <v>213</v>
      </c>
      <c r="C279" s="1">
        <v>17821</v>
      </c>
      <c r="D279" s="11" t="str">
        <f t="shared" si="74"/>
        <v>N/A</v>
      </c>
      <c r="E279" s="1">
        <v>15101</v>
      </c>
      <c r="F279" s="11" t="str">
        <f t="shared" ref="F279:F284" si="78">IF($B279="N/A","N/A",IF(E279&gt;10,"No",IF(E279&lt;-10,"No","Yes")))</f>
        <v>N/A</v>
      </c>
      <c r="G279" s="1">
        <v>13813</v>
      </c>
      <c r="H279" s="11" t="str">
        <f t="shared" ref="H279:H284" si="79">IF($B279="N/A","N/A",IF(G279&gt;10,"No",IF(G279&lt;-10,"No","Yes")))</f>
        <v>N/A</v>
      </c>
      <c r="I279" s="12">
        <v>-15.3</v>
      </c>
      <c r="J279" s="12">
        <v>-8.5299999999999994</v>
      </c>
      <c r="K279" s="1" t="s">
        <v>213</v>
      </c>
      <c r="L279" s="9" t="str">
        <f t="shared" ref="L279:L285" si="80">IF(J279="Div by 0", "N/A", IF(K279="N/A","N/A", IF(J279&gt;VALUE(MID(K279,1,2)), "No", IF(J279&lt;-1*VALUE(MID(K279,1,2)), "No", "Yes"))))</f>
        <v>N/A</v>
      </c>
    </row>
    <row r="280" spans="1:12" x14ac:dyDescent="0.25">
      <c r="A280" s="18" t="s">
        <v>696</v>
      </c>
      <c r="B280" s="1" t="s">
        <v>213</v>
      </c>
      <c r="C280" s="1">
        <v>18124</v>
      </c>
      <c r="D280" s="11" t="str">
        <f t="shared" si="74"/>
        <v>N/A</v>
      </c>
      <c r="E280" s="1">
        <v>15326</v>
      </c>
      <c r="F280" s="11" t="str">
        <f t="shared" si="78"/>
        <v>N/A</v>
      </c>
      <c r="G280" s="1">
        <v>14111</v>
      </c>
      <c r="H280" s="11" t="str">
        <f t="shared" si="79"/>
        <v>N/A</v>
      </c>
      <c r="I280" s="12">
        <v>-15.4</v>
      </c>
      <c r="J280" s="12">
        <v>-7.93</v>
      </c>
      <c r="K280" s="1" t="s">
        <v>213</v>
      </c>
      <c r="L280" s="9" t="str">
        <f t="shared" si="80"/>
        <v>N/A</v>
      </c>
    </row>
    <row r="281" spans="1:12" x14ac:dyDescent="0.25">
      <c r="A281" s="18" t="s">
        <v>697</v>
      </c>
      <c r="B281" s="1" t="s">
        <v>213</v>
      </c>
      <c r="C281" s="1">
        <v>1785.0833333</v>
      </c>
      <c r="D281" s="11" t="str">
        <f t="shared" si="74"/>
        <v>N/A</v>
      </c>
      <c r="E281" s="1">
        <v>1479.5833333</v>
      </c>
      <c r="F281" s="11" t="str">
        <f t="shared" si="78"/>
        <v>N/A</v>
      </c>
      <c r="G281" s="1">
        <v>1387.6666667</v>
      </c>
      <c r="H281" s="11" t="str">
        <f t="shared" si="79"/>
        <v>N/A</v>
      </c>
      <c r="I281" s="12">
        <v>-17.100000000000001</v>
      </c>
      <c r="J281" s="12">
        <v>-6.21</v>
      </c>
      <c r="K281" s="1" t="s">
        <v>213</v>
      </c>
      <c r="L281" s="9" t="str">
        <f t="shared" si="80"/>
        <v>N/A</v>
      </c>
    </row>
    <row r="282" spans="1:12" x14ac:dyDescent="0.25">
      <c r="A282" s="18" t="s">
        <v>698</v>
      </c>
      <c r="B282" s="1" t="s">
        <v>213</v>
      </c>
      <c r="C282" s="1">
        <v>118349</v>
      </c>
      <c r="D282" s="11" t="str">
        <f t="shared" si="74"/>
        <v>N/A</v>
      </c>
      <c r="E282" s="1">
        <v>129214</v>
      </c>
      <c r="F282" s="11" t="str">
        <f t="shared" si="78"/>
        <v>N/A</v>
      </c>
      <c r="G282" s="1">
        <v>141210</v>
      </c>
      <c r="H282" s="11" t="str">
        <f t="shared" si="79"/>
        <v>N/A</v>
      </c>
      <c r="I282" s="12">
        <v>9.18</v>
      </c>
      <c r="J282" s="12">
        <v>9.2840000000000007</v>
      </c>
      <c r="K282" s="1" t="s">
        <v>213</v>
      </c>
      <c r="L282" s="9" t="str">
        <f t="shared" si="80"/>
        <v>N/A</v>
      </c>
    </row>
    <row r="283" spans="1:12" x14ac:dyDescent="0.25">
      <c r="A283" s="18" t="s">
        <v>699</v>
      </c>
      <c r="B283" s="1" t="s">
        <v>213</v>
      </c>
      <c r="C283" s="1">
        <v>130718</v>
      </c>
      <c r="D283" s="11" t="str">
        <f t="shared" si="74"/>
        <v>N/A</v>
      </c>
      <c r="E283" s="1">
        <v>141012</v>
      </c>
      <c r="F283" s="11" t="str">
        <f t="shared" si="78"/>
        <v>N/A</v>
      </c>
      <c r="G283" s="1">
        <v>152328</v>
      </c>
      <c r="H283" s="11" t="str">
        <f t="shared" si="79"/>
        <v>N/A</v>
      </c>
      <c r="I283" s="12">
        <v>7.875</v>
      </c>
      <c r="J283" s="12">
        <v>8.0250000000000004</v>
      </c>
      <c r="K283" s="1" t="s">
        <v>213</v>
      </c>
      <c r="L283" s="9" t="str">
        <f t="shared" si="80"/>
        <v>N/A</v>
      </c>
    </row>
    <row r="284" spans="1:12" x14ac:dyDescent="0.25">
      <c r="A284" s="18" t="s">
        <v>700</v>
      </c>
      <c r="B284" s="1" t="s">
        <v>213</v>
      </c>
      <c r="C284" s="1">
        <v>110577.83332999999</v>
      </c>
      <c r="D284" s="11" t="str">
        <f t="shared" si="74"/>
        <v>N/A</v>
      </c>
      <c r="E284" s="1">
        <v>119307.91667000001</v>
      </c>
      <c r="F284" s="11" t="str">
        <f t="shared" si="78"/>
        <v>N/A</v>
      </c>
      <c r="G284" s="1">
        <v>130247.83332999999</v>
      </c>
      <c r="H284" s="11" t="str">
        <f t="shared" si="79"/>
        <v>N/A</v>
      </c>
      <c r="I284" s="12">
        <v>7.8949999999999996</v>
      </c>
      <c r="J284" s="12">
        <v>9.1690000000000005</v>
      </c>
      <c r="K284" s="1" t="s">
        <v>213</v>
      </c>
      <c r="L284" s="9" t="str">
        <f t="shared" si="80"/>
        <v>N/A</v>
      </c>
    </row>
    <row r="285" spans="1:12" x14ac:dyDescent="0.25">
      <c r="A285" s="18" t="s">
        <v>404</v>
      </c>
      <c r="B285" s="35" t="s">
        <v>290</v>
      </c>
      <c r="C285" s="8">
        <v>42.364029467000002</v>
      </c>
      <c r="D285" s="11" t="str">
        <f>IF($B285="N/A","N/A",IF(C285&lt;=40,"Yes","No"))</f>
        <v>No</v>
      </c>
      <c r="E285" s="8">
        <v>44.581917298</v>
      </c>
      <c r="F285" s="11" t="str">
        <f>IF($B285="N/A","N/A",IF(E285&lt;=40,"Yes","No"))</f>
        <v>No</v>
      </c>
      <c r="G285" s="8">
        <v>46.749145034999998</v>
      </c>
      <c r="H285" s="11" t="str">
        <f>IF($B285="N/A","N/A",IF(G285&lt;=40,"Yes","No"))</f>
        <v>No</v>
      </c>
      <c r="I285" s="12">
        <v>5.2350000000000003</v>
      </c>
      <c r="J285" s="12">
        <v>4.8609999999999998</v>
      </c>
      <c r="K285" s="43" t="s">
        <v>741</v>
      </c>
      <c r="L285" s="9" t="str">
        <f t="shared" si="80"/>
        <v>Yes</v>
      </c>
    </row>
    <row r="286" spans="1:12" x14ac:dyDescent="0.25">
      <c r="A286" s="18" t="s">
        <v>701</v>
      </c>
      <c r="B286" s="1" t="s">
        <v>213</v>
      </c>
      <c r="C286" s="1">
        <v>6917</v>
      </c>
      <c r="D286" s="11" t="str">
        <f t="shared" ref="D286:D304" si="81">IF($B286="N/A","N/A",IF(C286&gt;10,"No",IF(C286&lt;-10,"No","Yes")))</f>
        <v>N/A</v>
      </c>
      <c r="E286" s="1">
        <v>5302</v>
      </c>
      <c r="F286" s="11" t="str">
        <f t="shared" ref="F286:F287" si="82">IF($B286="N/A","N/A",IF(E286&gt;10,"No",IF(E286&lt;-10,"No","Yes")))</f>
        <v>N/A</v>
      </c>
      <c r="G286" s="1">
        <v>4456</v>
      </c>
      <c r="H286" s="11" t="str">
        <f t="shared" ref="H286:H287" si="83">IF($B286="N/A","N/A",IF(G286&gt;10,"No",IF(G286&lt;-10,"No","Yes")))</f>
        <v>N/A</v>
      </c>
      <c r="I286" s="12">
        <v>-23.3</v>
      </c>
      <c r="J286" s="12">
        <v>-16</v>
      </c>
      <c r="K286" s="1" t="s">
        <v>213</v>
      </c>
      <c r="L286" s="9" t="str">
        <f t="shared" ref="L286:L287" si="84">IF(J286="Div by 0", "N/A", IF(K286="N/A","N/A", IF(J286&gt;VALUE(MID(K286,1,2)), "No", IF(J286&lt;-1*VALUE(MID(K286,1,2)), "No", "Yes"))))</f>
        <v>N/A</v>
      </c>
    </row>
    <row r="287" spans="1:12" x14ac:dyDescent="0.25">
      <c r="A287" s="18" t="s">
        <v>702</v>
      </c>
      <c r="B287" s="1" t="s">
        <v>213</v>
      </c>
      <c r="C287" s="1">
        <v>951.08333332999996</v>
      </c>
      <c r="D287" s="11" t="str">
        <f t="shared" si="81"/>
        <v>N/A</v>
      </c>
      <c r="E287" s="1">
        <v>743.33333332999996</v>
      </c>
      <c r="F287" s="11" t="str">
        <f t="shared" si="82"/>
        <v>N/A</v>
      </c>
      <c r="G287" s="1">
        <v>607.58333332999996</v>
      </c>
      <c r="H287" s="11" t="str">
        <f t="shared" si="83"/>
        <v>N/A</v>
      </c>
      <c r="I287" s="12">
        <v>-21.8</v>
      </c>
      <c r="J287" s="12">
        <v>-18.3</v>
      </c>
      <c r="K287" s="1" t="s">
        <v>213</v>
      </c>
      <c r="L287" s="9" t="str">
        <f t="shared" si="84"/>
        <v>N/A</v>
      </c>
    </row>
    <row r="288" spans="1:12" x14ac:dyDescent="0.25">
      <c r="A288" s="18" t="s">
        <v>703</v>
      </c>
      <c r="B288" s="1" t="s">
        <v>213</v>
      </c>
      <c r="C288" s="1">
        <v>1777</v>
      </c>
      <c r="D288" s="11" t="str">
        <f t="shared" si="81"/>
        <v>N/A</v>
      </c>
      <c r="E288" s="1">
        <v>580</v>
      </c>
      <c r="F288" s="11" t="str">
        <f t="shared" ref="F288:F289" si="85">IF($B288="N/A","N/A",IF(E288&gt;10,"No",IF(E288&lt;-10,"No","Yes")))</f>
        <v>N/A</v>
      </c>
      <c r="G288" s="1">
        <v>1771</v>
      </c>
      <c r="H288" s="11" t="str">
        <f t="shared" ref="H288:H289" si="86">IF($B288="N/A","N/A",IF(G288&gt;10,"No",IF(G288&lt;-10,"No","Yes")))</f>
        <v>N/A</v>
      </c>
      <c r="I288" s="12">
        <v>-67.400000000000006</v>
      </c>
      <c r="J288" s="12">
        <v>205.3</v>
      </c>
      <c r="K288" s="1" t="s">
        <v>213</v>
      </c>
      <c r="L288" s="9" t="str">
        <f t="shared" ref="L288:L289" si="87">IF(J288="Div by 0", "N/A", IF(K288="N/A","N/A", IF(J288&gt;VALUE(MID(K288,1,2)), "No", IF(J288&lt;-1*VALUE(MID(K288,1,2)), "No", "Yes"))))</f>
        <v>N/A</v>
      </c>
    </row>
    <row r="289" spans="1:12" x14ac:dyDescent="0.25">
      <c r="A289" s="18" t="s">
        <v>715</v>
      </c>
      <c r="B289" s="1" t="s">
        <v>213</v>
      </c>
      <c r="C289" s="1">
        <v>1125.5833333</v>
      </c>
      <c r="D289" s="11" t="str">
        <f t="shared" si="81"/>
        <v>N/A</v>
      </c>
      <c r="E289" s="1">
        <v>88.416666667000001</v>
      </c>
      <c r="F289" s="11" t="str">
        <f t="shared" si="85"/>
        <v>N/A</v>
      </c>
      <c r="G289" s="1">
        <v>206.33333332999999</v>
      </c>
      <c r="H289" s="11" t="str">
        <f t="shared" si="86"/>
        <v>N/A</v>
      </c>
      <c r="I289" s="12">
        <v>-92.1</v>
      </c>
      <c r="J289" s="12">
        <v>133.4</v>
      </c>
      <c r="K289" s="1" t="s">
        <v>213</v>
      </c>
      <c r="L289" s="9" t="str">
        <f t="shared" si="87"/>
        <v>N/A</v>
      </c>
    </row>
    <row r="290" spans="1:12" x14ac:dyDescent="0.25">
      <c r="A290" s="18" t="s">
        <v>704</v>
      </c>
      <c r="B290" s="1" t="s">
        <v>213</v>
      </c>
      <c r="C290" s="1">
        <v>0</v>
      </c>
      <c r="D290" s="11" t="str">
        <f t="shared" si="81"/>
        <v>N/A</v>
      </c>
      <c r="E290" s="1">
        <v>0</v>
      </c>
      <c r="F290" s="11" t="str">
        <f t="shared" ref="F290:F304" si="88">IF($B290="N/A","N/A",IF(E290&gt;10,"No",IF(E290&lt;-10,"No","Yes")))</f>
        <v>N/A</v>
      </c>
      <c r="G290" s="1">
        <v>280</v>
      </c>
      <c r="H290" s="11" t="str">
        <f t="shared" ref="H290:H304" si="89">IF($B290="N/A","N/A",IF(G290&gt;10,"No",IF(G290&lt;-10,"No","Yes")))</f>
        <v>N/A</v>
      </c>
      <c r="I290" s="12" t="s">
        <v>1746</v>
      </c>
      <c r="J290" s="12" t="s">
        <v>1746</v>
      </c>
      <c r="K290" s="1" t="s">
        <v>213</v>
      </c>
      <c r="L290" s="9" t="str">
        <f t="shared" ref="L290:L301" si="90">IF(J290="Div by 0", "N/A", IF(K290="N/A","N/A", IF(J290&gt;VALUE(MID(K290,1,2)), "No", IF(J290&lt;-1*VALUE(MID(K290,1,2)), "No", "Yes"))))</f>
        <v>N/A</v>
      </c>
    </row>
    <row r="291" spans="1:12" x14ac:dyDescent="0.25">
      <c r="A291" s="18" t="s">
        <v>705</v>
      </c>
      <c r="B291" s="1" t="s">
        <v>213</v>
      </c>
      <c r="C291" s="1">
        <v>0</v>
      </c>
      <c r="D291" s="11" t="str">
        <f t="shared" si="81"/>
        <v>N/A</v>
      </c>
      <c r="E291" s="1">
        <v>0</v>
      </c>
      <c r="F291" s="11" t="str">
        <f t="shared" si="88"/>
        <v>N/A</v>
      </c>
      <c r="G291" s="1">
        <v>8369</v>
      </c>
      <c r="H291" s="11" t="str">
        <f t="shared" si="89"/>
        <v>N/A</v>
      </c>
      <c r="I291" s="12" t="s">
        <v>1746</v>
      </c>
      <c r="J291" s="12" t="s">
        <v>1746</v>
      </c>
      <c r="K291" s="1" t="s">
        <v>213</v>
      </c>
      <c r="L291" s="9" t="str">
        <f t="shared" si="90"/>
        <v>N/A</v>
      </c>
    </row>
    <row r="292" spans="1:12" x14ac:dyDescent="0.25">
      <c r="A292" s="18" t="s">
        <v>723</v>
      </c>
      <c r="B292" s="35" t="s">
        <v>213</v>
      </c>
      <c r="C292" s="13" t="s">
        <v>1746</v>
      </c>
      <c r="D292" s="11" t="str">
        <f t="shared" si="81"/>
        <v>N/A</v>
      </c>
      <c r="E292" s="13" t="s">
        <v>1746</v>
      </c>
      <c r="F292" s="11" t="str">
        <f t="shared" si="88"/>
        <v>N/A</v>
      </c>
      <c r="G292" s="13">
        <v>1.19488589E-2</v>
      </c>
      <c r="H292" s="11" t="str">
        <f t="shared" si="89"/>
        <v>N/A</v>
      </c>
      <c r="I292" s="12" t="s">
        <v>1746</v>
      </c>
      <c r="J292" s="12" t="s">
        <v>1746</v>
      </c>
      <c r="K292" s="35" t="s">
        <v>213</v>
      </c>
      <c r="L292" s="9" t="str">
        <f t="shared" si="90"/>
        <v>N/A</v>
      </c>
    </row>
    <row r="293" spans="1:12" x14ac:dyDescent="0.25">
      <c r="A293" s="18" t="s">
        <v>716</v>
      </c>
      <c r="B293" s="1" t="s">
        <v>213</v>
      </c>
      <c r="C293" s="1">
        <v>0</v>
      </c>
      <c r="D293" s="11" t="str">
        <f t="shared" si="81"/>
        <v>N/A</v>
      </c>
      <c r="E293" s="1">
        <v>0</v>
      </c>
      <c r="F293" s="11" t="str">
        <f t="shared" si="88"/>
        <v>N/A</v>
      </c>
      <c r="G293" s="1">
        <v>2668.0833333</v>
      </c>
      <c r="H293" s="11" t="str">
        <f t="shared" si="89"/>
        <v>N/A</v>
      </c>
      <c r="I293" s="12" t="s">
        <v>1746</v>
      </c>
      <c r="J293" s="12" t="s">
        <v>1746</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221</v>
      </c>
      <c r="D296" s="11" t="str">
        <f t="shared" si="81"/>
        <v>N/A</v>
      </c>
      <c r="E296" s="1">
        <v>431</v>
      </c>
      <c r="F296" s="11" t="str">
        <f t="shared" si="88"/>
        <v>N/A</v>
      </c>
      <c r="G296" s="1">
        <v>564</v>
      </c>
      <c r="H296" s="11" t="str">
        <f t="shared" si="89"/>
        <v>N/A</v>
      </c>
      <c r="I296" s="12">
        <v>95.02</v>
      </c>
      <c r="J296" s="12">
        <v>30.86</v>
      </c>
      <c r="K296" s="1" t="s">
        <v>213</v>
      </c>
      <c r="L296" s="9" t="str">
        <f t="shared" si="90"/>
        <v>N/A</v>
      </c>
    </row>
    <row r="297" spans="1:12" x14ac:dyDescent="0.25">
      <c r="A297" s="18" t="s">
        <v>718</v>
      </c>
      <c r="B297" s="1" t="s">
        <v>213</v>
      </c>
      <c r="C297" s="1">
        <v>123</v>
      </c>
      <c r="D297" s="11" t="str">
        <f t="shared" si="81"/>
        <v>N/A</v>
      </c>
      <c r="E297" s="1">
        <v>190.83333332999999</v>
      </c>
      <c r="F297" s="11" t="str">
        <f t="shared" si="88"/>
        <v>N/A</v>
      </c>
      <c r="G297" s="1">
        <v>325.08333333000002</v>
      </c>
      <c r="H297" s="11" t="str">
        <f t="shared" si="89"/>
        <v>N/A</v>
      </c>
      <c r="I297" s="12">
        <v>55.15</v>
      </c>
      <c r="J297" s="12">
        <v>70.349999999999994</v>
      </c>
      <c r="K297" s="1" t="s">
        <v>213</v>
      </c>
      <c r="L297" s="9" t="str">
        <f t="shared" si="90"/>
        <v>N/A</v>
      </c>
    </row>
    <row r="298" spans="1:12" x14ac:dyDescent="0.25">
      <c r="A298" s="18" t="s">
        <v>708</v>
      </c>
      <c r="B298" s="1" t="s">
        <v>213</v>
      </c>
      <c r="C298" s="1">
        <v>663</v>
      </c>
      <c r="D298" s="11" t="str">
        <f t="shared" si="81"/>
        <v>N/A</v>
      </c>
      <c r="E298" s="1">
        <v>773</v>
      </c>
      <c r="F298" s="11" t="str">
        <f t="shared" si="88"/>
        <v>N/A</v>
      </c>
      <c r="G298" s="1">
        <v>714</v>
      </c>
      <c r="H298" s="11" t="str">
        <f t="shared" si="89"/>
        <v>N/A</v>
      </c>
      <c r="I298" s="12">
        <v>16.59</v>
      </c>
      <c r="J298" s="12">
        <v>-7.63</v>
      </c>
      <c r="K298" s="1" t="s">
        <v>213</v>
      </c>
      <c r="L298" s="9" t="str">
        <f t="shared" si="90"/>
        <v>N/A</v>
      </c>
    </row>
    <row r="299" spans="1:12" x14ac:dyDescent="0.25">
      <c r="A299" s="18" t="s">
        <v>719</v>
      </c>
      <c r="B299" s="1" t="s">
        <v>213</v>
      </c>
      <c r="C299" s="1">
        <v>316</v>
      </c>
      <c r="D299" s="11" t="str">
        <f t="shared" si="81"/>
        <v>N/A</v>
      </c>
      <c r="E299" s="1">
        <v>360.66666666999998</v>
      </c>
      <c r="F299" s="11" t="str">
        <f t="shared" si="88"/>
        <v>N/A</v>
      </c>
      <c r="G299" s="1">
        <v>298.08333333000002</v>
      </c>
      <c r="H299" s="11" t="str">
        <f t="shared" si="89"/>
        <v>N/A</v>
      </c>
      <c r="I299" s="12">
        <v>14.14</v>
      </c>
      <c r="J299" s="12">
        <v>-17.399999999999999</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50"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50"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50"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50"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50" t="s">
        <v>714</v>
      </c>
      <c r="B309" s="1" t="s">
        <v>213</v>
      </c>
      <c r="C309" s="1">
        <v>137508</v>
      </c>
      <c r="D309" s="1" t="s">
        <v>213</v>
      </c>
      <c r="E309" s="1">
        <v>146218</v>
      </c>
      <c r="F309" s="1" t="s">
        <v>213</v>
      </c>
      <c r="G309" s="1">
        <v>157711</v>
      </c>
      <c r="H309" s="1" t="s">
        <v>213</v>
      </c>
      <c r="I309" s="12">
        <v>6.3339999999999996</v>
      </c>
      <c r="J309" s="12">
        <v>7.86</v>
      </c>
      <c r="K309" s="1" t="s">
        <v>213</v>
      </c>
      <c r="L309" s="9" t="str">
        <f>IF(J309="Div by 0", "N/A", IF(K309="N/A","N/A", IF(J309&gt;VALUE(MID(K309,1,2)), "No", IF(J309&lt;-1*VALUE(MID(K309,1,2)), "No", "Yes"))))</f>
        <v>N/A</v>
      </c>
    </row>
    <row r="310" spans="1:12" x14ac:dyDescent="0.25">
      <c r="A310" s="67" t="s">
        <v>73</v>
      </c>
      <c r="B310" s="35" t="s">
        <v>213</v>
      </c>
      <c r="C310" s="36">
        <v>1396602</v>
      </c>
      <c r="D310" s="11" t="str">
        <f>IF($B310="N/A","N/A",IF(C310&gt;10,"No",IF(C310&lt;-10,"No","Yes")))</f>
        <v>N/A</v>
      </c>
      <c r="E310" s="36">
        <v>1458770</v>
      </c>
      <c r="F310" s="11" t="str">
        <f>IF($B310="N/A","N/A",IF(E310&gt;10,"No",IF(E310&lt;-10,"No","Yes")))</f>
        <v>N/A</v>
      </c>
      <c r="G310" s="36">
        <v>1511276</v>
      </c>
      <c r="H310" s="11" t="str">
        <f>IF($B310="N/A","N/A",IF(G310&gt;10,"No",IF(G310&lt;-10,"No","Yes")))</f>
        <v>N/A</v>
      </c>
      <c r="I310" s="12">
        <v>4.4509999999999996</v>
      </c>
      <c r="J310" s="12">
        <v>3.5990000000000002</v>
      </c>
      <c r="K310" s="43" t="s">
        <v>741</v>
      </c>
      <c r="L310" s="9" t="str">
        <f t="shared" ref="L310:L339" si="92">IF(J310="Div by 0", "N/A", IF(K310="N/A","N/A", IF(J310&gt;VALUE(MID(K310,1,2)), "No", IF(J310&lt;-1*VALUE(MID(K310,1,2)), "No", "Yes"))))</f>
        <v>Yes</v>
      </c>
    </row>
    <row r="311" spans="1:12" x14ac:dyDescent="0.25">
      <c r="A311" s="50" t="s">
        <v>182</v>
      </c>
      <c r="B311" s="35" t="s">
        <v>213</v>
      </c>
      <c r="C311" s="36">
        <v>121681</v>
      </c>
      <c r="D311" s="11" t="str">
        <f t="shared" ref="D311:D314" si="93">IF($B311="N/A","N/A",IF(C311&gt;10,"No",IF(C311&lt;-10,"No","Yes")))</f>
        <v>N/A</v>
      </c>
      <c r="E311" s="36">
        <v>125991</v>
      </c>
      <c r="F311" s="11" t="str">
        <f t="shared" ref="F311:F314" si="94">IF($B311="N/A","N/A",IF(E311&gt;10,"No",IF(E311&lt;-10,"No","Yes")))</f>
        <v>N/A</v>
      </c>
      <c r="G311" s="36">
        <v>130936</v>
      </c>
      <c r="H311" s="11" t="str">
        <f t="shared" ref="H311:H314" si="95">IF($B311="N/A","N/A",IF(G311&gt;10,"No",IF(G311&lt;-10,"No","Yes")))</f>
        <v>N/A</v>
      </c>
      <c r="I311" s="12">
        <v>3.5419999999999998</v>
      </c>
      <c r="J311" s="12">
        <v>3.9249999999999998</v>
      </c>
      <c r="K311" s="43" t="s">
        <v>741</v>
      </c>
      <c r="L311" s="9" t="str">
        <f>IF(J311="Div by 0", "N/A", IF(OR(J311="N/A",K311="N/A"),"N/A", IF(J311&gt;VALUE(MID(K311,1,2)), "No", IF(J311&lt;-1*VALUE(MID(K311,1,2)), "No", "Yes"))))</f>
        <v>Yes</v>
      </c>
    </row>
    <row r="312" spans="1:12" x14ac:dyDescent="0.25">
      <c r="A312" s="50" t="s">
        <v>183</v>
      </c>
      <c r="B312" s="35" t="s">
        <v>213</v>
      </c>
      <c r="C312" s="36">
        <v>287789</v>
      </c>
      <c r="D312" s="11" t="str">
        <f t="shared" si="93"/>
        <v>N/A</v>
      </c>
      <c r="E312" s="36">
        <v>285964</v>
      </c>
      <c r="F312" s="11" t="str">
        <f t="shared" si="94"/>
        <v>N/A</v>
      </c>
      <c r="G312" s="36">
        <v>317407</v>
      </c>
      <c r="H312" s="11" t="str">
        <f t="shared" si="95"/>
        <v>N/A</v>
      </c>
      <c r="I312" s="12">
        <v>-0.63400000000000001</v>
      </c>
      <c r="J312" s="12">
        <v>11</v>
      </c>
      <c r="K312" s="43" t="s">
        <v>741</v>
      </c>
      <c r="L312" s="9" t="str">
        <f t="shared" ref="L312:L314" si="96">IF(J312="Div by 0", "N/A", IF(OR(J312="N/A",K312="N/A"),"N/A", IF(J312&gt;VALUE(MID(K312,1,2)), "No", IF(J312&lt;-1*VALUE(MID(K312,1,2)), "No", "Yes"))))</f>
        <v>Yes</v>
      </c>
    </row>
    <row r="313" spans="1:12" x14ac:dyDescent="0.25">
      <c r="A313" s="50" t="s">
        <v>184</v>
      </c>
      <c r="B313" s="35" t="s">
        <v>213</v>
      </c>
      <c r="C313" s="36">
        <v>817950</v>
      </c>
      <c r="D313" s="11" t="str">
        <f t="shared" si="93"/>
        <v>N/A</v>
      </c>
      <c r="E313" s="36">
        <v>874102</v>
      </c>
      <c r="F313" s="11" t="str">
        <f t="shared" si="94"/>
        <v>N/A</v>
      </c>
      <c r="G313" s="36">
        <v>884518</v>
      </c>
      <c r="H313" s="11" t="str">
        <f t="shared" si="95"/>
        <v>N/A</v>
      </c>
      <c r="I313" s="12">
        <v>6.8650000000000002</v>
      </c>
      <c r="J313" s="12">
        <v>1.1919999999999999</v>
      </c>
      <c r="K313" s="43" t="s">
        <v>741</v>
      </c>
      <c r="L313" s="9" t="str">
        <f t="shared" si="96"/>
        <v>Yes</v>
      </c>
    </row>
    <row r="314" spans="1:12" x14ac:dyDescent="0.25">
      <c r="A314" s="7" t="s">
        <v>185</v>
      </c>
      <c r="B314" s="35" t="s">
        <v>213</v>
      </c>
      <c r="C314" s="36">
        <v>169182</v>
      </c>
      <c r="D314" s="11" t="str">
        <f t="shared" si="93"/>
        <v>N/A</v>
      </c>
      <c r="E314" s="36">
        <v>172713</v>
      </c>
      <c r="F314" s="11" t="str">
        <f t="shared" si="94"/>
        <v>N/A</v>
      </c>
      <c r="G314" s="36">
        <v>178415</v>
      </c>
      <c r="H314" s="11" t="str">
        <f t="shared" si="95"/>
        <v>N/A</v>
      </c>
      <c r="I314" s="12">
        <v>2.0870000000000002</v>
      </c>
      <c r="J314" s="12">
        <v>3.3010000000000002</v>
      </c>
      <c r="K314" s="43" t="s">
        <v>741</v>
      </c>
      <c r="L314" s="9" t="str">
        <f t="shared" si="96"/>
        <v>Yes</v>
      </c>
    </row>
    <row r="315" spans="1:12" x14ac:dyDescent="0.25">
      <c r="A315" s="50" t="s">
        <v>1124</v>
      </c>
      <c r="B315" s="13" t="s">
        <v>213</v>
      </c>
      <c r="C315" s="36">
        <v>856111</v>
      </c>
      <c r="D315" s="9" t="str">
        <f t="shared" ref="D315:F318" si="97">IF($B315="N/A","N/A",IF(C315&lt;0,"No","Yes"))</f>
        <v>N/A</v>
      </c>
      <c r="E315" s="36">
        <v>911105</v>
      </c>
      <c r="F315" s="9" t="str">
        <f t="shared" si="97"/>
        <v>N/A</v>
      </c>
      <c r="G315" s="36">
        <v>927595</v>
      </c>
      <c r="H315" s="9" t="str">
        <f t="shared" ref="H315:H318" si="98">IF($B315="N/A","N/A",IF(G315&lt;0,"No","Yes"))</f>
        <v>N/A</v>
      </c>
      <c r="I315" s="12">
        <v>6.4240000000000004</v>
      </c>
      <c r="J315" s="12">
        <v>1.81</v>
      </c>
      <c r="K315" s="1" t="s">
        <v>740</v>
      </c>
      <c r="L315" s="9" t="str">
        <f>IF(J315="Div by 0", "N/A", IF(OR(J315="N/A",K315="N/A"),"N/A", IF(J315&gt;VALUE(MID(K315,1,2)), "No", IF(J315&lt;-1*VALUE(MID(K315,1,2)), "No", "Yes"))))</f>
        <v>Yes</v>
      </c>
    </row>
    <row r="316" spans="1:12" x14ac:dyDescent="0.25">
      <c r="A316" s="50" t="s">
        <v>433</v>
      </c>
      <c r="B316" s="13" t="s">
        <v>213</v>
      </c>
      <c r="C316" s="36">
        <v>31606</v>
      </c>
      <c r="D316" s="9" t="str">
        <f t="shared" si="97"/>
        <v>N/A</v>
      </c>
      <c r="E316" s="36">
        <v>32542</v>
      </c>
      <c r="F316" s="9" t="str">
        <f t="shared" si="97"/>
        <v>N/A</v>
      </c>
      <c r="G316" s="36">
        <v>33190</v>
      </c>
      <c r="H316" s="9" t="str">
        <f t="shared" si="98"/>
        <v>N/A</v>
      </c>
      <c r="I316" s="12">
        <v>2.9609999999999999</v>
      </c>
      <c r="J316" s="12">
        <v>1.9910000000000001</v>
      </c>
      <c r="K316" s="1" t="s">
        <v>740</v>
      </c>
      <c r="L316" s="9" t="str">
        <f t="shared" ref="L316:L318" si="99">IF(J316="Div by 0", "N/A", IF(OR(J316="N/A",K316="N/A"),"N/A", IF(J316&gt;VALUE(MID(K316,1,2)), "No", IF(J316&lt;-1*VALUE(MID(K316,1,2)), "No", "Yes"))))</f>
        <v>Yes</v>
      </c>
    </row>
    <row r="317" spans="1:12" x14ac:dyDescent="0.25">
      <c r="A317" s="50" t="s">
        <v>434</v>
      </c>
      <c r="B317" s="13" t="s">
        <v>213</v>
      </c>
      <c r="C317" s="36">
        <v>350484</v>
      </c>
      <c r="D317" s="9" t="str">
        <f t="shared" si="97"/>
        <v>N/A</v>
      </c>
      <c r="E317" s="36">
        <v>352843</v>
      </c>
      <c r="F317" s="9" t="str">
        <f t="shared" si="97"/>
        <v>N/A</v>
      </c>
      <c r="G317" s="36">
        <v>383084</v>
      </c>
      <c r="H317" s="9" t="str">
        <f t="shared" si="98"/>
        <v>N/A</v>
      </c>
      <c r="I317" s="12">
        <v>0.67310000000000003</v>
      </c>
      <c r="J317" s="12">
        <v>8.5709999999999997</v>
      </c>
      <c r="K317" s="1" t="s">
        <v>740</v>
      </c>
      <c r="L317" s="9" t="str">
        <f t="shared" si="99"/>
        <v>Yes</v>
      </c>
    </row>
    <row r="318" spans="1:12" x14ac:dyDescent="0.25">
      <c r="A318" s="50" t="s">
        <v>1125</v>
      </c>
      <c r="B318" s="13" t="s">
        <v>213</v>
      </c>
      <c r="C318" s="36">
        <v>124613</v>
      </c>
      <c r="D318" s="9" t="str">
        <f t="shared" si="97"/>
        <v>N/A</v>
      </c>
      <c r="E318" s="36">
        <v>129503</v>
      </c>
      <c r="F318" s="9" t="str">
        <f t="shared" si="97"/>
        <v>N/A</v>
      </c>
      <c r="G318" s="36">
        <v>136200</v>
      </c>
      <c r="H318" s="9" t="str">
        <f t="shared" si="98"/>
        <v>N/A</v>
      </c>
      <c r="I318" s="12">
        <v>3.9239999999999999</v>
      </c>
      <c r="J318" s="12">
        <v>5.1710000000000003</v>
      </c>
      <c r="K318" s="1" t="s">
        <v>740</v>
      </c>
      <c r="L318" s="9" t="str">
        <f t="shared" si="99"/>
        <v>Yes</v>
      </c>
    </row>
    <row r="319" spans="1:12" x14ac:dyDescent="0.25">
      <c r="A319" s="50" t="s">
        <v>98</v>
      </c>
      <c r="B319" s="35" t="s">
        <v>291</v>
      </c>
      <c r="C319" s="8">
        <v>91.749045183000007</v>
      </c>
      <c r="D319" s="11" t="str">
        <f>IF($B319="N/A","N/A",IF(C319&gt;80,"Yes","No"))</f>
        <v>Yes</v>
      </c>
      <c r="E319" s="8">
        <v>91.568787403000002</v>
      </c>
      <c r="F319" s="11" t="str">
        <f>IF($B319="N/A","N/A",IF(E319&gt;80,"Yes","No"))</f>
        <v>Yes</v>
      </c>
      <c r="G319" s="8">
        <v>91.037441208999994</v>
      </c>
      <c r="H319" s="11" t="str">
        <f>IF($B319="N/A","N/A",IF(G319&gt;80,"Yes","No"))</f>
        <v>Yes</v>
      </c>
      <c r="I319" s="12">
        <v>-0.19600000000000001</v>
      </c>
      <c r="J319" s="12">
        <v>-0.57999999999999996</v>
      </c>
      <c r="K319" s="43" t="s">
        <v>741</v>
      </c>
      <c r="L319" s="9" t="str">
        <f t="shared" si="92"/>
        <v>Yes</v>
      </c>
    </row>
    <row r="320" spans="1:12" x14ac:dyDescent="0.25">
      <c r="A320" s="50" t="s">
        <v>332</v>
      </c>
      <c r="B320" s="35" t="s">
        <v>278</v>
      </c>
      <c r="C320" s="8">
        <v>0.1239436862</v>
      </c>
      <c r="D320" s="11" t="str">
        <f>IF($B320="N/A","N/A",IF(C320&gt;=5,"No",IF(C320&lt;0,"No","Yes")))</f>
        <v>Yes</v>
      </c>
      <c r="E320" s="8">
        <v>0.1017980902</v>
      </c>
      <c r="F320" s="11" t="str">
        <f>IF($B320="N/A","N/A",IF(E320&gt;=5,"No",IF(E320&lt;0,"No","Yes")))</f>
        <v>Yes</v>
      </c>
      <c r="G320" s="8">
        <v>9.7930490499999995E-2</v>
      </c>
      <c r="H320" s="11" t="str">
        <f>IF($B320="N/A","N/A",IF(G320&gt;=5,"No",IF(G320&lt;0,"No","Yes")))</f>
        <v>Yes</v>
      </c>
      <c r="I320" s="12">
        <v>-17.899999999999999</v>
      </c>
      <c r="J320" s="12">
        <v>-3.8</v>
      </c>
      <c r="K320" s="43" t="s">
        <v>741</v>
      </c>
      <c r="L320" s="9" t="str">
        <f t="shared" si="92"/>
        <v>Yes</v>
      </c>
    </row>
    <row r="321" spans="1:12" x14ac:dyDescent="0.25">
      <c r="A321" s="50" t="s">
        <v>340</v>
      </c>
      <c r="B321" s="43" t="s">
        <v>278</v>
      </c>
      <c r="C321" s="8">
        <v>7.9449979306999996</v>
      </c>
      <c r="D321" s="11" t="str">
        <f>IF($B321="N/A","N/A",IF(C321&gt;=5,"No",IF(C321&lt;0,"No","Yes")))</f>
        <v>No</v>
      </c>
      <c r="E321" s="8">
        <v>8.2376933991999994</v>
      </c>
      <c r="F321" s="11" t="str">
        <f>IF($B321="N/A","N/A",IF(E321&gt;=5,"No",IF(E321&lt;0,"No","Yes")))</f>
        <v>No</v>
      </c>
      <c r="G321" s="8">
        <v>8.6811409695999995</v>
      </c>
      <c r="H321" s="11" t="str">
        <f>IF($B321="N/A","N/A",IF(G321&gt;=5,"No",IF(G321&lt;0,"No","Yes")))</f>
        <v>No</v>
      </c>
      <c r="I321" s="12">
        <v>3.6840000000000002</v>
      </c>
      <c r="J321" s="12">
        <v>5.383</v>
      </c>
      <c r="K321" s="43" t="s">
        <v>741</v>
      </c>
      <c r="L321" s="9" t="str">
        <f t="shared" si="92"/>
        <v>Yes</v>
      </c>
    </row>
    <row r="322" spans="1:12" x14ac:dyDescent="0.25">
      <c r="A322" s="50" t="s">
        <v>333</v>
      </c>
      <c r="B322" s="43" t="s">
        <v>278</v>
      </c>
      <c r="C322" s="8">
        <v>6.12916207E-2</v>
      </c>
      <c r="D322" s="11" t="str">
        <f>IF($B322="N/A","N/A",IF(C322&gt;=5,"No",IF(C322&lt;0,"No","Yes")))</f>
        <v>Yes</v>
      </c>
      <c r="E322" s="8">
        <v>4.9356649799999999E-2</v>
      </c>
      <c r="F322" s="11" t="str">
        <f>IF($B322="N/A","N/A",IF(E322&gt;=5,"No",IF(E322&lt;0,"No","Yes")))</f>
        <v>Yes</v>
      </c>
      <c r="G322" s="8">
        <v>4.0694089000000003E-2</v>
      </c>
      <c r="H322" s="11" t="str">
        <f>IF($B322="N/A","N/A",IF(G322&gt;=5,"No",IF(G322&lt;0,"No","Yes")))</f>
        <v>Yes</v>
      </c>
      <c r="I322" s="12">
        <v>-19.5</v>
      </c>
      <c r="J322" s="12">
        <v>-17.600000000000001</v>
      </c>
      <c r="K322" s="43" t="s">
        <v>741</v>
      </c>
      <c r="L322" s="9" t="str">
        <f t="shared" si="92"/>
        <v>No</v>
      </c>
    </row>
    <row r="323" spans="1:12" x14ac:dyDescent="0.25">
      <c r="A323" s="50" t="s">
        <v>334</v>
      </c>
      <c r="B323" s="43" t="s">
        <v>292</v>
      </c>
      <c r="C323" s="8">
        <v>8.8500517700000003E-2</v>
      </c>
      <c r="D323" s="11" t="str">
        <f>IF($B323="N/A","N/A",IF(C323&gt;0,"No",IF(C323&lt;0,"No","Yes")))</f>
        <v>No</v>
      </c>
      <c r="E323" s="8">
        <v>3.1533415000000002E-3</v>
      </c>
      <c r="F323" s="11" t="str">
        <f>IF($B323="N/A","N/A",IF(E323&gt;0,"No",IF(E323&lt;0,"No","Yes")))</f>
        <v>No</v>
      </c>
      <c r="G323" s="8">
        <v>1.5086589100000001E-2</v>
      </c>
      <c r="H323" s="11" t="str">
        <f>IF($B323="N/A","N/A",IF(G323&gt;0,"No",IF(G323&lt;0,"No","Yes")))</f>
        <v>No</v>
      </c>
      <c r="I323" s="12">
        <v>-96.4</v>
      </c>
      <c r="J323" s="12">
        <v>378.4</v>
      </c>
      <c r="K323" s="43" t="s">
        <v>741</v>
      </c>
      <c r="L323" s="9" t="str">
        <f t="shared" si="92"/>
        <v>No</v>
      </c>
    </row>
    <row r="324" spans="1:12" x14ac:dyDescent="0.25">
      <c r="A324" s="50" t="s">
        <v>335</v>
      </c>
      <c r="B324" s="43" t="s">
        <v>278</v>
      </c>
      <c r="C324" s="8">
        <v>0</v>
      </c>
      <c r="D324" s="11" t="str">
        <f>IF($B324="N/A","N/A",IF(C324&gt;=5,"No",IF(C324&lt;0,"No","Yes")))</f>
        <v>Yes</v>
      </c>
      <c r="E324" s="8">
        <v>0</v>
      </c>
      <c r="F324" s="11" t="str">
        <f>IF($B324="N/A","N/A",IF(E324&gt;=5,"No",IF(E324&lt;0,"No","Yes")))</f>
        <v>Yes</v>
      </c>
      <c r="G324" s="8">
        <v>8.2380716699999995E-2</v>
      </c>
      <c r="H324" s="11" t="str">
        <f>IF($B324="N/A","N/A",IF(G324&gt;=5,"No",IF(G324&lt;0,"No","Yes")))</f>
        <v>Yes</v>
      </c>
      <c r="I324" s="12" t="s">
        <v>1746</v>
      </c>
      <c r="J324" s="12" t="s">
        <v>1746</v>
      </c>
      <c r="K324" s="43" t="s">
        <v>741</v>
      </c>
      <c r="L324" s="9" t="str">
        <f t="shared" si="92"/>
        <v>N/A</v>
      </c>
    </row>
    <row r="325" spans="1:12" x14ac:dyDescent="0.25">
      <c r="A325" s="50" t="s">
        <v>336</v>
      </c>
      <c r="B325" s="43"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3" t="s">
        <v>741</v>
      </c>
      <c r="L325" s="9" t="str">
        <f t="shared" si="92"/>
        <v>N/A</v>
      </c>
    </row>
    <row r="326" spans="1:12" x14ac:dyDescent="0.25">
      <c r="A326" s="50" t="s">
        <v>337</v>
      </c>
      <c r="B326" s="43" t="s">
        <v>292</v>
      </c>
      <c r="C326" s="8">
        <v>9.0218973999999993E-3</v>
      </c>
      <c r="D326" s="11" t="str">
        <f t="shared" si="100"/>
        <v>No</v>
      </c>
      <c r="E326" s="8">
        <v>1.28190188E-2</v>
      </c>
      <c r="F326" s="11" t="str">
        <f t="shared" si="101"/>
        <v>No</v>
      </c>
      <c r="G326" s="8">
        <v>2.5673669100000001E-2</v>
      </c>
      <c r="H326" s="11" t="str">
        <f t="shared" si="102"/>
        <v>No</v>
      </c>
      <c r="I326" s="12">
        <v>42.09</v>
      </c>
      <c r="J326" s="12">
        <v>100.3</v>
      </c>
      <c r="K326" s="43" t="s">
        <v>741</v>
      </c>
      <c r="L326" s="9" t="str">
        <f t="shared" si="92"/>
        <v>No</v>
      </c>
    </row>
    <row r="327" spans="1:12" x14ac:dyDescent="0.25">
      <c r="A327" s="50" t="s">
        <v>99</v>
      </c>
      <c r="B327" s="43"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3" t="s">
        <v>741</v>
      </c>
      <c r="L327" s="9" t="str">
        <f t="shared" si="92"/>
        <v>N/A</v>
      </c>
    </row>
    <row r="328" spans="1:12" x14ac:dyDescent="0.25">
      <c r="A328" s="50" t="s">
        <v>338</v>
      </c>
      <c r="B328" s="43" t="s">
        <v>292</v>
      </c>
      <c r="C328" s="8">
        <v>2.3199164800000002E-2</v>
      </c>
      <c r="D328" s="11" t="str">
        <f>IF($B328="N/A","N/A",IF(C328&gt;0,"No",IF(C328&lt;0,"No","Yes")))</f>
        <v>No</v>
      </c>
      <c r="E328" s="8">
        <v>2.63920975E-2</v>
      </c>
      <c r="F328" s="11" t="str">
        <f>IF($B328="N/A","N/A",IF(E328&gt;0,"No",IF(E328&lt;0,"No","Yes")))</f>
        <v>No</v>
      </c>
      <c r="G328" s="8">
        <v>1.9652267399999999E-2</v>
      </c>
      <c r="H328" s="11" t="str">
        <f>IF($B328="N/A","N/A",IF(G328&gt;0,"No",IF(G328&lt;0,"No","Yes")))</f>
        <v>No</v>
      </c>
      <c r="I328" s="12">
        <v>13.76</v>
      </c>
      <c r="J328" s="12">
        <v>-25.5</v>
      </c>
      <c r="K328" s="43" t="s">
        <v>741</v>
      </c>
      <c r="L328" s="9" t="str">
        <f t="shared" si="92"/>
        <v>No</v>
      </c>
    </row>
    <row r="329" spans="1:12" x14ac:dyDescent="0.25">
      <c r="A329" s="50" t="s">
        <v>339</v>
      </c>
      <c r="B329" s="43"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3" t="s">
        <v>741</v>
      </c>
      <c r="L329" s="9" t="str">
        <f t="shared" si="92"/>
        <v>N/A</v>
      </c>
    </row>
    <row r="330" spans="1:12" x14ac:dyDescent="0.25">
      <c r="A330" s="50" t="s">
        <v>1126</v>
      </c>
      <c r="B330" s="35"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3" t="s">
        <v>741</v>
      </c>
      <c r="L330" s="9" t="str">
        <f t="shared" si="92"/>
        <v>N/A</v>
      </c>
    </row>
    <row r="331" spans="1:12" x14ac:dyDescent="0.25">
      <c r="A331" s="50" t="s">
        <v>1127</v>
      </c>
      <c r="B331" s="35"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3" t="s">
        <v>741</v>
      </c>
      <c r="L331" s="9" t="str">
        <f t="shared" si="92"/>
        <v>N/A</v>
      </c>
    </row>
    <row r="332" spans="1:12" x14ac:dyDescent="0.25">
      <c r="A332" s="50" t="s">
        <v>1128</v>
      </c>
      <c r="B332" s="35"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3" t="s">
        <v>741</v>
      </c>
      <c r="L332" s="9" t="str">
        <f t="shared" si="92"/>
        <v>N/A</v>
      </c>
    </row>
    <row r="333" spans="1:12" x14ac:dyDescent="0.25">
      <c r="A333" s="50" t="s">
        <v>1129</v>
      </c>
      <c r="B333" s="35"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3" t="s">
        <v>741</v>
      </c>
      <c r="L333" s="9" t="str">
        <f t="shared" si="92"/>
        <v>N/A</v>
      </c>
    </row>
    <row r="334" spans="1:12" x14ac:dyDescent="0.25">
      <c r="A334" s="50" t="s">
        <v>1130</v>
      </c>
      <c r="B334" s="35" t="s">
        <v>293</v>
      </c>
      <c r="C334" s="8">
        <v>5.1092580420000004</v>
      </c>
      <c r="D334" s="11" t="str">
        <f>IF($B334="N/A","N/A",IF(C334&gt;15,"No",IF(C334&lt;2,"No","Yes")))</f>
        <v>Yes</v>
      </c>
      <c r="E334" s="8">
        <v>4.4985158729999997</v>
      </c>
      <c r="F334" s="11" t="str">
        <f>IF($B334="N/A","N/A",IF(E334&gt;15,"No",IF(E334&lt;2,"No","Yes")))</f>
        <v>Yes</v>
      </c>
      <c r="G334" s="8">
        <v>5.7241033405000001</v>
      </c>
      <c r="H334" s="11" t="str">
        <f>IF($B334="N/A","N/A",IF(G334&gt;15,"No",IF(G334&lt;2,"No","Yes")))</f>
        <v>Yes</v>
      </c>
      <c r="I334" s="12">
        <v>-12</v>
      </c>
      <c r="J334" s="12">
        <v>27.24</v>
      </c>
      <c r="K334" s="43" t="s">
        <v>741</v>
      </c>
      <c r="L334" s="9" t="str">
        <f t="shared" si="92"/>
        <v>No</v>
      </c>
    </row>
    <row r="335" spans="1:12" x14ac:dyDescent="0.25">
      <c r="A335" s="50" t="s">
        <v>1131</v>
      </c>
      <c r="B335" s="35" t="s">
        <v>213</v>
      </c>
      <c r="C335" s="36">
        <v>0</v>
      </c>
      <c r="D335" s="11" t="str">
        <f>IF($B335="N/A","N/A",IF(C335&gt;10,"No",IF(C335&lt;-10,"No","Yes")))</f>
        <v>N/A</v>
      </c>
      <c r="E335" s="36">
        <v>0</v>
      </c>
      <c r="F335" s="11" t="str">
        <f>IF($B335="N/A","N/A",IF(E335&gt;10,"No",IF(E335&lt;-10,"No","Yes")))</f>
        <v>N/A</v>
      </c>
      <c r="G335" s="36">
        <v>0</v>
      </c>
      <c r="H335" s="11" t="str">
        <f>IF($B335="N/A","N/A",IF(G335&gt;10,"No",IF(G335&lt;-10,"No","Yes")))</f>
        <v>N/A</v>
      </c>
      <c r="I335" s="12" t="s">
        <v>1746</v>
      </c>
      <c r="J335" s="12" t="s">
        <v>1746</v>
      </c>
      <c r="K335" s="43" t="s">
        <v>741</v>
      </c>
      <c r="L335" s="9" t="str">
        <f t="shared" si="92"/>
        <v>N/A</v>
      </c>
    </row>
    <row r="336" spans="1:12" x14ac:dyDescent="0.25">
      <c r="A336" s="50" t="s">
        <v>1686</v>
      </c>
      <c r="B336" s="35" t="s">
        <v>213</v>
      </c>
      <c r="C336" s="36">
        <v>0</v>
      </c>
      <c r="D336" s="11" t="str">
        <f>IF($B336="N/A","N/A",IF(C336&gt;10,"No",IF(C336&lt;-10,"No","Yes")))</f>
        <v>N/A</v>
      </c>
      <c r="E336" s="36">
        <v>0</v>
      </c>
      <c r="F336" s="11" t="str">
        <f>IF($B336="N/A","N/A",IF(E336&gt;10,"No",IF(E336&lt;-10,"No","Yes")))</f>
        <v>N/A</v>
      </c>
      <c r="G336" s="36">
        <v>0</v>
      </c>
      <c r="H336" s="11" t="str">
        <f>IF($B336="N/A","N/A",IF(G336&gt;10,"No",IF(G336&lt;-10,"No","Yes")))</f>
        <v>N/A</v>
      </c>
      <c r="I336" s="12" t="s">
        <v>1746</v>
      </c>
      <c r="J336" s="12" t="s">
        <v>1746</v>
      </c>
      <c r="K336" s="43" t="s">
        <v>741</v>
      </c>
      <c r="L336" s="9" t="str">
        <f t="shared" si="92"/>
        <v>N/A</v>
      </c>
    </row>
    <row r="337" spans="1:12" x14ac:dyDescent="0.25">
      <c r="A337" s="50" t="s">
        <v>1687</v>
      </c>
      <c r="B337" s="35" t="s">
        <v>213</v>
      </c>
      <c r="C337" s="36">
        <v>0</v>
      </c>
      <c r="D337" s="11" t="str">
        <f>IF($B337="N/A","N/A",IF(C337&gt;10,"No",IF(C337&lt;-10,"No","Yes")))</f>
        <v>N/A</v>
      </c>
      <c r="E337" s="36">
        <v>0</v>
      </c>
      <c r="F337" s="11" t="str">
        <f>IF($B337="N/A","N/A",IF(E337&gt;10,"No",IF(E337&lt;-10,"No","Yes")))</f>
        <v>N/A</v>
      </c>
      <c r="G337" s="36">
        <v>0</v>
      </c>
      <c r="H337" s="11" t="str">
        <f>IF($B337="N/A","N/A",IF(G337&gt;10,"No",IF(G337&lt;-10,"No","Yes")))</f>
        <v>N/A</v>
      </c>
      <c r="I337" s="12" t="s">
        <v>1746</v>
      </c>
      <c r="J337" s="12" t="s">
        <v>1746</v>
      </c>
      <c r="K337" s="43" t="s">
        <v>741</v>
      </c>
      <c r="L337" s="9" t="str">
        <f t="shared" si="92"/>
        <v>N/A</v>
      </c>
    </row>
    <row r="338" spans="1:12" x14ac:dyDescent="0.25">
      <c r="A338" s="50" t="s">
        <v>1688</v>
      </c>
      <c r="B338" s="35" t="s">
        <v>213</v>
      </c>
      <c r="C338" s="36">
        <v>19194</v>
      </c>
      <c r="D338" s="11" t="str">
        <f>IF($B338="N/A","N/A",IF(C338&gt;10,"No",IF(C338&lt;-10,"No","Yes")))</f>
        <v>N/A</v>
      </c>
      <c r="E338" s="36">
        <v>20914</v>
      </c>
      <c r="F338" s="11" t="str">
        <f>IF($B338="N/A","N/A",IF(E338&gt;10,"No",IF(E338&lt;-10,"No","Yes")))</f>
        <v>N/A</v>
      </c>
      <c r="G338" s="36">
        <v>21605</v>
      </c>
      <c r="H338" s="11" t="str">
        <f>IF($B338="N/A","N/A",IF(G338&gt;10,"No",IF(G338&lt;-10,"No","Yes")))</f>
        <v>N/A</v>
      </c>
      <c r="I338" s="12">
        <v>8.9610000000000003</v>
      </c>
      <c r="J338" s="12">
        <v>3.3039999999999998</v>
      </c>
      <c r="K338" s="43" t="s">
        <v>741</v>
      </c>
      <c r="L338" s="9" t="str">
        <f t="shared" si="92"/>
        <v>Yes</v>
      </c>
    </row>
    <row r="339" spans="1:12" x14ac:dyDescent="0.25">
      <c r="A339" s="50" t="s">
        <v>1689</v>
      </c>
      <c r="B339" s="35" t="s">
        <v>213</v>
      </c>
      <c r="C339" s="36">
        <v>237</v>
      </c>
      <c r="D339" s="11" t="str">
        <f>IF($B339="N/A","N/A",IF(C339&gt;10,"No",IF(C339&lt;-10,"No","Yes")))</f>
        <v>N/A</v>
      </c>
      <c r="E339" s="36">
        <v>289</v>
      </c>
      <c r="F339" s="11" t="str">
        <f>IF($B339="N/A","N/A",IF(E339&gt;10,"No",IF(E339&lt;-10,"No","Yes")))</f>
        <v>N/A</v>
      </c>
      <c r="G339" s="36">
        <v>1263</v>
      </c>
      <c r="H339" s="11" t="str">
        <f>IF($B339="N/A","N/A",IF(G339&gt;10,"No",IF(G339&lt;-10,"No","Yes")))</f>
        <v>N/A</v>
      </c>
      <c r="I339" s="12">
        <v>21.94</v>
      </c>
      <c r="J339" s="12">
        <v>337</v>
      </c>
      <c r="K339" s="43" t="s">
        <v>741</v>
      </c>
      <c r="L339" s="9" t="str">
        <f t="shared" si="92"/>
        <v>No</v>
      </c>
    </row>
    <row r="340" spans="1:12" s="20" customFormat="1" ht="12" customHeight="1" x14ac:dyDescent="0.25">
      <c r="A340" s="137" t="s">
        <v>1646</v>
      </c>
      <c r="B340" s="138"/>
      <c r="C340" s="138"/>
      <c r="D340" s="138"/>
      <c r="E340" s="138"/>
      <c r="F340" s="138"/>
      <c r="G340" s="138"/>
      <c r="H340" s="138"/>
      <c r="I340" s="138"/>
      <c r="J340" s="138"/>
      <c r="K340" s="138"/>
      <c r="L340" s="139"/>
    </row>
    <row r="341" spans="1:12" s="20" customFormat="1" ht="12.75" customHeight="1" x14ac:dyDescent="0.25">
      <c r="A341" s="132" t="s">
        <v>1644</v>
      </c>
      <c r="B341" s="133"/>
      <c r="C341" s="133"/>
      <c r="D341" s="133"/>
      <c r="E341" s="133"/>
      <c r="F341" s="133"/>
      <c r="G341" s="133"/>
      <c r="H341" s="133"/>
      <c r="I341" s="133"/>
      <c r="J341" s="133"/>
      <c r="K341" s="133"/>
      <c r="L341" s="134"/>
    </row>
    <row r="342" spans="1:12" x14ac:dyDescent="0.25">
      <c r="A342" s="143" t="s">
        <v>1742</v>
      </c>
      <c r="B342" s="144"/>
      <c r="C342" s="144"/>
      <c r="D342" s="144"/>
      <c r="E342" s="144"/>
      <c r="F342" s="144"/>
      <c r="G342" s="144"/>
      <c r="H342" s="144"/>
      <c r="I342" s="144"/>
      <c r="J342" s="144"/>
      <c r="K342" s="144"/>
      <c r="L342" s="145"/>
    </row>
    <row r="344" spans="1:12" x14ac:dyDescent="0.25">
      <c r="A344" s="2"/>
    </row>
    <row r="345" spans="1:12" x14ac:dyDescent="0.25">
      <c r="A345" s="2"/>
    </row>
    <row r="347" spans="1:12" x14ac:dyDescent="0.25">
      <c r="A347" s="49"/>
    </row>
    <row r="348" spans="1:12" x14ac:dyDescent="0.25">
      <c r="A348" s="49"/>
    </row>
    <row r="349" spans="1:12" x14ac:dyDescent="0.25">
      <c r="A349" s="49"/>
    </row>
    <row r="350" spans="1:12" x14ac:dyDescent="0.25">
      <c r="A350" s="49"/>
    </row>
    <row r="351" spans="1:12" x14ac:dyDescent="0.25">
      <c r="A351" s="49"/>
    </row>
    <row r="352" spans="1:12" x14ac:dyDescent="0.25">
      <c r="A352" s="49"/>
    </row>
    <row r="353" spans="1:1" x14ac:dyDescent="0.25">
      <c r="A353" s="49"/>
    </row>
    <row r="354" spans="1:1" x14ac:dyDescent="0.25">
      <c r="A354" s="49"/>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4" zoomScaleNormal="100" workbookViewId="0">
      <selection activeCell="A17" sqref="A17"/>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9" customFormat="1" x14ac:dyDescent="0.25">
      <c r="A1" s="99" t="s">
        <v>745</v>
      </c>
    </row>
    <row r="2" spans="1:1" s="99" customFormat="1" x14ac:dyDescent="0.25">
      <c r="A2" s="111" t="s">
        <v>1645</v>
      </c>
    </row>
    <row r="3" spans="1:1" s="99" customFormat="1" x14ac:dyDescent="0.25">
      <c r="A3" s="100" t="s">
        <v>1642</v>
      </c>
    </row>
    <row r="4" spans="1:1" s="99" customFormat="1" x14ac:dyDescent="0.25">
      <c r="A4" s="99" t="s">
        <v>1685</v>
      </c>
    </row>
    <row r="5" spans="1:1" s="99" customFormat="1" x14ac:dyDescent="0.25">
      <c r="A5" s="99" t="s">
        <v>1643</v>
      </c>
    </row>
    <row r="6" spans="1:1" s="99" customFormat="1" x14ac:dyDescent="0.25">
      <c r="A6" s="99" t="s">
        <v>746</v>
      </c>
    </row>
    <row r="7" spans="1:1" x14ac:dyDescent="0.25">
      <c r="A7" s="99" t="s">
        <v>747</v>
      </c>
    </row>
    <row r="8" spans="1:1" x14ac:dyDescent="0.25">
      <c r="A8" s="111" t="s">
        <v>1645</v>
      </c>
    </row>
    <row r="9" spans="1:1" x14ac:dyDescent="0.25">
      <c r="A9" s="98"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1"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1605</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 t="s">
        <v>58</v>
      </c>
      <c r="B6" s="43" t="s">
        <v>213</v>
      </c>
      <c r="C6" s="14">
        <v>6809337169</v>
      </c>
      <c r="D6" s="11" t="str">
        <f t="shared" ref="D6:D12" si="0">IF($B6="N/A","N/A",IF(C6&gt;10,"No",IF(C6&lt;-10,"No","Yes")))</f>
        <v>N/A</v>
      </c>
      <c r="E6" s="14">
        <v>7656556176</v>
      </c>
      <c r="F6" s="11" t="str">
        <f t="shared" ref="F6:F12" si="1">IF($B6="N/A","N/A",IF(E6&gt;10,"No",IF(E6&lt;-10,"No","Yes")))</f>
        <v>N/A</v>
      </c>
      <c r="G6" s="14">
        <v>8386738267</v>
      </c>
      <c r="H6" s="11" t="str">
        <f t="shared" ref="H6:H12" si="2">IF($B6="N/A","N/A",IF(G6&gt;10,"No",IF(G6&lt;-10,"No","Yes")))</f>
        <v>N/A</v>
      </c>
      <c r="I6" s="12">
        <v>12.44</v>
      </c>
      <c r="J6" s="12">
        <v>9.5370000000000008</v>
      </c>
      <c r="K6" s="43" t="s">
        <v>739</v>
      </c>
      <c r="L6" s="9" t="str">
        <f t="shared" ref="L6:L13" si="3">IF(J6="Div by 0", "N/A", IF(K6="N/A","N/A", IF(J6&gt;VALUE(MID(K6,1,2)), "No", IF(J6&lt;-1*VALUE(MID(K6,1,2)), "No", "Yes"))))</f>
        <v>Yes</v>
      </c>
    </row>
    <row r="7" spans="1:12" x14ac:dyDescent="0.25">
      <c r="A7" s="4" t="s">
        <v>1132</v>
      </c>
      <c r="B7" s="43" t="s">
        <v>213</v>
      </c>
      <c r="C7" s="14">
        <v>3721.8909314000002</v>
      </c>
      <c r="D7" s="11" t="str">
        <f t="shared" si="0"/>
        <v>N/A</v>
      </c>
      <c r="E7" s="14">
        <v>4032.5191332999998</v>
      </c>
      <c r="F7" s="11" t="str">
        <f t="shared" si="1"/>
        <v>N/A</v>
      </c>
      <c r="G7" s="14">
        <v>4338.9091636000003</v>
      </c>
      <c r="H7" s="11" t="str">
        <f t="shared" si="2"/>
        <v>N/A</v>
      </c>
      <c r="I7" s="12">
        <v>8.3460000000000001</v>
      </c>
      <c r="J7" s="12">
        <v>7.5979999999999999</v>
      </c>
      <c r="K7" s="43" t="s">
        <v>739</v>
      </c>
      <c r="L7" s="9" t="str">
        <f t="shared" si="3"/>
        <v>Yes</v>
      </c>
    </row>
    <row r="8" spans="1:12" x14ac:dyDescent="0.25">
      <c r="A8" s="4" t="s">
        <v>724</v>
      </c>
      <c r="B8" s="43" t="s">
        <v>213</v>
      </c>
      <c r="C8" s="14">
        <v>628</v>
      </c>
      <c r="D8" s="11" t="str">
        <f t="shared" si="0"/>
        <v>N/A</v>
      </c>
      <c r="E8" s="14">
        <v>782</v>
      </c>
      <c r="F8" s="11" t="str">
        <f t="shared" si="1"/>
        <v>N/A</v>
      </c>
      <c r="G8" s="14">
        <v>834</v>
      </c>
      <c r="H8" s="11" t="str">
        <f t="shared" si="2"/>
        <v>N/A</v>
      </c>
      <c r="I8" s="12">
        <v>24.52</v>
      </c>
      <c r="J8" s="12">
        <v>6.65</v>
      </c>
      <c r="K8" s="43" t="s">
        <v>739</v>
      </c>
      <c r="L8" s="9" t="str">
        <f t="shared" si="3"/>
        <v>Yes</v>
      </c>
    </row>
    <row r="9" spans="1:12" x14ac:dyDescent="0.25">
      <c r="A9" s="4" t="s">
        <v>725</v>
      </c>
      <c r="B9" s="43" t="s">
        <v>213</v>
      </c>
      <c r="C9" s="14">
        <v>1442</v>
      </c>
      <c r="D9" s="11" t="str">
        <f t="shared" si="0"/>
        <v>N/A</v>
      </c>
      <c r="E9" s="14">
        <v>1775</v>
      </c>
      <c r="F9" s="11" t="str">
        <f t="shared" si="1"/>
        <v>N/A</v>
      </c>
      <c r="G9" s="14">
        <v>1717</v>
      </c>
      <c r="H9" s="11" t="str">
        <f t="shared" si="2"/>
        <v>N/A</v>
      </c>
      <c r="I9" s="12">
        <v>23.09</v>
      </c>
      <c r="J9" s="12">
        <v>-3.27</v>
      </c>
      <c r="K9" s="43" t="s">
        <v>739</v>
      </c>
      <c r="L9" s="9" t="str">
        <f t="shared" si="3"/>
        <v>Yes</v>
      </c>
    </row>
    <row r="10" spans="1:12" x14ac:dyDescent="0.25">
      <c r="A10" s="4" t="s">
        <v>726</v>
      </c>
      <c r="B10" s="43" t="s">
        <v>213</v>
      </c>
      <c r="C10" s="14">
        <v>2404</v>
      </c>
      <c r="D10" s="11" t="str">
        <f t="shared" si="0"/>
        <v>N/A</v>
      </c>
      <c r="E10" s="14">
        <v>2869</v>
      </c>
      <c r="F10" s="11" t="str">
        <f t="shared" si="1"/>
        <v>N/A</v>
      </c>
      <c r="G10" s="14">
        <v>3213</v>
      </c>
      <c r="H10" s="11" t="str">
        <f t="shared" si="2"/>
        <v>N/A</v>
      </c>
      <c r="I10" s="12">
        <v>19.34</v>
      </c>
      <c r="J10" s="12">
        <v>11.99</v>
      </c>
      <c r="K10" s="43" t="s">
        <v>739</v>
      </c>
      <c r="L10" s="9" t="str">
        <f t="shared" si="3"/>
        <v>Yes</v>
      </c>
    </row>
    <row r="11" spans="1:12" x14ac:dyDescent="0.25">
      <c r="A11" s="4" t="s">
        <v>727</v>
      </c>
      <c r="B11" s="43" t="s">
        <v>213</v>
      </c>
      <c r="C11" s="14">
        <v>12761</v>
      </c>
      <c r="D11" s="11" t="str">
        <f t="shared" si="0"/>
        <v>N/A</v>
      </c>
      <c r="E11" s="14">
        <v>14255</v>
      </c>
      <c r="F11" s="11" t="str">
        <f t="shared" si="1"/>
        <v>N/A</v>
      </c>
      <c r="G11" s="14">
        <v>16352</v>
      </c>
      <c r="H11" s="11" t="str">
        <f t="shared" si="2"/>
        <v>N/A</v>
      </c>
      <c r="I11" s="12">
        <v>11.71</v>
      </c>
      <c r="J11" s="12">
        <v>14.71</v>
      </c>
      <c r="K11" s="43" t="s">
        <v>739</v>
      </c>
      <c r="L11" s="9" t="str">
        <f t="shared" si="3"/>
        <v>Yes</v>
      </c>
    </row>
    <row r="12" spans="1:12" x14ac:dyDescent="0.25">
      <c r="A12" s="4" t="s">
        <v>728</v>
      </c>
      <c r="B12" s="43" t="s">
        <v>213</v>
      </c>
      <c r="C12" s="14">
        <v>48102</v>
      </c>
      <c r="D12" s="11" t="str">
        <f t="shared" si="0"/>
        <v>N/A</v>
      </c>
      <c r="E12" s="14">
        <v>49015</v>
      </c>
      <c r="F12" s="11" t="str">
        <f t="shared" si="1"/>
        <v>N/A</v>
      </c>
      <c r="G12" s="14">
        <v>49898</v>
      </c>
      <c r="H12" s="11" t="str">
        <f t="shared" si="2"/>
        <v>N/A</v>
      </c>
      <c r="I12" s="12">
        <v>1.8979999999999999</v>
      </c>
      <c r="J12" s="12">
        <v>1.8009999999999999</v>
      </c>
      <c r="K12" s="43" t="s">
        <v>739</v>
      </c>
      <c r="L12" s="9" t="str">
        <f t="shared" si="3"/>
        <v>Yes</v>
      </c>
    </row>
    <row r="13" spans="1:12" x14ac:dyDescent="0.25">
      <c r="A13" s="4" t="s">
        <v>74</v>
      </c>
      <c r="B13" s="43" t="s">
        <v>213</v>
      </c>
      <c r="C13" s="14">
        <v>3102764</v>
      </c>
      <c r="D13" s="11" t="str">
        <f>IF($B13="N/A","N/A",IF(C13&gt;10,"No",IF(C13&lt;-10,"No","Yes")))</f>
        <v>N/A</v>
      </c>
      <c r="E13" s="14">
        <v>2033317</v>
      </c>
      <c r="F13" s="11" t="str">
        <f>IF($B13="N/A","N/A",IF(E13&gt;10,"No",IF(E13&lt;-10,"No","Yes")))</f>
        <v>N/A</v>
      </c>
      <c r="G13" s="14">
        <v>2321264</v>
      </c>
      <c r="H13" s="11" t="str">
        <f>IF($B13="N/A","N/A",IF(G13&gt;10,"No",IF(G13&lt;-10,"No","Yes")))</f>
        <v>N/A</v>
      </c>
      <c r="I13" s="12">
        <v>-34.5</v>
      </c>
      <c r="J13" s="12">
        <v>14.16</v>
      </c>
      <c r="K13" s="43" t="s">
        <v>739</v>
      </c>
      <c r="L13" s="9" t="str">
        <f t="shared" si="3"/>
        <v>Yes</v>
      </c>
    </row>
    <row r="14" spans="1:12" x14ac:dyDescent="0.25">
      <c r="A14" s="53" t="s">
        <v>157</v>
      </c>
      <c r="B14" s="35" t="s">
        <v>213</v>
      </c>
      <c r="C14" s="8">
        <v>5.9462585343000001</v>
      </c>
      <c r="D14" s="11" t="str">
        <f t="shared" ref="D14:D18" si="4">IF($B14="N/A","N/A",IF(C14&gt;10,"No",IF(C14&lt;-10,"No","Yes")))</f>
        <v>N/A</v>
      </c>
      <c r="E14" s="8">
        <v>5.6243656853999999</v>
      </c>
      <c r="F14" s="11" t="str">
        <f t="shared" ref="F14:F18" si="5">IF($B14="N/A","N/A",IF(E14&gt;10,"No",IF(E14&lt;-10,"No","Yes")))</f>
        <v>N/A</v>
      </c>
      <c r="G14" s="8">
        <v>5.7500230221999997</v>
      </c>
      <c r="H14" s="11" t="str">
        <f t="shared" ref="H14:H18" si="6">IF($B14="N/A","N/A",IF(G14&gt;10,"No",IF(G14&lt;-10,"No","Yes")))</f>
        <v>N/A</v>
      </c>
      <c r="I14" s="12">
        <v>-5.41</v>
      </c>
      <c r="J14" s="12">
        <v>2.234</v>
      </c>
      <c r="K14" s="43" t="s">
        <v>739</v>
      </c>
      <c r="L14" s="9" t="str">
        <f t="shared" ref="L14:L18" si="7">IF(J14="Div by 0", "N/A", IF(K14="N/A","N/A", IF(J14&gt;VALUE(MID(K14,1,2)), "No", IF(J14&lt;-1*VALUE(MID(K14,1,2)), "No", "Yes"))))</f>
        <v>Yes</v>
      </c>
    </row>
    <row r="15" spans="1:12" x14ac:dyDescent="0.25">
      <c r="A15" s="4" t="s">
        <v>419</v>
      </c>
      <c r="B15" s="35" t="s">
        <v>213</v>
      </c>
      <c r="C15" s="8">
        <v>30.342956112</v>
      </c>
      <c r="D15" s="11" t="str">
        <f t="shared" si="4"/>
        <v>N/A</v>
      </c>
      <c r="E15" s="8">
        <v>29.654920872999998</v>
      </c>
      <c r="F15" s="11" t="str">
        <f t="shared" si="5"/>
        <v>N/A</v>
      </c>
      <c r="G15" s="8">
        <v>30.543118931999999</v>
      </c>
      <c r="H15" s="11" t="str">
        <f t="shared" si="6"/>
        <v>N/A</v>
      </c>
      <c r="I15" s="12">
        <v>-2.27</v>
      </c>
      <c r="J15" s="12">
        <v>2.9950000000000001</v>
      </c>
      <c r="K15" s="43" t="s">
        <v>739</v>
      </c>
      <c r="L15" s="9" t="str">
        <f t="shared" si="7"/>
        <v>Yes</v>
      </c>
    </row>
    <row r="16" spans="1:12" x14ac:dyDescent="0.25">
      <c r="A16" s="4" t="s">
        <v>420</v>
      </c>
      <c r="B16" s="35" t="s">
        <v>213</v>
      </c>
      <c r="C16" s="8">
        <v>11.147015286</v>
      </c>
      <c r="D16" s="11" t="str">
        <f t="shared" si="4"/>
        <v>N/A</v>
      </c>
      <c r="E16" s="8">
        <v>11.163055301</v>
      </c>
      <c r="F16" s="11" t="str">
        <f t="shared" si="5"/>
        <v>N/A</v>
      </c>
      <c r="G16" s="8">
        <v>11.090520193</v>
      </c>
      <c r="H16" s="11" t="str">
        <f t="shared" si="6"/>
        <v>N/A</v>
      </c>
      <c r="I16" s="12">
        <v>0.1439</v>
      </c>
      <c r="J16" s="12">
        <v>-0.65</v>
      </c>
      <c r="K16" s="43" t="s">
        <v>739</v>
      </c>
      <c r="L16" s="9" t="str">
        <f t="shared" si="7"/>
        <v>Yes</v>
      </c>
    </row>
    <row r="17" spans="1:12" x14ac:dyDescent="0.25">
      <c r="A17" s="4" t="s">
        <v>421</v>
      </c>
      <c r="B17" s="35" t="s">
        <v>213</v>
      </c>
      <c r="C17" s="8">
        <v>1.7862810163</v>
      </c>
      <c r="D17" s="11" t="str">
        <f t="shared" si="4"/>
        <v>N/A</v>
      </c>
      <c r="E17" s="8">
        <v>1.3790798189</v>
      </c>
      <c r="F17" s="11" t="str">
        <f t="shared" si="5"/>
        <v>N/A</v>
      </c>
      <c r="G17" s="8">
        <v>1.366865327</v>
      </c>
      <c r="H17" s="11" t="str">
        <f t="shared" si="6"/>
        <v>N/A</v>
      </c>
      <c r="I17" s="12">
        <v>-22.8</v>
      </c>
      <c r="J17" s="12">
        <v>-0.88600000000000001</v>
      </c>
      <c r="K17" s="43" t="s">
        <v>739</v>
      </c>
      <c r="L17" s="9" t="str">
        <f t="shared" si="7"/>
        <v>Yes</v>
      </c>
    </row>
    <row r="18" spans="1:12" x14ac:dyDescent="0.25">
      <c r="A18" s="4" t="s">
        <v>422</v>
      </c>
      <c r="B18" s="35" t="s">
        <v>213</v>
      </c>
      <c r="C18" s="8">
        <v>3.4584936981999999</v>
      </c>
      <c r="D18" s="11" t="str">
        <f t="shared" si="4"/>
        <v>N/A</v>
      </c>
      <c r="E18" s="8">
        <v>3.2571030226</v>
      </c>
      <c r="F18" s="11" t="str">
        <f t="shared" si="5"/>
        <v>N/A</v>
      </c>
      <c r="G18" s="8">
        <v>3.1457039004</v>
      </c>
      <c r="H18" s="11" t="str">
        <f t="shared" si="6"/>
        <v>N/A</v>
      </c>
      <c r="I18" s="12">
        <v>-5.82</v>
      </c>
      <c r="J18" s="12">
        <v>-3.42</v>
      </c>
      <c r="K18" s="43" t="s">
        <v>739</v>
      </c>
      <c r="L18" s="9" t="str">
        <f t="shared" si="7"/>
        <v>Yes</v>
      </c>
    </row>
    <row r="19" spans="1:12" x14ac:dyDescent="0.25">
      <c r="A19" s="4" t="s">
        <v>75</v>
      </c>
      <c r="B19" s="43" t="s">
        <v>213</v>
      </c>
      <c r="C19" s="36">
        <v>11</v>
      </c>
      <c r="D19" s="11" t="str">
        <f t="shared" ref="D19:D50" si="8">IF($B19="N/A","N/A",IF(C19&gt;10,"No",IF(C19&lt;-10,"No","Yes")))</f>
        <v>N/A</v>
      </c>
      <c r="E19" s="36">
        <v>11</v>
      </c>
      <c r="F19" s="11" t="str">
        <f t="shared" ref="F19:F50" si="9">IF($B19="N/A","N/A",IF(E19&gt;10,"No",IF(E19&lt;-10,"No","Yes")))</f>
        <v>N/A</v>
      </c>
      <c r="G19" s="36">
        <v>11</v>
      </c>
      <c r="H19" s="11" t="str">
        <f t="shared" ref="H19:H50" si="10">IF($B19="N/A","N/A",IF(G19&gt;10,"No",IF(G19&lt;-10,"No","Yes")))</f>
        <v>N/A</v>
      </c>
      <c r="I19" s="12">
        <v>-25</v>
      </c>
      <c r="J19" s="12">
        <v>16.670000000000002</v>
      </c>
      <c r="K19" s="43" t="s">
        <v>213</v>
      </c>
      <c r="L19" s="9" t="str">
        <f t="shared" ref="L19:L25" si="11">IF(J19="Div by 0", "N/A", IF(K19="N/A","N/A", IF(J19&gt;VALUE(MID(K19,1,2)), "No", IF(J19&lt;-1*VALUE(MID(K19,1,2)), "No", "Yes"))))</f>
        <v>N/A</v>
      </c>
    </row>
    <row r="20" spans="1:12" x14ac:dyDescent="0.25">
      <c r="A20" s="4" t="s">
        <v>76</v>
      </c>
      <c r="B20" s="43" t="s">
        <v>213</v>
      </c>
      <c r="C20" s="36">
        <v>53</v>
      </c>
      <c r="D20" s="11" t="str">
        <f t="shared" si="8"/>
        <v>N/A</v>
      </c>
      <c r="E20" s="36">
        <v>46</v>
      </c>
      <c r="F20" s="11" t="str">
        <f t="shared" si="9"/>
        <v>N/A</v>
      </c>
      <c r="G20" s="36">
        <v>62</v>
      </c>
      <c r="H20" s="11" t="str">
        <f t="shared" si="10"/>
        <v>N/A</v>
      </c>
      <c r="I20" s="12">
        <v>-13.2</v>
      </c>
      <c r="J20" s="12">
        <v>34.78</v>
      </c>
      <c r="K20" s="43" t="s">
        <v>213</v>
      </c>
      <c r="L20" s="9" t="str">
        <f t="shared" si="11"/>
        <v>N/A</v>
      </c>
    </row>
    <row r="21" spans="1:12" x14ac:dyDescent="0.25">
      <c r="A21" s="53" t="s">
        <v>1132</v>
      </c>
      <c r="B21" s="43" t="s">
        <v>213</v>
      </c>
      <c r="C21" s="14">
        <v>3721.8909314000002</v>
      </c>
      <c r="D21" s="11" t="str">
        <f t="shared" si="8"/>
        <v>N/A</v>
      </c>
      <c r="E21" s="14">
        <v>4032.5191332999998</v>
      </c>
      <c r="F21" s="11" t="str">
        <f t="shared" si="9"/>
        <v>N/A</v>
      </c>
      <c r="G21" s="14">
        <v>4338.9091636000003</v>
      </c>
      <c r="H21" s="11" t="str">
        <f t="shared" si="10"/>
        <v>N/A</v>
      </c>
      <c r="I21" s="12">
        <v>8.3460000000000001</v>
      </c>
      <c r="J21" s="12">
        <v>7.5979999999999999</v>
      </c>
      <c r="K21" s="43" t="s">
        <v>739</v>
      </c>
      <c r="L21" s="9" t="str">
        <f t="shared" si="11"/>
        <v>Yes</v>
      </c>
    </row>
    <row r="22" spans="1:12" x14ac:dyDescent="0.25">
      <c r="A22" s="4" t="s">
        <v>1715</v>
      </c>
      <c r="B22" s="43" t="s">
        <v>213</v>
      </c>
      <c r="C22" s="14">
        <v>7300.2176098999998</v>
      </c>
      <c r="D22" s="11" t="str">
        <f t="shared" si="8"/>
        <v>N/A</v>
      </c>
      <c r="E22" s="14">
        <v>7293.7444158999997</v>
      </c>
      <c r="F22" s="11" t="str">
        <f t="shared" si="9"/>
        <v>N/A</v>
      </c>
      <c r="G22" s="14">
        <v>7050.3978187000002</v>
      </c>
      <c r="H22" s="11" t="str">
        <f t="shared" si="10"/>
        <v>N/A</v>
      </c>
      <c r="I22" s="12">
        <v>-8.8999999999999996E-2</v>
      </c>
      <c r="J22" s="12">
        <v>-3.34</v>
      </c>
      <c r="K22" s="43" t="s">
        <v>739</v>
      </c>
      <c r="L22" s="9" t="str">
        <f t="shared" si="11"/>
        <v>Yes</v>
      </c>
    </row>
    <row r="23" spans="1:12" x14ac:dyDescent="0.25">
      <c r="A23" s="4" t="s">
        <v>1133</v>
      </c>
      <c r="B23" s="43" t="s">
        <v>213</v>
      </c>
      <c r="C23" s="14">
        <v>8775.9572965999996</v>
      </c>
      <c r="D23" s="11" t="str">
        <f t="shared" si="8"/>
        <v>N/A</v>
      </c>
      <c r="E23" s="14">
        <v>8747.8166913999994</v>
      </c>
      <c r="F23" s="11" t="str">
        <f t="shared" si="9"/>
        <v>N/A</v>
      </c>
      <c r="G23" s="14">
        <v>9366.8070029999999</v>
      </c>
      <c r="H23" s="11" t="str">
        <f t="shared" si="10"/>
        <v>N/A</v>
      </c>
      <c r="I23" s="12">
        <v>-0.32100000000000001</v>
      </c>
      <c r="J23" s="12">
        <v>7.0759999999999996</v>
      </c>
      <c r="K23" s="43" t="s">
        <v>739</v>
      </c>
      <c r="L23" s="9" t="str">
        <f t="shared" si="11"/>
        <v>Yes</v>
      </c>
    </row>
    <row r="24" spans="1:12" x14ac:dyDescent="0.25">
      <c r="A24" s="4" t="s">
        <v>1134</v>
      </c>
      <c r="B24" s="43" t="s">
        <v>213</v>
      </c>
      <c r="C24" s="14">
        <v>1699.9745917</v>
      </c>
      <c r="D24" s="11" t="str">
        <f t="shared" si="8"/>
        <v>N/A</v>
      </c>
      <c r="E24" s="14">
        <v>2093.3956836000002</v>
      </c>
      <c r="F24" s="11" t="str">
        <f t="shared" si="9"/>
        <v>N/A</v>
      </c>
      <c r="G24" s="14">
        <v>2182.2107449</v>
      </c>
      <c r="H24" s="11" t="str">
        <f t="shared" si="10"/>
        <v>N/A</v>
      </c>
      <c r="I24" s="12">
        <v>23.14</v>
      </c>
      <c r="J24" s="12">
        <v>4.2430000000000003</v>
      </c>
      <c r="K24" s="43" t="s">
        <v>739</v>
      </c>
      <c r="L24" s="9" t="str">
        <f t="shared" si="11"/>
        <v>Yes</v>
      </c>
    </row>
    <row r="25" spans="1:12" x14ac:dyDescent="0.25">
      <c r="A25" s="4" t="s">
        <v>1135</v>
      </c>
      <c r="B25" s="43" t="s">
        <v>213</v>
      </c>
      <c r="C25" s="14">
        <v>3724.4967052000002</v>
      </c>
      <c r="D25" s="11" t="str">
        <f t="shared" si="8"/>
        <v>N/A</v>
      </c>
      <c r="E25" s="14">
        <v>4307.7519457999997</v>
      </c>
      <c r="F25" s="11" t="str">
        <f t="shared" si="9"/>
        <v>N/A</v>
      </c>
      <c r="G25" s="14">
        <v>5021.9841039000003</v>
      </c>
      <c r="H25" s="11" t="str">
        <f t="shared" si="10"/>
        <v>N/A</v>
      </c>
      <c r="I25" s="12">
        <v>15.66</v>
      </c>
      <c r="J25" s="12">
        <v>16.579999999999998</v>
      </c>
      <c r="K25" s="43" t="s">
        <v>739</v>
      </c>
      <c r="L25" s="9" t="str">
        <f t="shared" si="11"/>
        <v>Yes</v>
      </c>
    </row>
    <row r="26" spans="1:12" x14ac:dyDescent="0.25">
      <c r="A26" s="2" t="s">
        <v>1136</v>
      </c>
      <c r="B26" s="43" t="s">
        <v>213</v>
      </c>
      <c r="C26" s="14">
        <v>3947.9235604</v>
      </c>
      <c r="D26" s="11" t="str">
        <f t="shared" si="8"/>
        <v>N/A</v>
      </c>
      <c r="E26" s="14">
        <v>4290.7969444</v>
      </c>
      <c r="F26" s="11" t="str">
        <f t="shared" si="9"/>
        <v>N/A</v>
      </c>
      <c r="G26" s="14">
        <v>4666.1763809000004</v>
      </c>
      <c r="H26" s="11" t="str">
        <f t="shared" si="10"/>
        <v>N/A</v>
      </c>
      <c r="I26" s="12">
        <v>8.6850000000000005</v>
      </c>
      <c r="J26" s="12">
        <v>8.7479999999999993</v>
      </c>
      <c r="K26" s="43" t="s">
        <v>739</v>
      </c>
      <c r="L26" s="9" t="str">
        <f>IF(J26="Div by 0", "N/A", IF(OR(J26="N/A",K26="N/A"),"N/A", IF(J26&gt;VALUE(MID(K26,1,2)), "No", IF(J26&lt;-1*VALUE(MID(K26,1,2)), "No", "Yes"))))</f>
        <v>Yes</v>
      </c>
    </row>
    <row r="27" spans="1:12" x14ac:dyDescent="0.25">
      <c r="A27" s="2" t="s">
        <v>1137</v>
      </c>
      <c r="B27" s="43" t="s">
        <v>213</v>
      </c>
      <c r="C27" s="14">
        <v>3398.6026673000001</v>
      </c>
      <c r="D27" s="11" t="str">
        <f t="shared" si="8"/>
        <v>N/A</v>
      </c>
      <c r="E27" s="14">
        <v>3670.2840314</v>
      </c>
      <c r="F27" s="11" t="str">
        <f t="shared" si="9"/>
        <v>N/A</v>
      </c>
      <c r="G27" s="14">
        <v>3878.8971829000002</v>
      </c>
      <c r="H27" s="11" t="str">
        <f t="shared" si="10"/>
        <v>N/A</v>
      </c>
      <c r="I27" s="12">
        <v>7.9939999999999998</v>
      </c>
      <c r="J27" s="12">
        <v>5.6840000000000002</v>
      </c>
      <c r="K27" s="43" t="s">
        <v>739</v>
      </c>
      <c r="L27" s="9" t="str">
        <f>IF(J27="Div by 0", "N/A", IF(OR(J27="N/A",K27="N/A"),"N/A", IF(J27&gt;VALUE(MID(K27,1,2)), "No", IF(J27&lt;-1*VALUE(MID(K27,1,2)), "No", "Yes"))))</f>
        <v>Yes</v>
      </c>
    </row>
    <row r="28" spans="1:12" x14ac:dyDescent="0.25">
      <c r="A28" s="53" t="s">
        <v>1138</v>
      </c>
      <c r="B28" s="43" t="s">
        <v>213</v>
      </c>
      <c r="C28" s="14">
        <v>6264.5449238000001</v>
      </c>
      <c r="D28" s="11" t="str">
        <f t="shared" si="8"/>
        <v>N/A</v>
      </c>
      <c r="E28" s="14">
        <v>6317.2672590000002</v>
      </c>
      <c r="F28" s="11" t="str">
        <f t="shared" si="9"/>
        <v>N/A</v>
      </c>
      <c r="G28" s="14">
        <v>6222.3012392000001</v>
      </c>
      <c r="H28" s="11" t="str">
        <f t="shared" si="10"/>
        <v>N/A</v>
      </c>
      <c r="I28" s="12">
        <v>0.84160000000000001</v>
      </c>
      <c r="J28" s="12">
        <v>-1.5</v>
      </c>
      <c r="K28" s="43" t="s">
        <v>739</v>
      </c>
      <c r="L28" s="9" t="str">
        <f>IF(J28="Div by 0", "N/A", IF(K28="N/A","N/A", IF(J28&gt;VALUE(MID(K28,1,2)), "No", IF(J28&lt;-1*VALUE(MID(K28,1,2)), "No", "Yes"))))</f>
        <v>Yes</v>
      </c>
    </row>
    <row r="29" spans="1:12" x14ac:dyDescent="0.25">
      <c r="A29" s="2" t="s">
        <v>1139</v>
      </c>
      <c r="B29" s="43" t="s">
        <v>213</v>
      </c>
      <c r="C29" s="14">
        <v>7254.9352308999996</v>
      </c>
      <c r="D29" s="11" t="str">
        <f t="shared" si="8"/>
        <v>N/A</v>
      </c>
      <c r="E29" s="14">
        <v>7284.5543232999999</v>
      </c>
      <c r="F29" s="11" t="str">
        <f t="shared" si="9"/>
        <v>N/A</v>
      </c>
      <c r="G29" s="14">
        <v>7062.0496517000001</v>
      </c>
      <c r="H29" s="11" t="str">
        <f t="shared" si="10"/>
        <v>N/A</v>
      </c>
      <c r="I29" s="12">
        <v>0.4083</v>
      </c>
      <c r="J29" s="12">
        <v>-3.05</v>
      </c>
      <c r="K29" s="43" t="s">
        <v>739</v>
      </c>
      <c r="L29" s="9" t="str">
        <f>IF(J29="Div by 0", "N/A", IF(K29="N/A","N/A", IF(J29&gt;VALUE(MID(K29,1,2)), "No", IF(J29&lt;-1*VALUE(MID(K29,1,2)), "No", "Yes"))))</f>
        <v>Yes</v>
      </c>
    </row>
    <row r="30" spans="1:12" x14ac:dyDescent="0.25">
      <c r="A30" s="2" t="s">
        <v>1140</v>
      </c>
      <c r="B30" s="43" t="s">
        <v>213</v>
      </c>
      <c r="C30" s="14">
        <v>5314.4211107000001</v>
      </c>
      <c r="D30" s="11" t="str">
        <f t="shared" si="8"/>
        <v>N/A</v>
      </c>
      <c r="E30" s="14">
        <v>5393.8701958000001</v>
      </c>
      <c r="F30" s="11" t="str">
        <f t="shared" si="9"/>
        <v>N/A</v>
      </c>
      <c r="G30" s="14">
        <v>5433.6647690999998</v>
      </c>
      <c r="H30" s="11" t="str">
        <f t="shared" si="10"/>
        <v>N/A</v>
      </c>
      <c r="I30" s="12">
        <v>1.4950000000000001</v>
      </c>
      <c r="J30" s="12">
        <v>0.73780000000000001</v>
      </c>
      <c r="K30" s="43" t="s">
        <v>739</v>
      </c>
      <c r="L30" s="9" t="str">
        <f>IF(J30="Div by 0", "N/A", IF(K30="N/A","N/A", IF(J30&gt;VALUE(MID(K30,1,2)), "No", IF(J30&lt;-1*VALUE(MID(K30,1,2)), "No", "Yes"))))</f>
        <v>Yes</v>
      </c>
    </row>
    <row r="31" spans="1:12" x14ac:dyDescent="0.25">
      <c r="A31" s="2" t="s">
        <v>1141</v>
      </c>
      <c r="B31" s="43" t="s">
        <v>213</v>
      </c>
      <c r="C31" s="14">
        <v>6385.4985327000004</v>
      </c>
      <c r="D31" s="11" t="str">
        <f t="shared" si="8"/>
        <v>N/A</v>
      </c>
      <c r="E31" s="14">
        <v>6484.0878320000002</v>
      </c>
      <c r="F31" s="11" t="str">
        <f t="shared" si="9"/>
        <v>N/A</v>
      </c>
      <c r="G31" s="14">
        <v>6399.1776157000004</v>
      </c>
      <c r="H31" s="11" t="str">
        <f t="shared" si="10"/>
        <v>N/A</v>
      </c>
      <c r="I31" s="12">
        <v>1.544</v>
      </c>
      <c r="J31" s="12">
        <v>-1.31</v>
      </c>
      <c r="K31" s="43" t="s">
        <v>739</v>
      </c>
      <c r="L31" s="9" t="str">
        <f>IF(J31="Div by 0", "N/A", IF(OR(J31="N/A",K31="N/A"),"N/A", IF(J31&gt;VALUE(MID(K31,1,2)), "No", IF(J31&lt;-1*VALUE(MID(K31,1,2)), "No", "Yes"))))</f>
        <v>Yes</v>
      </c>
    </row>
    <row r="32" spans="1:12" x14ac:dyDescent="0.25">
      <c r="A32" s="2" t="s">
        <v>1142</v>
      </c>
      <c r="B32" s="43" t="s">
        <v>213</v>
      </c>
      <c r="C32" s="14">
        <v>6036.1195172999996</v>
      </c>
      <c r="D32" s="11" t="str">
        <f t="shared" si="8"/>
        <v>N/A</v>
      </c>
      <c r="E32" s="14">
        <v>6006.1655563000004</v>
      </c>
      <c r="F32" s="11" t="str">
        <f t="shared" si="9"/>
        <v>N/A</v>
      </c>
      <c r="G32" s="14">
        <v>5897.5241121999998</v>
      </c>
      <c r="H32" s="11" t="str">
        <f t="shared" si="10"/>
        <v>N/A</v>
      </c>
      <c r="I32" s="12">
        <v>-0.496</v>
      </c>
      <c r="J32" s="12">
        <v>-1.81</v>
      </c>
      <c r="K32" s="43" t="s">
        <v>739</v>
      </c>
      <c r="L32" s="9" t="str">
        <f>IF(J32="Div by 0", "N/A", IF(OR(J32="N/A",K32="N/A"),"N/A", IF(J32&gt;VALUE(MID(K32,1,2)), "No", IF(J32&lt;-1*VALUE(MID(K32,1,2)), "No", "Yes"))))</f>
        <v>Yes</v>
      </c>
    </row>
    <row r="33" spans="1:12" x14ac:dyDescent="0.25">
      <c r="A33" s="2" t="s">
        <v>1718</v>
      </c>
      <c r="B33" s="43" t="s">
        <v>213</v>
      </c>
      <c r="C33" s="14">
        <v>10165.235011000001</v>
      </c>
      <c r="D33" s="11" t="str">
        <f t="shared" si="8"/>
        <v>N/A</v>
      </c>
      <c r="E33" s="14">
        <v>5727.0894464000003</v>
      </c>
      <c r="F33" s="11" t="str">
        <f t="shared" si="9"/>
        <v>N/A</v>
      </c>
      <c r="G33" s="14">
        <v>7792.0294943999997</v>
      </c>
      <c r="H33" s="11" t="str">
        <f t="shared" si="10"/>
        <v>N/A</v>
      </c>
      <c r="I33" s="12">
        <v>-43.7</v>
      </c>
      <c r="J33" s="12">
        <v>36.06</v>
      </c>
      <c r="K33" s="43" t="s">
        <v>739</v>
      </c>
      <c r="L33" s="9" t="str">
        <f t="shared" ref="L33:L45" si="12">IF(J33="Div by 0", "N/A", IF(K33="N/A","N/A", IF(J33&gt;VALUE(MID(K33,1,2)), "No", IF(J33&lt;-1*VALUE(MID(K33,1,2)), "No", "Yes"))))</f>
        <v>No</v>
      </c>
    </row>
    <row r="34" spans="1:12" x14ac:dyDescent="0.25">
      <c r="A34" s="2" t="s">
        <v>1719</v>
      </c>
      <c r="B34" s="43" t="s">
        <v>213</v>
      </c>
      <c r="C34" s="14">
        <v>638.16198391</v>
      </c>
      <c r="D34" s="11" t="str">
        <f t="shared" si="8"/>
        <v>N/A</v>
      </c>
      <c r="E34" s="14">
        <v>828.13081242999999</v>
      </c>
      <c r="F34" s="11" t="str">
        <f t="shared" si="9"/>
        <v>N/A</v>
      </c>
      <c r="G34" s="14">
        <v>1313.3665332</v>
      </c>
      <c r="H34" s="11" t="str">
        <f t="shared" si="10"/>
        <v>N/A</v>
      </c>
      <c r="I34" s="12">
        <v>29.77</v>
      </c>
      <c r="J34" s="12">
        <v>58.59</v>
      </c>
      <c r="K34" s="43" t="s">
        <v>739</v>
      </c>
      <c r="L34" s="9" t="str">
        <f t="shared" si="12"/>
        <v>No</v>
      </c>
    </row>
    <row r="35" spans="1:12" x14ac:dyDescent="0.25">
      <c r="A35" s="2" t="s">
        <v>1720</v>
      </c>
      <c r="B35" s="43" t="s">
        <v>213</v>
      </c>
      <c r="C35" s="14">
        <v>22606.860632</v>
      </c>
      <c r="D35" s="11" t="str">
        <f t="shared" si="8"/>
        <v>N/A</v>
      </c>
      <c r="E35" s="14">
        <v>22619.395941999999</v>
      </c>
      <c r="F35" s="11" t="str">
        <f t="shared" si="9"/>
        <v>N/A</v>
      </c>
      <c r="G35" s="14">
        <v>21674.443115999999</v>
      </c>
      <c r="H35" s="11" t="str">
        <f t="shared" si="10"/>
        <v>N/A</v>
      </c>
      <c r="I35" s="12">
        <v>5.5399999999999998E-2</v>
      </c>
      <c r="J35" s="12">
        <v>-4.18</v>
      </c>
      <c r="K35" s="43" t="s">
        <v>739</v>
      </c>
      <c r="L35" s="9" t="str">
        <f t="shared" si="12"/>
        <v>Yes</v>
      </c>
    </row>
    <row r="36" spans="1:12" x14ac:dyDescent="0.25">
      <c r="A36" s="2" t="s">
        <v>1721</v>
      </c>
      <c r="B36" s="43" t="s">
        <v>213</v>
      </c>
      <c r="C36" s="14">
        <v>148.29649853999999</v>
      </c>
      <c r="D36" s="11" t="str">
        <f t="shared" si="8"/>
        <v>N/A</v>
      </c>
      <c r="E36" s="14">
        <v>167.34753201000001</v>
      </c>
      <c r="F36" s="11" t="str">
        <f t="shared" si="9"/>
        <v>N/A</v>
      </c>
      <c r="G36" s="14">
        <v>143.89864931</v>
      </c>
      <c r="H36" s="11" t="str">
        <f t="shared" si="10"/>
        <v>N/A</v>
      </c>
      <c r="I36" s="12">
        <v>12.85</v>
      </c>
      <c r="J36" s="12">
        <v>-14</v>
      </c>
      <c r="K36" s="43" t="s">
        <v>739</v>
      </c>
      <c r="L36" s="9" t="str">
        <f t="shared" si="12"/>
        <v>Yes</v>
      </c>
    </row>
    <row r="37" spans="1:12" x14ac:dyDescent="0.25">
      <c r="A37" s="2" t="s">
        <v>1722</v>
      </c>
      <c r="B37" s="43" t="s">
        <v>213</v>
      </c>
      <c r="C37" s="14">
        <v>17777.472178</v>
      </c>
      <c r="D37" s="11" t="str">
        <f t="shared" si="8"/>
        <v>N/A</v>
      </c>
      <c r="E37" s="14">
        <v>18145.123474</v>
      </c>
      <c r="F37" s="11" t="str">
        <f t="shared" si="9"/>
        <v>N/A</v>
      </c>
      <c r="G37" s="14">
        <v>18227.358752</v>
      </c>
      <c r="H37" s="11" t="str">
        <f t="shared" si="10"/>
        <v>N/A</v>
      </c>
      <c r="I37" s="12">
        <v>2.0680000000000001</v>
      </c>
      <c r="J37" s="12">
        <v>0.45319999999999999</v>
      </c>
      <c r="K37" s="43" t="s">
        <v>739</v>
      </c>
      <c r="L37" s="9" t="str">
        <f t="shared" si="12"/>
        <v>Yes</v>
      </c>
    </row>
    <row r="38" spans="1:12" x14ac:dyDescent="0.25">
      <c r="A38" s="2" t="s">
        <v>1723</v>
      </c>
      <c r="B38" s="43" t="s">
        <v>213</v>
      </c>
      <c r="C38" s="14" t="s">
        <v>1746</v>
      </c>
      <c r="D38" s="11" t="str">
        <f t="shared" si="8"/>
        <v>N/A</v>
      </c>
      <c r="E38" s="14" t="s">
        <v>1746</v>
      </c>
      <c r="F38" s="11" t="str">
        <f t="shared" si="9"/>
        <v>N/A</v>
      </c>
      <c r="G38" s="14" t="s">
        <v>1746</v>
      </c>
      <c r="H38" s="11" t="str">
        <f t="shared" si="10"/>
        <v>N/A</v>
      </c>
      <c r="I38" s="12" t="s">
        <v>1746</v>
      </c>
      <c r="J38" s="12" t="s">
        <v>1746</v>
      </c>
      <c r="K38" s="43" t="s">
        <v>739</v>
      </c>
      <c r="L38" s="9" t="str">
        <f t="shared" si="12"/>
        <v>N/A</v>
      </c>
    </row>
    <row r="39" spans="1:12" x14ac:dyDescent="0.25">
      <c r="A39" s="2" t="s">
        <v>1724</v>
      </c>
      <c r="B39" s="43" t="s">
        <v>213</v>
      </c>
      <c r="C39" s="14">
        <v>106.60311951</v>
      </c>
      <c r="D39" s="11" t="str">
        <f t="shared" si="8"/>
        <v>N/A</v>
      </c>
      <c r="E39" s="14">
        <v>124.32707406</v>
      </c>
      <c r="F39" s="11" t="str">
        <f t="shared" si="9"/>
        <v>N/A</v>
      </c>
      <c r="G39" s="14">
        <v>125.87085761</v>
      </c>
      <c r="H39" s="11" t="str">
        <f t="shared" si="10"/>
        <v>N/A</v>
      </c>
      <c r="I39" s="12">
        <v>16.63</v>
      </c>
      <c r="J39" s="12">
        <v>1.242</v>
      </c>
      <c r="K39" s="43" t="s">
        <v>739</v>
      </c>
      <c r="L39" s="9" t="str">
        <f t="shared" si="12"/>
        <v>Yes</v>
      </c>
    </row>
    <row r="40" spans="1:12" x14ac:dyDescent="0.25">
      <c r="A40" s="2" t="s">
        <v>1725</v>
      </c>
      <c r="B40" s="43" t="s">
        <v>213</v>
      </c>
      <c r="C40" s="14" t="s">
        <v>1746</v>
      </c>
      <c r="D40" s="11" t="str">
        <f t="shared" si="8"/>
        <v>N/A</v>
      </c>
      <c r="E40" s="14" t="s">
        <v>1746</v>
      </c>
      <c r="F40" s="11" t="str">
        <f t="shared" si="9"/>
        <v>N/A</v>
      </c>
      <c r="G40" s="14" t="s">
        <v>1746</v>
      </c>
      <c r="H40" s="11" t="str">
        <f t="shared" si="10"/>
        <v>N/A</v>
      </c>
      <c r="I40" s="12" t="s">
        <v>1746</v>
      </c>
      <c r="J40" s="12" t="s">
        <v>1746</v>
      </c>
      <c r="K40" s="43" t="s">
        <v>739</v>
      </c>
      <c r="L40" s="9" t="str">
        <f t="shared" si="12"/>
        <v>N/A</v>
      </c>
    </row>
    <row r="41" spans="1:12" x14ac:dyDescent="0.25">
      <c r="A41" s="2" t="s">
        <v>1726</v>
      </c>
      <c r="B41" s="43" t="s">
        <v>213</v>
      </c>
      <c r="C41" s="14">
        <v>9315.4624662000006</v>
      </c>
      <c r="D41" s="11" t="str">
        <f t="shared" si="8"/>
        <v>N/A</v>
      </c>
      <c r="E41" s="14">
        <v>9952.7761473999999</v>
      </c>
      <c r="F41" s="11" t="str">
        <f t="shared" si="9"/>
        <v>N/A</v>
      </c>
      <c r="G41" s="14">
        <v>10094.798473000001</v>
      </c>
      <c r="H41" s="11" t="str">
        <f t="shared" si="10"/>
        <v>N/A</v>
      </c>
      <c r="I41" s="12">
        <v>6.8410000000000002</v>
      </c>
      <c r="J41" s="12">
        <v>1.427</v>
      </c>
      <c r="K41" s="43" t="s">
        <v>739</v>
      </c>
      <c r="L41" s="9" t="str">
        <f t="shared" si="12"/>
        <v>Yes</v>
      </c>
    </row>
    <row r="42" spans="1:12" x14ac:dyDescent="0.25">
      <c r="A42" s="2" t="s">
        <v>1727</v>
      </c>
      <c r="B42" s="43" t="s">
        <v>213</v>
      </c>
      <c r="C42" s="14" t="s">
        <v>1746</v>
      </c>
      <c r="D42" s="11" t="str">
        <f t="shared" si="8"/>
        <v>N/A</v>
      </c>
      <c r="E42" s="14" t="s">
        <v>1746</v>
      </c>
      <c r="F42" s="11" t="str">
        <f t="shared" si="9"/>
        <v>N/A</v>
      </c>
      <c r="G42" s="14" t="s">
        <v>1746</v>
      </c>
      <c r="H42" s="11" t="str">
        <f t="shared" si="10"/>
        <v>N/A</v>
      </c>
      <c r="I42" s="12" t="s">
        <v>1746</v>
      </c>
      <c r="J42" s="12" t="s">
        <v>1746</v>
      </c>
      <c r="K42" s="43" t="s">
        <v>739</v>
      </c>
      <c r="L42" s="9" t="str">
        <f t="shared" si="12"/>
        <v>N/A</v>
      </c>
    </row>
    <row r="43" spans="1:12" x14ac:dyDescent="0.25">
      <c r="A43" s="2" t="s">
        <v>1728</v>
      </c>
      <c r="B43" s="43" t="s">
        <v>213</v>
      </c>
      <c r="C43" s="14" t="s">
        <v>1746</v>
      </c>
      <c r="D43" s="11" t="str">
        <f t="shared" si="8"/>
        <v>N/A</v>
      </c>
      <c r="E43" s="14" t="s">
        <v>1746</v>
      </c>
      <c r="F43" s="11" t="str">
        <f t="shared" si="9"/>
        <v>N/A</v>
      </c>
      <c r="G43" s="14" t="s">
        <v>1746</v>
      </c>
      <c r="H43" s="11" t="str">
        <f t="shared" si="10"/>
        <v>N/A</v>
      </c>
      <c r="I43" s="12" t="s">
        <v>1746</v>
      </c>
      <c r="J43" s="12" t="s">
        <v>1746</v>
      </c>
      <c r="K43" s="43" t="s">
        <v>739</v>
      </c>
      <c r="L43" s="9" t="str">
        <f t="shared" si="12"/>
        <v>N/A</v>
      </c>
    </row>
    <row r="44" spans="1:12" x14ac:dyDescent="0.25">
      <c r="A44" s="2" t="s">
        <v>1143</v>
      </c>
      <c r="B44" s="43" t="s">
        <v>213</v>
      </c>
      <c r="C44" s="14">
        <v>11114.874818</v>
      </c>
      <c r="D44" s="11" t="str">
        <f t="shared" si="8"/>
        <v>N/A</v>
      </c>
      <c r="E44" s="14">
        <v>11455.807868</v>
      </c>
      <c r="F44" s="11" t="str">
        <f t="shared" si="9"/>
        <v>N/A</v>
      </c>
      <c r="G44" s="14">
        <v>11461.509470000001</v>
      </c>
      <c r="H44" s="11" t="str">
        <f t="shared" si="10"/>
        <v>N/A</v>
      </c>
      <c r="I44" s="12">
        <v>3.0670000000000002</v>
      </c>
      <c r="J44" s="12">
        <v>4.9799999999999997E-2</v>
      </c>
      <c r="K44" s="43" t="s">
        <v>739</v>
      </c>
      <c r="L44" s="9" t="str">
        <f t="shared" si="12"/>
        <v>Yes</v>
      </c>
    </row>
    <row r="45" spans="1:12" ht="25" x14ac:dyDescent="0.25">
      <c r="A45" s="2" t="s">
        <v>1144</v>
      </c>
      <c r="B45" s="43" t="s">
        <v>213</v>
      </c>
      <c r="C45" s="14">
        <v>402.49777451</v>
      </c>
      <c r="D45" s="11" t="str">
        <f t="shared" si="8"/>
        <v>N/A</v>
      </c>
      <c r="E45" s="14">
        <v>512.26293242999998</v>
      </c>
      <c r="F45" s="11" t="str">
        <f t="shared" si="9"/>
        <v>N/A</v>
      </c>
      <c r="G45" s="14">
        <v>775.75197672000002</v>
      </c>
      <c r="H45" s="11" t="str">
        <f t="shared" si="10"/>
        <v>N/A</v>
      </c>
      <c r="I45" s="12">
        <v>27.27</v>
      </c>
      <c r="J45" s="12">
        <v>51.44</v>
      </c>
      <c r="K45" s="43" t="s">
        <v>739</v>
      </c>
      <c r="L45" s="9" t="str">
        <f t="shared" si="12"/>
        <v>No</v>
      </c>
    </row>
    <row r="46" spans="1:12" x14ac:dyDescent="0.25">
      <c r="A46" s="2" t="s">
        <v>1145</v>
      </c>
      <c r="B46" s="35" t="s">
        <v>213</v>
      </c>
      <c r="C46" s="45">
        <v>35509.076880000001</v>
      </c>
      <c r="D46" s="11" t="str">
        <f t="shared" si="8"/>
        <v>N/A</v>
      </c>
      <c r="E46" s="45">
        <v>36605.525286999997</v>
      </c>
      <c r="F46" s="11" t="str">
        <f t="shared" si="9"/>
        <v>N/A</v>
      </c>
      <c r="G46" s="45">
        <v>36352.557990000001</v>
      </c>
      <c r="H46" s="11" t="str">
        <f t="shared" si="10"/>
        <v>N/A</v>
      </c>
      <c r="I46" s="12">
        <v>3.0880000000000001</v>
      </c>
      <c r="J46" s="12">
        <v>-0.69099999999999995</v>
      </c>
      <c r="K46" s="43" t="s">
        <v>739</v>
      </c>
      <c r="L46" s="9" t="str">
        <f>IF(J46="Div by 0", "N/A", IF(K46="N/A","N/A", IF(J46&gt;VALUE(MID(K46,1,2)), "No", IF(J46&lt;-1*VALUE(MID(K46,1,2)), "No", "Yes"))))</f>
        <v>Yes</v>
      </c>
    </row>
    <row r="47" spans="1:12" x14ac:dyDescent="0.25">
      <c r="A47" s="54" t="s">
        <v>1146</v>
      </c>
      <c r="B47" s="35" t="s">
        <v>213</v>
      </c>
      <c r="C47" s="45">
        <v>31126.851121</v>
      </c>
      <c r="D47" s="11" t="str">
        <f t="shared" si="8"/>
        <v>N/A</v>
      </c>
      <c r="E47" s="45">
        <v>26619.099961</v>
      </c>
      <c r="F47" s="11" t="str">
        <f t="shared" si="9"/>
        <v>N/A</v>
      </c>
      <c r="G47" s="45">
        <v>27853.474759000001</v>
      </c>
      <c r="H47" s="11" t="str">
        <f t="shared" si="10"/>
        <v>N/A</v>
      </c>
      <c r="I47" s="12">
        <v>-14.5</v>
      </c>
      <c r="J47" s="12">
        <v>4.6369999999999996</v>
      </c>
      <c r="K47" s="43" t="s">
        <v>739</v>
      </c>
      <c r="L47" s="9" t="str">
        <f>IF(J47="Div by 0", "N/A", IF(K47="N/A","N/A", IF(J47&gt;VALUE(MID(K47,1,2)), "No", IF(J47&lt;-1*VALUE(MID(K47,1,2)), "No", "Yes"))))</f>
        <v>Yes</v>
      </c>
    </row>
    <row r="48" spans="1:12" ht="25" x14ac:dyDescent="0.25">
      <c r="A48" s="2" t="s">
        <v>1147</v>
      </c>
      <c r="B48" s="35" t="s">
        <v>213</v>
      </c>
      <c r="C48" s="45">
        <v>39548.086643000002</v>
      </c>
      <c r="D48" s="11" t="str">
        <f t="shared" si="8"/>
        <v>N/A</v>
      </c>
      <c r="E48" s="45">
        <v>40223.518818999997</v>
      </c>
      <c r="F48" s="11" t="str">
        <f t="shared" si="9"/>
        <v>N/A</v>
      </c>
      <c r="G48" s="45">
        <v>42601.992417000001</v>
      </c>
      <c r="H48" s="11" t="str">
        <f t="shared" si="10"/>
        <v>N/A</v>
      </c>
      <c r="I48" s="12">
        <v>1.708</v>
      </c>
      <c r="J48" s="12">
        <v>5.9130000000000003</v>
      </c>
      <c r="K48" s="43" t="s">
        <v>739</v>
      </c>
      <c r="L48" s="9" t="str">
        <f>IF(J48="Div by 0", "N/A", IF(K48="N/A","N/A", IF(J48&gt;VALUE(MID(K48,1,2)), "No", IF(J48&lt;-1*VALUE(MID(K48,1,2)), "No", "Yes"))))</f>
        <v>Yes</v>
      </c>
    </row>
    <row r="49" spans="1:12" x14ac:dyDescent="0.25">
      <c r="A49" s="6" t="s">
        <v>1148</v>
      </c>
      <c r="B49" s="35" t="s">
        <v>213</v>
      </c>
      <c r="C49" s="45">
        <v>28794.541825</v>
      </c>
      <c r="D49" s="11" t="str">
        <f t="shared" si="8"/>
        <v>N/A</v>
      </c>
      <c r="E49" s="45">
        <v>28642.834426000001</v>
      </c>
      <c r="F49" s="11" t="str">
        <f t="shared" si="9"/>
        <v>N/A</v>
      </c>
      <c r="G49" s="45">
        <v>30923.185839000002</v>
      </c>
      <c r="H49" s="11" t="str">
        <f t="shared" si="10"/>
        <v>N/A</v>
      </c>
      <c r="I49" s="12">
        <v>-0.52700000000000002</v>
      </c>
      <c r="J49" s="12">
        <v>7.9610000000000003</v>
      </c>
      <c r="K49" s="43" t="s">
        <v>739</v>
      </c>
      <c r="L49" s="9" t="str">
        <f t="shared" ref="L49:L59" si="13">IF(J49="Div by 0", "N/A", IF(K49="N/A","N/A", IF(J49&gt;VALUE(MID(K49,1,2)), "No", IF(J49&lt;-1*VALUE(MID(K49,1,2)), "No", "Yes"))))</f>
        <v>Yes</v>
      </c>
    </row>
    <row r="50" spans="1:12" ht="25" x14ac:dyDescent="0.25">
      <c r="A50" s="2" t="s">
        <v>1149</v>
      </c>
      <c r="B50" s="35" t="s">
        <v>213</v>
      </c>
      <c r="C50" s="45">
        <v>15368.939779</v>
      </c>
      <c r="D50" s="11" t="str">
        <f t="shared" si="8"/>
        <v>N/A</v>
      </c>
      <c r="E50" s="45">
        <v>14986.773843999999</v>
      </c>
      <c r="F50" s="11" t="str">
        <f t="shared" si="9"/>
        <v>N/A</v>
      </c>
      <c r="G50" s="45">
        <v>15776.801165999999</v>
      </c>
      <c r="H50" s="11" t="str">
        <f t="shared" si="10"/>
        <v>N/A</v>
      </c>
      <c r="I50" s="12">
        <v>-2.4900000000000002</v>
      </c>
      <c r="J50" s="12">
        <v>5.2709999999999999</v>
      </c>
      <c r="K50" s="43" t="s">
        <v>739</v>
      </c>
      <c r="L50" s="9" t="str">
        <f t="shared" si="13"/>
        <v>Yes</v>
      </c>
    </row>
    <row r="51" spans="1:12" x14ac:dyDescent="0.25">
      <c r="A51" s="2" t="s">
        <v>1150</v>
      </c>
      <c r="B51" s="35" t="s">
        <v>213</v>
      </c>
      <c r="C51" s="45" t="s">
        <v>1746</v>
      </c>
      <c r="D51" s="11" t="str">
        <f t="shared" ref="D51:D82" si="14">IF($B51="N/A","N/A",IF(C51&gt;10,"No",IF(C51&lt;-10,"No","Yes")))</f>
        <v>N/A</v>
      </c>
      <c r="E51" s="45" t="s">
        <v>1746</v>
      </c>
      <c r="F51" s="11" t="str">
        <f t="shared" ref="F51:F82" si="15">IF($B51="N/A","N/A",IF(E51&gt;10,"No",IF(E51&lt;-10,"No","Yes")))</f>
        <v>N/A</v>
      </c>
      <c r="G51" s="45" t="s">
        <v>1746</v>
      </c>
      <c r="H51" s="11" t="str">
        <f t="shared" ref="H51:H82" si="16">IF($B51="N/A","N/A",IF(G51&gt;10,"No",IF(G51&lt;-10,"No","Yes")))</f>
        <v>N/A</v>
      </c>
      <c r="I51" s="12" t="s">
        <v>1746</v>
      </c>
      <c r="J51" s="12" t="s">
        <v>1746</v>
      </c>
      <c r="K51" s="43" t="s">
        <v>739</v>
      </c>
      <c r="L51" s="9" t="str">
        <f t="shared" si="13"/>
        <v>N/A</v>
      </c>
    </row>
    <row r="52" spans="1:12" ht="25" x14ac:dyDescent="0.25">
      <c r="A52" s="2" t="s">
        <v>1151</v>
      </c>
      <c r="B52" s="35" t="s">
        <v>213</v>
      </c>
      <c r="C52" s="45">
        <v>46070.354769999998</v>
      </c>
      <c r="D52" s="11" t="str">
        <f t="shared" si="14"/>
        <v>N/A</v>
      </c>
      <c r="E52" s="45">
        <v>44299.179920000002</v>
      </c>
      <c r="F52" s="11" t="str">
        <f t="shared" si="15"/>
        <v>N/A</v>
      </c>
      <c r="G52" s="45">
        <v>43477.407794999999</v>
      </c>
      <c r="H52" s="11" t="str">
        <f t="shared" si="16"/>
        <v>N/A</v>
      </c>
      <c r="I52" s="12">
        <v>-3.84</v>
      </c>
      <c r="J52" s="12">
        <v>-1.86</v>
      </c>
      <c r="K52" s="43" t="s">
        <v>739</v>
      </c>
      <c r="L52" s="9" t="str">
        <f t="shared" si="13"/>
        <v>Yes</v>
      </c>
    </row>
    <row r="53" spans="1:12" ht="25" x14ac:dyDescent="0.25">
      <c r="A53" s="2" t="s">
        <v>1152</v>
      </c>
      <c r="B53" s="35" t="s">
        <v>213</v>
      </c>
      <c r="C53" s="45" t="s">
        <v>1746</v>
      </c>
      <c r="D53" s="11" t="str">
        <f t="shared" si="14"/>
        <v>N/A</v>
      </c>
      <c r="E53" s="45" t="s">
        <v>1746</v>
      </c>
      <c r="F53" s="11" t="str">
        <f t="shared" si="15"/>
        <v>N/A</v>
      </c>
      <c r="G53" s="45" t="s">
        <v>1746</v>
      </c>
      <c r="H53" s="11" t="str">
        <f t="shared" si="16"/>
        <v>N/A</v>
      </c>
      <c r="I53" s="12" t="s">
        <v>1746</v>
      </c>
      <c r="J53" s="12" t="s">
        <v>1746</v>
      </c>
      <c r="K53" s="43" t="s">
        <v>739</v>
      </c>
      <c r="L53" s="9" t="str">
        <f t="shared" si="13"/>
        <v>N/A</v>
      </c>
    </row>
    <row r="54" spans="1:12" ht="25" x14ac:dyDescent="0.25">
      <c r="A54" s="2" t="s">
        <v>1153</v>
      </c>
      <c r="B54" s="35" t="s">
        <v>213</v>
      </c>
      <c r="C54" s="45" t="s">
        <v>1746</v>
      </c>
      <c r="D54" s="11" t="str">
        <f t="shared" si="14"/>
        <v>N/A</v>
      </c>
      <c r="E54" s="45" t="s">
        <v>1746</v>
      </c>
      <c r="F54" s="11" t="str">
        <f t="shared" si="15"/>
        <v>N/A</v>
      </c>
      <c r="G54" s="45" t="s">
        <v>1746</v>
      </c>
      <c r="H54" s="11" t="str">
        <f t="shared" si="16"/>
        <v>N/A</v>
      </c>
      <c r="I54" s="12" t="s">
        <v>1746</v>
      </c>
      <c r="J54" s="12" t="s">
        <v>1746</v>
      </c>
      <c r="K54" s="43" t="s">
        <v>739</v>
      </c>
      <c r="L54" s="9" t="str">
        <f t="shared" si="13"/>
        <v>N/A</v>
      </c>
    </row>
    <row r="55" spans="1:12" ht="25" x14ac:dyDescent="0.25">
      <c r="A55" s="2" t="s">
        <v>1154</v>
      </c>
      <c r="B55" s="35" t="s">
        <v>213</v>
      </c>
      <c r="C55" s="45">
        <v>34282.420001999999</v>
      </c>
      <c r="D55" s="11" t="str">
        <f t="shared" si="14"/>
        <v>N/A</v>
      </c>
      <c r="E55" s="45">
        <v>34937.356334999997</v>
      </c>
      <c r="F55" s="11" t="str">
        <f t="shared" si="15"/>
        <v>N/A</v>
      </c>
      <c r="G55" s="45">
        <v>37125.100840999999</v>
      </c>
      <c r="H55" s="11" t="str">
        <f t="shared" si="16"/>
        <v>N/A</v>
      </c>
      <c r="I55" s="12">
        <v>1.91</v>
      </c>
      <c r="J55" s="12">
        <v>6.2619999999999996</v>
      </c>
      <c r="K55" s="43" t="s">
        <v>739</v>
      </c>
      <c r="L55" s="9" t="str">
        <f t="shared" si="13"/>
        <v>Yes</v>
      </c>
    </row>
    <row r="56" spans="1:12" ht="25" x14ac:dyDescent="0.25">
      <c r="A56" s="2" t="s">
        <v>1155</v>
      </c>
      <c r="B56" s="35" t="s">
        <v>213</v>
      </c>
      <c r="C56" s="45" t="s">
        <v>1746</v>
      </c>
      <c r="D56" s="11" t="str">
        <f t="shared" si="14"/>
        <v>N/A</v>
      </c>
      <c r="E56" s="45" t="s">
        <v>1746</v>
      </c>
      <c r="F56" s="11" t="str">
        <f t="shared" si="15"/>
        <v>N/A</v>
      </c>
      <c r="G56" s="45" t="s">
        <v>1746</v>
      </c>
      <c r="H56" s="11" t="str">
        <f t="shared" si="16"/>
        <v>N/A</v>
      </c>
      <c r="I56" s="12" t="s">
        <v>1746</v>
      </c>
      <c r="J56" s="12" t="s">
        <v>1746</v>
      </c>
      <c r="K56" s="43" t="s">
        <v>739</v>
      </c>
      <c r="L56" s="9" t="str">
        <f t="shared" si="13"/>
        <v>N/A</v>
      </c>
    </row>
    <row r="57" spans="1:12" ht="25" x14ac:dyDescent="0.25">
      <c r="A57" s="2" t="s">
        <v>1156</v>
      </c>
      <c r="B57" s="35" t="s">
        <v>213</v>
      </c>
      <c r="C57" s="45">
        <v>93091.519446999999</v>
      </c>
      <c r="D57" s="11" t="str">
        <f t="shared" si="14"/>
        <v>N/A</v>
      </c>
      <c r="E57" s="45">
        <v>86937.253165000002</v>
      </c>
      <c r="F57" s="11" t="str">
        <f t="shared" si="15"/>
        <v>N/A</v>
      </c>
      <c r="G57" s="45">
        <v>94286.821710999997</v>
      </c>
      <c r="H57" s="11" t="str">
        <f t="shared" si="16"/>
        <v>N/A</v>
      </c>
      <c r="I57" s="12">
        <v>-6.61</v>
      </c>
      <c r="J57" s="12">
        <v>8.4540000000000006</v>
      </c>
      <c r="K57" s="43" t="s">
        <v>739</v>
      </c>
      <c r="L57" s="9" t="str">
        <f t="shared" si="13"/>
        <v>Yes</v>
      </c>
    </row>
    <row r="58" spans="1:12" ht="25" x14ac:dyDescent="0.25">
      <c r="A58" s="2" t="s">
        <v>1157</v>
      </c>
      <c r="B58" s="35" t="s">
        <v>213</v>
      </c>
      <c r="C58" s="45" t="s">
        <v>1746</v>
      </c>
      <c r="D58" s="11" t="str">
        <f t="shared" si="14"/>
        <v>N/A</v>
      </c>
      <c r="E58" s="45" t="s">
        <v>1746</v>
      </c>
      <c r="F58" s="11" t="str">
        <f t="shared" si="15"/>
        <v>N/A</v>
      </c>
      <c r="G58" s="45" t="s">
        <v>1746</v>
      </c>
      <c r="H58" s="11" t="str">
        <f t="shared" si="16"/>
        <v>N/A</v>
      </c>
      <c r="I58" s="12" t="s">
        <v>1746</v>
      </c>
      <c r="J58" s="12" t="s">
        <v>1746</v>
      </c>
      <c r="K58" s="43" t="s">
        <v>739</v>
      </c>
      <c r="L58" s="9" t="str">
        <f t="shared" si="13"/>
        <v>N/A</v>
      </c>
    </row>
    <row r="59" spans="1:12" ht="25" x14ac:dyDescent="0.25">
      <c r="A59" s="2" t="s">
        <v>1158</v>
      </c>
      <c r="B59" s="35" t="s">
        <v>213</v>
      </c>
      <c r="C59" s="45" t="s">
        <v>1746</v>
      </c>
      <c r="D59" s="11" t="str">
        <f t="shared" si="14"/>
        <v>N/A</v>
      </c>
      <c r="E59" s="45" t="s">
        <v>1746</v>
      </c>
      <c r="F59" s="11" t="str">
        <f t="shared" si="15"/>
        <v>N/A</v>
      </c>
      <c r="G59" s="45" t="s">
        <v>1746</v>
      </c>
      <c r="H59" s="11" t="str">
        <f t="shared" si="16"/>
        <v>N/A</v>
      </c>
      <c r="I59" s="12" t="s">
        <v>1746</v>
      </c>
      <c r="J59" s="12" t="s">
        <v>1746</v>
      </c>
      <c r="K59" s="43" t="s">
        <v>739</v>
      </c>
      <c r="L59" s="9" t="str">
        <f t="shared" si="13"/>
        <v>N/A</v>
      </c>
    </row>
    <row r="60" spans="1:12" x14ac:dyDescent="0.25">
      <c r="A60" s="6" t="s">
        <v>356</v>
      </c>
      <c r="B60" s="35" t="s">
        <v>213</v>
      </c>
      <c r="C60" s="45" t="s">
        <v>213</v>
      </c>
      <c r="D60" s="11" t="str">
        <f t="shared" si="14"/>
        <v>N/A</v>
      </c>
      <c r="E60" s="45">
        <v>501560714</v>
      </c>
      <c r="F60" s="11" t="str">
        <f t="shared" si="15"/>
        <v>N/A</v>
      </c>
      <c r="G60" s="45">
        <v>538493586</v>
      </c>
      <c r="H60" s="11" t="str">
        <f t="shared" si="16"/>
        <v>N/A</v>
      </c>
      <c r="I60" s="12" t="s">
        <v>213</v>
      </c>
      <c r="J60" s="12">
        <v>7.3639999999999999</v>
      </c>
      <c r="K60" s="43" t="s">
        <v>739</v>
      </c>
      <c r="L60" s="9" t="str">
        <f t="shared" ref="L60:L70" si="17">IF(J60="Div by 0", "N/A", IF(K60="N/A","N/A", IF(J60&gt;VALUE(MID(K60,1,2)), "No", IF(J60&lt;-1*VALUE(MID(K60,1,2)), "No", "Yes"))))</f>
        <v>Yes</v>
      </c>
    </row>
    <row r="61" spans="1:12" ht="25" x14ac:dyDescent="0.25">
      <c r="A61" s="2" t="s">
        <v>1159</v>
      </c>
      <c r="B61" s="35" t="s">
        <v>213</v>
      </c>
      <c r="C61" s="45" t="s">
        <v>213</v>
      </c>
      <c r="D61" s="11" t="str">
        <f t="shared" si="14"/>
        <v>N/A</v>
      </c>
      <c r="E61" s="45">
        <v>111653955</v>
      </c>
      <c r="F61" s="11" t="str">
        <f t="shared" si="15"/>
        <v>N/A</v>
      </c>
      <c r="G61" s="45">
        <v>115394984</v>
      </c>
      <c r="H61" s="11" t="str">
        <f t="shared" si="16"/>
        <v>N/A</v>
      </c>
      <c r="I61" s="12" t="s">
        <v>213</v>
      </c>
      <c r="J61" s="12">
        <v>3.351</v>
      </c>
      <c r="K61" s="43" t="s">
        <v>739</v>
      </c>
      <c r="L61" s="9" t="str">
        <f t="shared" si="17"/>
        <v>Yes</v>
      </c>
    </row>
    <row r="62" spans="1:12" x14ac:dyDescent="0.25">
      <c r="A62" s="2" t="s">
        <v>1160</v>
      </c>
      <c r="B62" s="35" t="s">
        <v>213</v>
      </c>
      <c r="C62" s="45" t="s">
        <v>213</v>
      </c>
      <c r="D62" s="11" t="str">
        <f t="shared" si="14"/>
        <v>N/A</v>
      </c>
      <c r="E62" s="45">
        <v>0</v>
      </c>
      <c r="F62" s="11" t="str">
        <f t="shared" si="15"/>
        <v>N/A</v>
      </c>
      <c r="G62" s="45">
        <v>0</v>
      </c>
      <c r="H62" s="11" t="str">
        <f t="shared" si="16"/>
        <v>N/A</v>
      </c>
      <c r="I62" s="12" t="s">
        <v>213</v>
      </c>
      <c r="J62" s="12" t="s">
        <v>1746</v>
      </c>
      <c r="K62" s="43" t="s">
        <v>739</v>
      </c>
      <c r="L62" s="9" t="str">
        <f t="shared" si="17"/>
        <v>N/A</v>
      </c>
    </row>
    <row r="63" spans="1:12" ht="25" x14ac:dyDescent="0.25">
      <c r="A63" s="2" t="s">
        <v>1161</v>
      </c>
      <c r="B63" s="35" t="s">
        <v>213</v>
      </c>
      <c r="C63" s="45" t="s">
        <v>213</v>
      </c>
      <c r="D63" s="11" t="str">
        <f t="shared" si="14"/>
        <v>N/A</v>
      </c>
      <c r="E63" s="45">
        <v>36191431</v>
      </c>
      <c r="F63" s="11" t="str">
        <f t="shared" si="15"/>
        <v>N/A</v>
      </c>
      <c r="G63" s="45">
        <v>38472517</v>
      </c>
      <c r="H63" s="11" t="str">
        <f t="shared" si="16"/>
        <v>N/A</v>
      </c>
      <c r="I63" s="12" t="s">
        <v>213</v>
      </c>
      <c r="J63" s="12">
        <v>6.3029999999999999</v>
      </c>
      <c r="K63" s="43" t="s">
        <v>739</v>
      </c>
      <c r="L63" s="9" t="str">
        <f t="shared" si="17"/>
        <v>Yes</v>
      </c>
    </row>
    <row r="64" spans="1:12" ht="25" x14ac:dyDescent="0.25">
      <c r="A64" s="2" t="s">
        <v>1162</v>
      </c>
      <c r="B64" s="35" t="s">
        <v>213</v>
      </c>
      <c r="C64" s="45" t="s">
        <v>213</v>
      </c>
      <c r="D64" s="11" t="str">
        <f t="shared" si="14"/>
        <v>N/A</v>
      </c>
      <c r="E64" s="45">
        <v>0</v>
      </c>
      <c r="F64" s="11" t="str">
        <f t="shared" si="15"/>
        <v>N/A</v>
      </c>
      <c r="G64" s="45">
        <v>0</v>
      </c>
      <c r="H64" s="11" t="str">
        <f t="shared" si="16"/>
        <v>N/A</v>
      </c>
      <c r="I64" s="12" t="s">
        <v>213</v>
      </c>
      <c r="J64" s="12" t="s">
        <v>1746</v>
      </c>
      <c r="K64" s="43" t="s">
        <v>739</v>
      </c>
      <c r="L64" s="9" t="str">
        <f t="shared" si="17"/>
        <v>N/A</v>
      </c>
    </row>
    <row r="65" spans="1:12" ht="25" x14ac:dyDescent="0.25">
      <c r="A65" s="2" t="s">
        <v>1163</v>
      </c>
      <c r="B65" s="35" t="s">
        <v>213</v>
      </c>
      <c r="C65" s="45" t="s">
        <v>213</v>
      </c>
      <c r="D65" s="11" t="str">
        <f t="shared" si="14"/>
        <v>N/A</v>
      </c>
      <c r="E65" s="45">
        <v>0</v>
      </c>
      <c r="F65" s="11" t="str">
        <f t="shared" si="15"/>
        <v>N/A</v>
      </c>
      <c r="G65" s="45">
        <v>0</v>
      </c>
      <c r="H65" s="11" t="str">
        <f t="shared" si="16"/>
        <v>N/A</v>
      </c>
      <c r="I65" s="12" t="s">
        <v>213</v>
      </c>
      <c r="J65" s="12" t="s">
        <v>1746</v>
      </c>
      <c r="K65" s="43" t="s">
        <v>739</v>
      </c>
      <c r="L65" s="9" t="str">
        <f t="shared" si="17"/>
        <v>N/A</v>
      </c>
    </row>
    <row r="66" spans="1:12" ht="25" x14ac:dyDescent="0.25">
      <c r="A66" s="2" t="s">
        <v>1164</v>
      </c>
      <c r="B66" s="35" t="s">
        <v>213</v>
      </c>
      <c r="C66" s="45" t="s">
        <v>213</v>
      </c>
      <c r="D66" s="11" t="str">
        <f t="shared" si="14"/>
        <v>N/A</v>
      </c>
      <c r="E66" s="45">
        <v>349159892</v>
      </c>
      <c r="F66" s="11" t="str">
        <f t="shared" si="15"/>
        <v>N/A</v>
      </c>
      <c r="G66" s="45">
        <v>368146234</v>
      </c>
      <c r="H66" s="11" t="str">
        <f t="shared" si="16"/>
        <v>N/A</v>
      </c>
      <c r="I66" s="12" t="s">
        <v>213</v>
      </c>
      <c r="J66" s="12">
        <v>5.4379999999999997</v>
      </c>
      <c r="K66" s="43" t="s">
        <v>739</v>
      </c>
      <c r="L66" s="9" t="str">
        <f t="shared" si="17"/>
        <v>Yes</v>
      </c>
    </row>
    <row r="67" spans="1:12" ht="25" x14ac:dyDescent="0.25">
      <c r="A67" s="2" t="s">
        <v>1165</v>
      </c>
      <c r="B67" s="35" t="s">
        <v>213</v>
      </c>
      <c r="C67" s="45" t="s">
        <v>213</v>
      </c>
      <c r="D67" s="11" t="str">
        <f t="shared" si="14"/>
        <v>N/A</v>
      </c>
      <c r="E67" s="45">
        <v>0</v>
      </c>
      <c r="F67" s="11" t="str">
        <f t="shared" si="15"/>
        <v>N/A</v>
      </c>
      <c r="G67" s="45">
        <v>0</v>
      </c>
      <c r="H67" s="11" t="str">
        <f t="shared" si="16"/>
        <v>N/A</v>
      </c>
      <c r="I67" s="12" t="s">
        <v>213</v>
      </c>
      <c r="J67" s="12" t="s">
        <v>1746</v>
      </c>
      <c r="K67" s="43" t="s">
        <v>739</v>
      </c>
      <c r="L67" s="9" t="str">
        <f t="shared" si="17"/>
        <v>N/A</v>
      </c>
    </row>
    <row r="68" spans="1:12" ht="25" x14ac:dyDescent="0.25">
      <c r="A68" s="2" t="s">
        <v>1166</v>
      </c>
      <c r="B68" s="35" t="s">
        <v>213</v>
      </c>
      <c r="C68" s="45" t="s">
        <v>213</v>
      </c>
      <c r="D68" s="11" t="str">
        <f t="shared" si="14"/>
        <v>N/A</v>
      </c>
      <c r="E68" s="45">
        <v>4555436</v>
      </c>
      <c r="F68" s="11" t="str">
        <f t="shared" si="15"/>
        <v>N/A</v>
      </c>
      <c r="G68" s="45">
        <v>16479851</v>
      </c>
      <c r="H68" s="11" t="str">
        <f t="shared" si="16"/>
        <v>N/A</v>
      </c>
      <c r="I68" s="12" t="s">
        <v>213</v>
      </c>
      <c r="J68" s="12">
        <v>261.8</v>
      </c>
      <c r="K68" s="43" t="s">
        <v>739</v>
      </c>
      <c r="L68" s="9" t="str">
        <f t="shared" si="17"/>
        <v>No</v>
      </c>
    </row>
    <row r="69" spans="1:12" ht="25" x14ac:dyDescent="0.25">
      <c r="A69" s="2" t="s">
        <v>1167</v>
      </c>
      <c r="B69" s="35" t="s">
        <v>213</v>
      </c>
      <c r="C69" s="45" t="s">
        <v>213</v>
      </c>
      <c r="D69" s="11" t="str">
        <f t="shared" si="14"/>
        <v>N/A</v>
      </c>
      <c r="E69" s="45">
        <v>0</v>
      </c>
      <c r="F69" s="11" t="str">
        <f t="shared" si="15"/>
        <v>N/A</v>
      </c>
      <c r="G69" s="45">
        <v>0</v>
      </c>
      <c r="H69" s="11" t="str">
        <f t="shared" si="16"/>
        <v>N/A</v>
      </c>
      <c r="I69" s="12" t="s">
        <v>213</v>
      </c>
      <c r="J69" s="12" t="s">
        <v>1746</v>
      </c>
      <c r="K69" s="43" t="s">
        <v>739</v>
      </c>
      <c r="L69" s="9" t="str">
        <f t="shared" si="17"/>
        <v>N/A</v>
      </c>
    </row>
    <row r="70" spans="1:12" ht="25" x14ac:dyDescent="0.25">
      <c r="A70" s="2" t="s">
        <v>1168</v>
      </c>
      <c r="B70" s="35" t="s">
        <v>213</v>
      </c>
      <c r="C70" s="45" t="s">
        <v>213</v>
      </c>
      <c r="D70" s="11" t="str">
        <f t="shared" si="14"/>
        <v>N/A</v>
      </c>
      <c r="E70" s="45">
        <v>0</v>
      </c>
      <c r="F70" s="11" t="str">
        <f t="shared" si="15"/>
        <v>N/A</v>
      </c>
      <c r="G70" s="45">
        <v>0</v>
      </c>
      <c r="H70" s="11" t="str">
        <f t="shared" si="16"/>
        <v>N/A</v>
      </c>
      <c r="I70" s="12" t="s">
        <v>213</v>
      </c>
      <c r="J70" s="12" t="s">
        <v>1746</v>
      </c>
      <c r="K70" s="43" t="s">
        <v>739</v>
      </c>
      <c r="L70" s="9" t="str">
        <f t="shared" si="17"/>
        <v>N/A</v>
      </c>
    </row>
    <row r="71" spans="1:12" x14ac:dyDescent="0.25">
      <c r="A71" s="6" t="s">
        <v>1169</v>
      </c>
      <c r="B71" s="35" t="s">
        <v>213</v>
      </c>
      <c r="C71" s="45">
        <v>19477.767381000001</v>
      </c>
      <c r="D71" s="11" t="str">
        <f t="shared" si="14"/>
        <v>N/A</v>
      </c>
      <c r="E71" s="45">
        <v>19683.713904</v>
      </c>
      <c r="F71" s="11" t="str">
        <f t="shared" si="15"/>
        <v>N/A</v>
      </c>
      <c r="G71" s="45">
        <v>21493.317873</v>
      </c>
      <c r="H71" s="11" t="str">
        <f t="shared" si="16"/>
        <v>N/A</v>
      </c>
      <c r="I71" s="12">
        <v>1.0569999999999999</v>
      </c>
      <c r="J71" s="12">
        <v>9.1929999999999996</v>
      </c>
      <c r="K71" s="43" t="s">
        <v>739</v>
      </c>
      <c r="L71" s="9" t="str">
        <f t="shared" ref="L71:L81" si="18">IF(J71="Div by 0", "N/A", IF(K71="N/A","N/A", IF(J71&gt;VALUE(MID(K71,1,2)), "No", IF(J71&lt;-1*VALUE(MID(K71,1,2)), "No", "Yes"))))</f>
        <v>Yes</v>
      </c>
    </row>
    <row r="72" spans="1:12" ht="25" x14ac:dyDescent="0.25">
      <c r="A72" s="2" t="s">
        <v>1170</v>
      </c>
      <c r="B72" s="35" t="s">
        <v>213</v>
      </c>
      <c r="C72" s="45">
        <v>9872.4584457000001</v>
      </c>
      <c r="D72" s="11" t="str">
        <f t="shared" si="14"/>
        <v>N/A</v>
      </c>
      <c r="E72" s="45">
        <v>9457.3907335000004</v>
      </c>
      <c r="F72" s="11" t="str">
        <f t="shared" si="15"/>
        <v>N/A</v>
      </c>
      <c r="G72" s="45">
        <v>10197.506539</v>
      </c>
      <c r="H72" s="11" t="str">
        <f t="shared" si="16"/>
        <v>N/A</v>
      </c>
      <c r="I72" s="12">
        <v>-4.2</v>
      </c>
      <c r="J72" s="12">
        <v>7.8259999999999996</v>
      </c>
      <c r="K72" s="43" t="s">
        <v>739</v>
      </c>
      <c r="L72" s="9" t="str">
        <f t="shared" si="18"/>
        <v>Yes</v>
      </c>
    </row>
    <row r="73" spans="1:12" ht="25" x14ac:dyDescent="0.25">
      <c r="A73" s="2" t="s">
        <v>1171</v>
      </c>
      <c r="B73" s="35" t="s">
        <v>213</v>
      </c>
      <c r="C73" s="45" t="s">
        <v>1746</v>
      </c>
      <c r="D73" s="11" t="str">
        <f t="shared" si="14"/>
        <v>N/A</v>
      </c>
      <c r="E73" s="45" t="s">
        <v>1746</v>
      </c>
      <c r="F73" s="11" t="str">
        <f t="shared" si="15"/>
        <v>N/A</v>
      </c>
      <c r="G73" s="45" t="s">
        <v>1746</v>
      </c>
      <c r="H73" s="11" t="str">
        <f t="shared" si="16"/>
        <v>N/A</v>
      </c>
      <c r="I73" s="12" t="s">
        <v>1746</v>
      </c>
      <c r="J73" s="12" t="s">
        <v>1746</v>
      </c>
      <c r="K73" s="43" t="s">
        <v>739</v>
      </c>
      <c r="L73" s="9" t="str">
        <f t="shared" si="18"/>
        <v>N/A</v>
      </c>
    </row>
    <row r="74" spans="1:12" ht="25" x14ac:dyDescent="0.25">
      <c r="A74" s="2" t="s">
        <v>1172</v>
      </c>
      <c r="B74" s="35" t="s">
        <v>213</v>
      </c>
      <c r="C74" s="45">
        <v>37730.724543999997</v>
      </c>
      <c r="D74" s="11" t="str">
        <f t="shared" si="14"/>
        <v>N/A</v>
      </c>
      <c r="E74" s="45">
        <v>35975.577534999997</v>
      </c>
      <c r="F74" s="11" t="str">
        <f t="shared" si="15"/>
        <v>N/A</v>
      </c>
      <c r="G74" s="45">
        <v>36570.83365</v>
      </c>
      <c r="H74" s="11" t="str">
        <f t="shared" si="16"/>
        <v>N/A</v>
      </c>
      <c r="I74" s="12">
        <v>-4.6500000000000004</v>
      </c>
      <c r="J74" s="12">
        <v>1.655</v>
      </c>
      <c r="K74" s="43" t="s">
        <v>739</v>
      </c>
      <c r="L74" s="9" t="str">
        <f t="shared" si="18"/>
        <v>Yes</v>
      </c>
    </row>
    <row r="75" spans="1:12" ht="25" x14ac:dyDescent="0.25">
      <c r="A75" s="2" t="s">
        <v>1173</v>
      </c>
      <c r="B75" s="35" t="s">
        <v>213</v>
      </c>
      <c r="C75" s="45" t="s">
        <v>1746</v>
      </c>
      <c r="D75" s="11" t="str">
        <f t="shared" si="14"/>
        <v>N/A</v>
      </c>
      <c r="E75" s="45" t="s">
        <v>1746</v>
      </c>
      <c r="F75" s="11" t="str">
        <f t="shared" si="15"/>
        <v>N/A</v>
      </c>
      <c r="G75" s="45" t="s">
        <v>1746</v>
      </c>
      <c r="H75" s="11" t="str">
        <f t="shared" si="16"/>
        <v>N/A</v>
      </c>
      <c r="I75" s="12" t="s">
        <v>1746</v>
      </c>
      <c r="J75" s="12" t="s">
        <v>1746</v>
      </c>
      <c r="K75" s="43" t="s">
        <v>739</v>
      </c>
      <c r="L75" s="9" t="str">
        <f t="shared" si="18"/>
        <v>N/A</v>
      </c>
    </row>
    <row r="76" spans="1:12" ht="25" x14ac:dyDescent="0.25">
      <c r="A76" s="2" t="s">
        <v>1174</v>
      </c>
      <c r="B76" s="35" t="s">
        <v>213</v>
      </c>
      <c r="C76" s="45" t="s">
        <v>1746</v>
      </c>
      <c r="D76" s="11" t="str">
        <f t="shared" si="14"/>
        <v>N/A</v>
      </c>
      <c r="E76" s="45" t="s">
        <v>1746</v>
      </c>
      <c r="F76" s="11" t="str">
        <f t="shared" si="15"/>
        <v>N/A</v>
      </c>
      <c r="G76" s="45" t="s">
        <v>1746</v>
      </c>
      <c r="H76" s="11" t="str">
        <f t="shared" si="16"/>
        <v>N/A</v>
      </c>
      <c r="I76" s="12" t="s">
        <v>1746</v>
      </c>
      <c r="J76" s="12" t="s">
        <v>1746</v>
      </c>
      <c r="K76" s="43" t="s">
        <v>739</v>
      </c>
      <c r="L76" s="9" t="str">
        <f t="shared" si="18"/>
        <v>N/A</v>
      </c>
    </row>
    <row r="77" spans="1:12" ht="25" x14ac:dyDescent="0.25">
      <c r="A77" s="2" t="s">
        <v>1175</v>
      </c>
      <c r="B77" s="35" t="s">
        <v>213</v>
      </c>
      <c r="C77" s="45">
        <v>29449.614339</v>
      </c>
      <c r="D77" s="11" t="str">
        <f t="shared" si="14"/>
        <v>N/A</v>
      </c>
      <c r="E77" s="45">
        <v>30614.633231</v>
      </c>
      <c r="F77" s="11" t="str">
        <f t="shared" si="15"/>
        <v>N/A</v>
      </c>
      <c r="G77" s="45">
        <v>32593.73475</v>
      </c>
      <c r="H77" s="11" t="str">
        <f t="shared" si="16"/>
        <v>N/A</v>
      </c>
      <c r="I77" s="12">
        <v>3.956</v>
      </c>
      <c r="J77" s="12">
        <v>6.4649999999999999</v>
      </c>
      <c r="K77" s="43" t="s">
        <v>739</v>
      </c>
      <c r="L77" s="9" t="str">
        <f t="shared" si="18"/>
        <v>Yes</v>
      </c>
    </row>
    <row r="78" spans="1:12" ht="25" x14ac:dyDescent="0.25">
      <c r="A78" s="2" t="s">
        <v>1176</v>
      </c>
      <c r="B78" s="35" t="s">
        <v>213</v>
      </c>
      <c r="C78" s="45" t="s">
        <v>1746</v>
      </c>
      <c r="D78" s="11" t="str">
        <f t="shared" si="14"/>
        <v>N/A</v>
      </c>
      <c r="E78" s="45" t="s">
        <v>1746</v>
      </c>
      <c r="F78" s="11" t="str">
        <f t="shared" si="15"/>
        <v>N/A</v>
      </c>
      <c r="G78" s="45" t="s">
        <v>1746</v>
      </c>
      <c r="H78" s="11" t="str">
        <f t="shared" si="16"/>
        <v>N/A</v>
      </c>
      <c r="I78" s="12" t="s">
        <v>1746</v>
      </c>
      <c r="J78" s="12" t="s">
        <v>1746</v>
      </c>
      <c r="K78" s="43" t="s">
        <v>739</v>
      </c>
      <c r="L78" s="9" t="str">
        <f t="shared" si="18"/>
        <v>N/A</v>
      </c>
    </row>
    <row r="79" spans="1:12" ht="25" x14ac:dyDescent="0.25">
      <c r="A79" s="2" t="s">
        <v>1177</v>
      </c>
      <c r="B79" s="35" t="s">
        <v>213</v>
      </c>
      <c r="C79" s="45">
        <v>15.110630942</v>
      </c>
      <c r="D79" s="11" t="str">
        <f t="shared" si="14"/>
        <v>N/A</v>
      </c>
      <c r="E79" s="45">
        <v>3603.9841772</v>
      </c>
      <c r="F79" s="11" t="str">
        <f t="shared" si="15"/>
        <v>N/A</v>
      </c>
      <c r="G79" s="45">
        <v>11847.484543</v>
      </c>
      <c r="H79" s="11" t="str">
        <f t="shared" si="16"/>
        <v>N/A</v>
      </c>
      <c r="I79" s="12">
        <v>23751</v>
      </c>
      <c r="J79" s="12">
        <v>228.7</v>
      </c>
      <c r="K79" s="43" t="s">
        <v>739</v>
      </c>
      <c r="L79" s="9" t="str">
        <f t="shared" si="18"/>
        <v>No</v>
      </c>
    </row>
    <row r="80" spans="1:12" ht="25" x14ac:dyDescent="0.25">
      <c r="A80" s="2" t="s">
        <v>1178</v>
      </c>
      <c r="B80" s="35" t="s">
        <v>213</v>
      </c>
      <c r="C80" s="45" t="s">
        <v>1746</v>
      </c>
      <c r="D80" s="11" t="str">
        <f t="shared" si="14"/>
        <v>N/A</v>
      </c>
      <c r="E80" s="45" t="s">
        <v>1746</v>
      </c>
      <c r="F80" s="11" t="str">
        <f t="shared" si="15"/>
        <v>N/A</v>
      </c>
      <c r="G80" s="45" t="s">
        <v>1746</v>
      </c>
      <c r="H80" s="11" t="str">
        <f t="shared" si="16"/>
        <v>N/A</v>
      </c>
      <c r="I80" s="12" t="s">
        <v>1746</v>
      </c>
      <c r="J80" s="12" t="s">
        <v>1746</v>
      </c>
      <c r="K80" s="43" t="s">
        <v>739</v>
      </c>
      <c r="L80" s="9" t="str">
        <f t="shared" si="18"/>
        <v>N/A</v>
      </c>
    </row>
    <row r="81" spans="1:12" ht="25" x14ac:dyDescent="0.25">
      <c r="A81" s="2" t="s">
        <v>1179</v>
      </c>
      <c r="B81" s="35" t="s">
        <v>213</v>
      </c>
      <c r="C81" s="45" t="s">
        <v>1746</v>
      </c>
      <c r="D81" s="11" t="str">
        <f t="shared" si="14"/>
        <v>N/A</v>
      </c>
      <c r="E81" s="45" t="s">
        <v>1746</v>
      </c>
      <c r="F81" s="11" t="str">
        <f t="shared" si="15"/>
        <v>N/A</v>
      </c>
      <c r="G81" s="45" t="s">
        <v>1746</v>
      </c>
      <c r="H81" s="11" t="str">
        <f t="shared" si="16"/>
        <v>N/A</v>
      </c>
      <c r="I81" s="12" t="s">
        <v>1746</v>
      </c>
      <c r="J81" s="12" t="s">
        <v>1746</v>
      </c>
      <c r="K81" s="43" t="s">
        <v>739</v>
      </c>
      <c r="L81" s="9" t="str">
        <f t="shared" si="18"/>
        <v>N/A</v>
      </c>
    </row>
    <row r="82" spans="1:12" x14ac:dyDescent="0.25">
      <c r="A82" s="2" t="s">
        <v>357</v>
      </c>
      <c r="B82" s="35" t="s">
        <v>213</v>
      </c>
      <c r="C82" s="45" t="s">
        <v>213</v>
      </c>
      <c r="D82" s="11" t="str">
        <f t="shared" si="14"/>
        <v>N/A</v>
      </c>
      <c r="E82" s="45">
        <v>571495362</v>
      </c>
      <c r="F82" s="11" t="str">
        <f t="shared" si="15"/>
        <v>N/A</v>
      </c>
      <c r="G82" s="45">
        <v>795702805</v>
      </c>
      <c r="H82" s="11" t="str">
        <f t="shared" si="16"/>
        <v>N/A</v>
      </c>
      <c r="I82" s="12" t="s">
        <v>213</v>
      </c>
      <c r="J82" s="12">
        <v>39.229999999999997</v>
      </c>
      <c r="K82" s="43" t="s">
        <v>739</v>
      </c>
      <c r="L82" s="9" t="str">
        <f t="shared" ref="L82:L138" si="19">IF(J82="Div by 0", "N/A", IF(K82="N/A","N/A", IF(J82&gt;VALUE(MID(K82,1,2)), "No", IF(J82&lt;-1*VALUE(MID(K82,1,2)), "No", "Yes"))))</f>
        <v>No</v>
      </c>
    </row>
    <row r="83" spans="1:12" x14ac:dyDescent="0.25">
      <c r="A83" s="2" t="s">
        <v>363</v>
      </c>
      <c r="B83" s="35" t="s">
        <v>213</v>
      </c>
      <c r="C83" s="45" t="s">
        <v>213</v>
      </c>
      <c r="D83" s="11" t="str">
        <f t="shared" ref="D83:D114" si="20">IF($B83="N/A","N/A",IF(C83&gt;10,"No",IF(C83&lt;-10,"No","Yes")))</f>
        <v>N/A</v>
      </c>
      <c r="E83" s="36">
        <v>43066</v>
      </c>
      <c r="F83" s="11" t="str">
        <f t="shared" ref="F83:F114" si="21">IF($B83="N/A","N/A",IF(E83&gt;10,"No",IF(E83&lt;-10,"No","Yes")))</f>
        <v>N/A</v>
      </c>
      <c r="G83" s="36">
        <v>46861</v>
      </c>
      <c r="H83" s="11" t="str">
        <f t="shared" ref="H83:H114" si="22">IF($B83="N/A","N/A",IF(G83&gt;10,"No",IF(G83&lt;-10,"No","Yes")))</f>
        <v>N/A</v>
      </c>
      <c r="I83" s="12" t="s">
        <v>213</v>
      </c>
      <c r="J83" s="12">
        <v>8.8119999999999994</v>
      </c>
      <c r="K83" s="43" t="s">
        <v>739</v>
      </c>
      <c r="L83" s="9" t="str">
        <f t="shared" si="19"/>
        <v>Yes</v>
      </c>
    </row>
    <row r="84" spans="1:12" x14ac:dyDescent="0.25">
      <c r="A84" s="2" t="s">
        <v>358</v>
      </c>
      <c r="B84" s="35" t="s">
        <v>213</v>
      </c>
      <c r="C84" s="45" t="s">
        <v>213</v>
      </c>
      <c r="D84" s="11" t="str">
        <f t="shared" si="20"/>
        <v>N/A</v>
      </c>
      <c r="E84" s="45">
        <v>13270.221567000001</v>
      </c>
      <c r="F84" s="11" t="str">
        <f t="shared" si="21"/>
        <v>N/A</v>
      </c>
      <c r="G84" s="45">
        <v>16980.064553</v>
      </c>
      <c r="H84" s="11" t="str">
        <f t="shared" si="22"/>
        <v>N/A</v>
      </c>
      <c r="I84" s="12" t="s">
        <v>213</v>
      </c>
      <c r="J84" s="12">
        <v>27.96</v>
      </c>
      <c r="K84" s="43" t="s">
        <v>739</v>
      </c>
      <c r="L84" s="9" t="str">
        <f t="shared" si="19"/>
        <v>Yes</v>
      </c>
    </row>
    <row r="85" spans="1:12" ht="25" x14ac:dyDescent="0.25">
      <c r="A85" s="2" t="s">
        <v>1180</v>
      </c>
      <c r="B85" s="35" t="s">
        <v>213</v>
      </c>
      <c r="C85" s="45" t="s">
        <v>213</v>
      </c>
      <c r="D85" s="11" t="str">
        <f t="shared" si="20"/>
        <v>N/A</v>
      </c>
      <c r="E85" s="45">
        <v>32029160</v>
      </c>
      <c r="F85" s="11" t="str">
        <f t="shared" si="21"/>
        <v>N/A</v>
      </c>
      <c r="G85" s="45">
        <v>59817160</v>
      </c>
      <c r="H85" s="11" t="str">
        <f t="shared" si="22"/>
        <v>N/A</v>
      </c>
      <c r="I85" s="12" t="s">
        <v>213</v>
      </c>
      <c r="J85" s="12">
        <v>86.76</v>
      </c>
      <c r="K85" s="43" t="s">
        <v>739</v>
      </c>
      <c r="L85" s="9" t="str">
        <f t="shared" si="19"/>
        <v>No</v>
      </c>
    </row>
    <row r="86" spans="1:12" x14ac:dyDescent="0.25">
      <c r="A86" s="2" t="s">
        <v>729</v>
      </c>
      <c r="B86" s="35" t="s">
        <v>213</v>
      </c>
      <c r="C86" s="45" t="s">
        <v>213</v>
      </c>
      <c r="D86" s="11" t="str">
        <f t="shared" si="20"/>
        <v>N/A</v>
      </c>
      <c r="E86" s="36">
        <v>31284</v>
      </c>
      <c r="F86" s="11" t="str">
        <f t="shared" si="21"/>
        <v>N/A</v>
      </c>
      <c r="G86" s="36">
        <v>35512</v>
      </c>
      <c r="H86" s="11" t="str">
        <f t="shared" si="22"/>
        <v>N/A</v>
      </c>
      <c r="I86" s="12" t="s">
        <v>213</v>
      </c>
      <c r="J86" s="12">
        <v>13.51</v>
      </c>
      <c r="K86" s="43" t="s">
        <v>739</v>
      </c>
      <c r="L86" s="9" t="str">
        <f t="shared" si="19"/>
        <v>Yes</v>
      </c>
    </row>
    <row r="87" spans="1:12" ht="25" x14ac:dyDescent="0.25">
      <c r="A87" s="2" t="s">
        <v>1181</v>
      </c>
      <c r="B87" s="35" t="s">
        <v>213</v>
      </c>
      <c r="C87" s="45" t="s">
        <v>213</v>
      </c>
      <c r="D87" s="11" t="str">
        <f t="shared" si="20"/>
        <v>N/A</v>
      </c>
      <c r="E87" s="45">
        <v>1023.8192047</v>
      </c>
      <c r="F87" s="11" t="str">
        <f t="shared" si="21"/>
        <v>N/A</v>
      </c>
      <c r="G87" s="45">
        <v>1684.4210407999999</v>
      </c>
      <c r="H87" s="11" t="str">
        <f t="shared" si="22"/>
        <v>N/A</v>
      </c>
      <c r="I87" s="12" t="s">
        <v>213</v>
      </c>
      <c r="J87" s="12">
        <v>64.52</v>
      </c>
      <c r="K87" s="43" t="s">
        <v>739</v>
      </c>
      <c r="L87" s="9" t="str">
        <f t="shared" si="19"/>
        <v>No</v>
      </c>
    </row>
    <row r="88" spans="1:12" ht="25" x14ac:dyDescent="0.25">
      <c r="A88" s="2" t="s">
        <v>1182</v>
      </c>
      <c r="B88" s="35" t="s">
        <v>213</v>
      </c>
      <c r="C88" s="45" t="s">
        <v>213</v>
      </c>
      <c r="D88" s="11" t="str">
        <f t="shared" si="20"/>
        <v>N/A</v>
      </c>
      <c r="E88" s="45">
        <v>172719784</v>
      </c>
      <c r="F88" s="11" t="str">
        <f t="shared" si="21"/>
        <v>N/A</v>
      </c>
      <c r="G88" s="45">
        <v>191349733</v>
      </c>
      <c r="H88" s="11" t="str">
        <f t="shared" si="22"/>
        <v>N/A</v>
      </c>
      <c r="I88" s="12" t="s">
        <v>213</v>
      </c>
      <c r="J88" s="12">
        <v>10.79</v>
      </c>
      <c r="K88" s="43" t="s">
        <v>739</v>
      </c>
      <c r="L88" s="9" t="str">
        <f t="shared" si="19"/>
        <v>Yes</v>
      </c>
    </row>
    <row r="89" spans="1:12" x14ac:dyDescent="0.25">
      <c r="A89" s="2" t="s">
        <v>730</v>
      </c>
      <c r="B89" s="35" t="s">
        <v>213</v>
      </c>
      <c r="C89" s="45" t="s">
        <v>213</v>
      </c>
      <c r="D89" s="11" t="str">
        <f t="shared" si="20"/>
        <v>N/A</v>
      </c>
      <c r="E89" s="36">
        <v>5820</v>
      </c>
      <c r="F89" s="11" t="str">
        <f t="shared" si="21"/>
        <v>N/A</v>
      </c>
      <c r="G89" s="36">
        <v>6075</v>
      </c>
      <c r="H89" s="11" t="str">
        <f t="shared" si="22"/>
        <v>N/A</v>
      </c>
      <c r="I89" s="12" t="s">
        <v>213</v>
      </c>
      <c r="J89" s="12">
        <v>4.3810000000000002</v>
      </c>
      <c r="K89" s="43" t="s">
        <v>739</v>
      </c>
      <c r="L89" s="9" t="str">
        <f t="shared" si="19"/>
        <v>Yes</v>
      </c>
    </row>
    <row r="90" spans="1:12" ht="25" x14ac:dyDescent="0.25">
      <c r="A90" s="2" t="s">
        <v>1183</v>
      </c>
      <c r="B90" s="35" t="s">
        <v>213</v>
      </c>
      <c r="C90" s="45" t="s">
        <v>213</v>
      </c>
      <c r="D90" s="11" t="str">
        <f t="shared" si="20"/>
        <v>N/A</v>
      </c>
      <c r="E90" s="45">
        <v>29676.938832</v>
      </c>
      <c r="F90" s="11" t="str">
        <f t="shared" si="21"/>
        <v>N/A</v>
      </c>
      <c r="G90" s="45">
        <v>31497.898435999999</v>
      </c>
      <c r="H90" s="11" t="str">
        <f t="shared" si="22"/>
        <v>N/A</v>
      </c>
      <c r="I90" s="12" t="s">
        <v>213</v>
      </c>
      <c r="J90" s="12">
        <v>6.1360000000000001</v>
      </c>
      <c r="K90" s="43" t="s">
        <v>739</v>
      </c>
      <c r="L90" s="9" t="str">
        <f t="shared" si="19"/>
        <v>Yes</v>
      </c>
    </row>
    <row r="91" spans="1:12" ht="25" x14ac:dyDescent="0.25">
      <c r="A91" s="2" t="s">
        <v>1184</v>
      </c>
      <c r="B91" s="35" t="s">
        <v>213</v>
      </c>
      <c r="C91" s="45" t="s">
        <v>213</v>
      </c>
      <c r="D91" s="11" t="str">
        <f t="shared" si="20"/>
        <v>N/A</v>
      </c>
      <c r="E91" s="45">
        <v>5341522</v>
      </c>
      <c r="F91" s="11" t="str">
        <f t="shared" si="21"/>
        <v>N/A</v>
      </c>
      <c r="G91" s="45">
        <v>5369804</v>
      </c>
      <c r="H91" s="11" t="str">
        <f t="shared" si="22"/>
        <v>N/A</v>
      </c>
      <c r="I91" s="12" t="s">
        <v>213</v>
      </c>
      <c r="J91" s="12">
        <v>0.52949999999999997</v>
      </c>
      <c r="K91" s="43" t="s">
        <v>739</v>
      </c>
      <c r="L91" s="9" t="str">
        <f t="shared" si="19"/>
        <v>Yes</v>
      </c>
    </row>
    <row r="92" spans="1:12" x14ac:dyDescent="0.25">
      <c r="A92" s="2" t="s">
        <v>731</v>
      </c>
      <c r="B92" s="35" t="s">
        <v>213</v>
      </c>
      <c r="C92" s="45" t="s">
        <v>213</v>
      </c>
      <c r="D92" s="11" t="str">
        <f t="shared" si="20"/>
        <v>N/A</v>
      </c>
      <c r="E92" s="36">
        <v>1915</v>
      </c>
      <c r="F92" s="11" t="str">
        <f t="shared" si="21"/>
        <v>N/A</v>
      </c>
      <c r="G92" s="36">
        <v>1688</v>
      </c>
      <c r="H92" s="11" t="str">
        <f t="shared" si="22"/>
        <v>N/A</v>
      </c>
      <c r="I92" s="12" t="s">
        <v>213</v>
      </c>
      <c r="J92" s="12">
        <v>-11.9</v>
      </c>
      <c r="K92" s="43" t="s">
        <v>739</v>
      </c>
      <c r="L92" s="9" t="str">
        <f t="shared" si="19"/>
        <v>Yes</v>
      </c>
    </row>
    <row r="93" spans="1:12" ht="25" x14ac:dyDescent="0.25">
      <c r="A93" s="2" t="s">
        <v>1185</v>
      </c>
      <c r="B93" s="35" t="s">
        <v>213</v>
      </c>
      <c r="C93" s="45" t="s">
        <v>213</v>
      </c>
      <c r="D93" s="11" t="str">
        <f t="shared" si="20"/>
        <v>N/A</v>
      </c>
      <c r="E93" s="45">
        <v>2789.3065274</v>
      </c>
      <c r="F93" s="11" t="str">
        <f t="shared" si="21"/>
        <v>N/A</v>
      </c>
      <c r="G93" s="45">
        <v>3181.1635071000001</v>
      </c>
      <c r="H93" s="11" t="str">
        <f t="shared" si="22"/>
        <v>N/A</v>
      </c>
      <c r="I93" s="12" t="s">
        <v>213</v>
      </c>
      <c r="J93" s="12">
        <v>14.05</v>
      </c>
      <c r="K93" s="43" t="s">
        <v>739</v>
      </c>
      <c r="L93" s="9" t="str">
        <f t="shared" si="19"/>
        <v>Yes</v>
      </c>
    </row>
    <row r="94" spans="1:12" x14ac:dyDescent="0.25">
      <c r="A94" s="2" t="s">
        <v>1186</v>
      </c>
      <c r="B94" s="35" t="s">
        <v>213</v>
      </c>
      <c r="C94" s="45" t="s">
        <v>213</v>
      </c>
      <c r="D94" s="11" t="str">
        <f t="shared" si="20"/>
        <v>N/A</v>
      </c>
      <c r="E94" s="45">
        <v>99114809</v>
      </c>
      <c r="F94" s="11" t="str">
        <f t="shared" si="21"/>
        <v>N/A</v>
      </c>
      <c r="G94" s="45">
        <v>134418649</v>
      </c>
      <c r="H94" s="11" t="str">
        <f t="shared" si="22"/>
        <v>N/A</v>
      </c>
      <c r="I94" s="12" t="s">
        <v>213</v>
      </c>
      <c r="J94" s="12">
        <v>35.619999999999997</v>
      </c>
      <c r="K94" s="43" t="s">
        <v>739</v>
      </c>
      <c r="L94" s="9" t="str">
        <f t="shared" si="19"/>
        <v>No</v>
      </c>
    </row>
    <row r="95" spans="1:12" x14ac:dyDescent="0.25">
      <c r="A95" s="2" t="s">
        <v>732</v>
      </c>
      <c r="B95" s="35" t="s">
        <v>213</v>
      </c>
      <c r="C95" s="45" t="s">
        <v>213</v>
      </c>
      <c r="D95" s="11" t="str">
        <f t="shared" si="20"/>
        <v>N/A</v>
      </c>
      <c r="E95" s="36">
        <v>12126</v>
      </c>
      <c r="F95" s="11" t="str">
        <f t="shared" si="21"/>
        <v>N/A</v>
      </c>
      <c r="G95" s="36">
        <v>16311</v>
      </c>
      <c r="H95" s="11" t="str">
        <f t="shared" si="22"/>
        <v>N/A</v>
      </c>
      <c r="I95" s="12" t="s">
        <v>213</v>
      </c>
      <c r="J95" s="12">
        <v>34.51</v>
      </c>
      <c r="K95" s="43" t="s">
        <v>739</v>
      </c>
      <c r="L95" s="9" t="str">
        <f t="shared" si="19"/>
        <v>No</v>
      </c>
    </row>
    <row r="96" spans="1:12" x14ac:dyDescent="0.25">
      <c r="A96" s="2" t="s">
        <v>1187</v>
      </c>
      <c r="B96" s="35" t="s">
        <v>213</v>
      </c>
      <c r="C96" s="45" t="s">
        <v>213</v>
      </c>
      <c r="D96" s="11" t="str">
        <f t="shared" si="20"/>
        <v>N/A</v>
      </c>
      <c r="E96" s="45">
        <v>8173.7431139999999</v>
      </c>
      <c r="F96" s="11" t="str">
        <f t="shared" si="21"/>
        <v>N/A</v>
      </c>
      <c r="G96" s="45">
        <v>8240.9814848999995</v>
      </c>
      <c r="H96" s="11" t="str">
        <f t="shared" si="22"/>
        <v>N/A</v>
      </c>
      <c r="I96" s="12" t="s">
        <v>213</v>
      </c>
      <c r="J96" s="12">
        <v>0.8226</v>
      </c>
      <c r="K96" s="43" t="s">
        <v>739</v>
      </c>
      <c r="L96" s="9" t="str">
        <f t="shared" si="19"/>
        <v>Yes</v>
      </c>
    </row>
    <row r="97" spans="1:12" x14ac:dyDescent="0.25">
      <c r="A97" s="2" t="s">
        <v>1188</v>
      </c>
      <c r="B97" s="35" t="s">
        <v>213</v>
      </c>
      <c r="C97" s="45" t="s">
        <v>213</v>
      </c>
      <c r="D97" s="11" t="str">
        <f t="shared" si="20"/>
        <v>N/A</v>
      </c>
      <c r="E97" s="45">
        <v>7096660</v>
      </c>
      <c r="F97" s="11" t="str">
        <f t="shared" si="21"/>
        <v>N/A</v>
      </c>
      <c r="G97" s="45">
        <v>7458433</v>
      </c>
      <c r="H97" s="11" t="str">
        <f t="shared" si="22"/>
        <v>N/A</v>
      </c>
      <c r="I97" s="12" t="s">
        <v>213</v>
      </c>
      <c r="J97" s="12">
        <v>5.0979999999999999</v>
      </c>
      <c r="K97" s="43" t="s">
        <v>739</v>
      </c>
      <c r="L97" s="9" t="str">
        <f t="shared" si="19"/>
        <v>Yes</v>
      </c>
    </row>
    <row r="98" spans="1:12" x14ac:dyDescent="0.25">
      <c r="A98" s="2" t="s">
        <v>520</v>
      </c>
      <c r="B98" s="35" t="s">
        <v>213</v>
      </c>
      <c r="C98" s="45" t="s">
        <v>213</v>
      </c>
      <c r="D98" s="11" t="str">
        <f t="shared" si="20"/>
        <v>N/A</v>
      </c>
      <c r="E98" s="36">
        <v>1385</v>
      </c>
      <c r="F98" s="11" t="str">
        <f t="shared" si="21"/>
        <v>N/A</v>
      </c>
      <c r="G98" s="36">
        <v>2009</v>
      </c>
      <c r="H98" s="11" t="str">
        <f t="shared" si="22"/>
        <v>N/A</v>
      </c>
      <c r="I98" s="12" t="s">
        <v>213</v>
      </c>
      <c r="J98" s="12">
        <v>45.05</v>
      </c>
      <c r="K98" s="43" t="s">
        <v>739</v>
      </c>
      <c r="L98" s="9" t="str">
        <f t="shared" si="19"/>
        <v>No</v>
      </c>
    </row>
    <row r="99" spans="1:12" x14ac:dyDescent="0.25">
      <c r="A99" s="2" t="s">
        <v>1189</v>
      </c>
      <c r="B99" s="35" t="s">
        <v>213</v>
      </c>
      <c r="C99" s="45" t="s">
        <v>213</v>
      </c>
      <c r="D99" s="11" t="str">
        <f t="shared" si="20"/>
        <v>N/A</v>
      </c>
      <c r="E99" s="45">
        <v>5123.9422383000001</v>
      </c>
      <c r="F99" s="11" t="str">
        <f t="shared" si="21"/>
        <v>N/A</v>
      </c>
      <c r="G99" s="45">
        <v>3712.5102041</v>
      </c>
      <c r="H99" s="11" t="str">
        <f t="shared" si="22"/>
        <v>N/A</v>
      </c>
      <c r="I99" s="12" t="s">
        <v>213</v>
      </c>
      <c r="J99" s="12">
        <v>-27.5</v>
      </c>
      <c r="K99" s="43" t="s">
        <v>739</v>
      </c>
      <c r="L99" s="9" t="str">
        <f t="shared" si="19"/>
        <v>Yes</v>
      </c>
    </row>
    <row r="100" spans="1:12" ht="25" x14ac:dyDescent="0.25">
      <c r="A100" s="2" t="s">
        <v>1190</v>
      </c>
      <c r="B100" s="35" t="s">
        <v>213</v>
      </c>
      <c r="C100" s="45" t="s">
        <v>213</v>
      </c>
      <c r="D100" s="11" t="str">
        <f t="shared" si="20"/>
        <v>N/A</v>
      </c>
      <c r="E100" s="45">
        <v>19579709</v>
      </c>
      <c r="F100" s="11" t="str">
        <f t="shared" si="21"/>
        <v>N/A</v>
      </c>
      <c r="G100" s="45">
        <v>47398461</v>
      </c>
      <c r="H100" s="11" t="str">
        <f t="shared" si="22"/>
        <v>N/A</v>
      </c>
      <c r="I100" s="12" t="s">
        <v>213</v>
      </c>
      <c r="J100" s="12">
        <v>142.1</v>
      </c>
      <c r="K100" s="43" t="s">
        <v>739</v>
      </c>
      <c r="L100" s="9" t="str">
        <f t="shared" si="19"/>
        <v>No</v>
      </c>
    </row>
    <row r="101" spans="1:12" x14ac:dyDescent="0.25">
      <c r="A101" s="2" t="s">
        <v>521</v>
      </c>
      <c r="B101" s="35" t="s">
        <v>213</v>
      </c>
      <c r="C101" s="45" t="s">
        <v>213</v>
      </c>
      <c r="D101" s="11" t="str">
        <f t="shared" si="20"/>
        <v>N/A</v>
      </c>
      <c r="E101" s="36">
        <v>16829</v>
      </c>
      <c r="F101" s="11" t="str">
        <f t="shared" si="21"/>
        <v>N/A</v>
      </c>
      <c r="G101" s="36">
        <v>19873</v>
      </c>
      <c r="H101" s="11" t="str">
        <f t="shared" si="22"/>
        <v>N/A</v>
      </c>
      <c r="I101" s="12" t="s">
        <v>213</v>
      </c>
      <c r="J101" s="12">
        <v>18.09</v>
      </c>
      <c r="K101" s="43" t="s">
        <v>739</v>
      </c>
      <c r="L101" s="9" t="str">
        <f t="shared" si="19"/>
        <v>Yes</v>
      </c>
    </row>
    <row r="102" spans="1:12" ht="25" x14ac:dyDescent="0.25">
      <c r="A102" s="2" t="s">
        <v>1191</v>
      </c>
      <c r="B102" s="35" t="s">
        <v>213</v>
      </c>
      <c r="C102" s="45" t="s">
        <v>213</v>
      </c>
      <c r="D102" s="11" t="str">
        <f t="shared" si="20"/>
        <v>N/A</v>
      </c>
      <c r="E102" s="45">
        <v>1163.4505317999999</v>
      </c>
      <c r="F102" s="11" t="str">
        <f t="shared" si="21"/>
        <v>N/A</v>
      </c>
      <c r="G102" s="45">
        <v>2385.0682333</v>
      </c>
      <c r="H102" s="11" t="str">
        <f t="shared" si="22"/>
        <v>N/A</v>
      </c>
      <c r="I102" s="12" t="s">
        <v>213</v>
      </c>
      <c r="J102" s="12">
        <v>105</v>
      </c>
      <c r="K102" s="43" t="s">
        <v>739</v>
      </c>
      <c r="L102" s="9" t="str">
        <f t="shared" si="19"/>
        <v>No</v>
      </c>
    </row>
    <row r="103" spans="1:12" ht="25" x14ac:dyDescent="0.25">
      <c r="A103" s="2" t="s">
        <v>1192</v>
      </c>
      <c r="B103" s="35" t="s">
        <v>213</v>
      </c>
      <c r="C103" s="45" t="s">
        <v>213</v>
      </c>
      <c r="D103" s="11" t="str">
        <f t="shared" si="20"/>
        <v>N/A</v>
      </c>
      <c r="E103" s="45">
        <v>0</v>
      </c>
      <c r="F103" s="11" t="str">
        <f t="shared" si="21"/>
        <v>N/A</v>
      </c>
      <c r="G103" s="45">
        <v>0</v>
      </c>
      <c r="H103" s="11" t="str">
        <f t="shared" si="22"/>
        <v>N/A</v>
      </c>
      <c r="I103" s="12" t="s">
        <v>213</v>
      </c>
      <c r="J103" s="12" t="s">
        <v>1746</v>
      </c>
      <c r="K103" s="43" t="s">
        <v>739</v>
      </c>
      <c r="L103" s="9" t="str">
        <f t="shared" si="19"/>
        <v>N/A</v>
      </c>
    </row>
    <row r="104" spans="1:12" ht="25" x14ac:dyDescent="0.25">
      <c r="A104" s="2" t="s">
        <v>522</v>
      </c>
      <c r="B104" s="35" t="s">
        <v>213</v>
      </c>
      <c r="C104" s="45" t="s">
        <v>213</v>
      </c>
      <c r="D104" s="11" t="str">
        <f t="shared" si="20"/>
        <v>N/A</v>
      </c>
      <c r="E104" s="36">
        <v>0</v>
      </c>
      <c r="F104" s="11" t="str">
        <f t="shared" si="21"/>
        <v>N/A</v>
      </c>
      <c r="G104" s="36">
        <v>0</v>
      </c>
      <c r="H104" s="11" t="str">
        <f t="shared" si="22"/>
        <v>N/A</v>
      </c>
      <c r="I104" s="12" t="s">
        <v>213</v>
      </c>
      <c r="J104" s="12" t="s">
        <v>1746</v>
      </c>
      <c r="K104" s="43" t="s">
        <v>739</v>
      </c>
      <c r="L104" s="9" t="str">
        <f t="shared" si="19"/>
        <v>N/A</v>
      </c>
    </row>
    <row r="105" spans="1:12" ht="25" x14ac:dyDescent="0.25">
      <c r="A105" s="2" t="s">
        <v>1193</v>
      </c>
      <c r="B105" s="35" t="s">
        <v>213</v>
      </c>
      <c r="C105" s="45" t="s">
        <v>213</v>
      </c>
      <c r="D105" s="11" t="str">
        <f t="shared" si="20"/>
        <v>N/A</v>
      </c>
      <c r="E105" s="45" t="s">
        <v>1746</v>
      </c>
      <c r="F105" s="11" t="str">
        <f t="shared" si="21"/>
        <v>N/A</v>
      </c>
      <c r="G105" s="45" t="s">
        <v>1746</v>
      </c>
      <c r="H105" s="11" t="str">
        <f t="shared" si="22"/>
        <v>N/A</v>
      </c>
      <c r="I105" s="12" t="s">
        <v>213</v>
      </c>
      <c r="J105" s="12" t="s">
        <v>1746</v>
      </c>
      <c r="K105" s="43" t="s">
        <v>739</v>
      </c>
      <c r="L105" s="9" t="str">
        <f t="shared" si="19"/>
        <v>N/A</v>
      </c>
    </row>
    <row r="106" spans="1:12" ht="25" x14ac:dyDescent="0.25">
      <c r="A106" s="2" t="s">
        <v>1194</v>
      </c>
      <c r="B106" s="35" t="s">
        <v>213</v>
      </c>
      <c r="C106" s="45" t="s">
        <v>213</v>
      </c>
      <c r="D106" s="11" t="str">
        <f t="shared" si="20"/>
        <v>N/A</v>
      </c>
      <c r="E106" s="45">
        <v>220993424</v>
      </c>
      <c r="F106" s="11" t="str">
        <f t="shared" si="21"/>
        <v>N/A</v>
      </c>
      <c r="G106" s="45">
        <v>337926507</v>
      </c>
      <c r="H106" s="11" t="str">
        <f t="shared" si="22"/>
        <v>N/A</v>
      </c>
      <c r="I106" s="12" t="s">
        <v>213</v>
      </c>
      <c r="J106" s="12">
        <v>52.91</v>
      </c>
      <c r="K106" s="43" t="s">
        <v>739</v>
      </c>
      <c r="L106" s="9" t="str">
        <f t="shared" si="19"/>
        <v>No</v>
      </c>
    </row>
    <row r="107" spans="1:12" x14ac:dyDescent="0.25">
      <c r="A107" s="2" t="s">
        <v>523</v>
      </c>
      <c r="B107" s="35" t="s">
        <v>213</v>
      </c>
      <c r="C107" s="45" t="s">
        <v>213</v>
      </c>
      <c r="D107" s="11" t="str">
        <f t="shared" si="20"/>
        <v>N/A</v>
      </c>
      <c r="E107" s="36">
        <v>26723</v>
      </c>
      <c r="F107" s="11" t="str">
        <f t="shared" si="21"/>
        <v>N/A</v>
      </c>
      <c r="G107" s="36">
        <v>29775</v>
      </c>
      <c r="H107" s="11" t="str">
        <f t="shared" si="22"/>
        <v>N/A</v>
      </c>
      <c r="I107" s="12" t="s">
        <v>213</v>
      </c>
      <c r="J107" s="12">
        <v>11.42</v>
      </c>
      <c r="K107" s="43" t="s">
        <v>739</v>
      </c>
      <c r="L107" s="9" t="str">
        <f t="shared" si="19"/>
        <v>Yes</v>
      </c>
    </row>
    <row r="108" spans="1:12" ht="25" x14ac:dyDescent="0.25">
      <c r="A108" s="2" t="s">
        <v>1195</v>
      </c>
      <c r="B108" s="35" t="s">
        <v>213</v>
      </c>
      <c r="C108" s="45" t="s">
        <v>213</v>
      </c>
      <c r="D108" s="11" t="str">
        <f t="shared" si="20"/>
        <v>N/A</v>
      </c>
      <c r="E108" s="45">
        <v>8269.7834824000001</v>
      </c>
      <c r="F108" s="11" t="str">
        <f t="shared" si="21"/>
        <v>N/A</v>
      </c>
      <c r="G108" s="45">
        <v>11349.336927</v>
      </c>
      <c r="H108" s="11" t="str">
        <f t="shared" si="22"/>
        <v>N/A</v>
      </c>
      <c r="I108" s="12" t="s">
        <v>213</v>
      </c>
      <c r="J108" s="12">
        <v>37.24</v>
      </c>
      <c r="K108" s="43" t="s">
        <v>739</v>
      </c>
      <c r="L108" s="9" t="str">
        <f t="shared" si="19"/>
        <v>No</v>
      </c>
    </row>
    <row r="109" spans="1:12" ht="25" x14ac:dyDescent="0.25">
      <c r="A109" s="2" t="s">
        <v>1196</v>
      </c>
      <c r="B109" s="35" t="s">
        <v>213</v>
      </c>
      <c r="C109" s="45" t="s">
        <v>213</v>
      </c>
      <c r="D109" s="11" t="str">
        <f t="shared" si="20"/>
        <v>N/A</v>
      </c>
      <c r="E109" s="45">
        <v>474932</v>
      </c>
      <c r="F109" s="11" t="str">
        <f t="shared" si="21"/>
        <v>N/A</v>
      </c>
      <c r="G109" s="45">
        <v>642216</v>
      </c>
      <c r="H109" s="11" t="str">
        <f t="shared" si="22"/>
        <v>N/A</v>
      </c>
      <c r="I109" s="12" t="s">
        <v>213</v>
      </c>
      <c r="J109" s="12">
        <v>35.22</v>
      </c>
      <c r="K109" s="43" t="s">
        <v>739</v>
      </c>
      <c r="L109" s="9" t="str">
        <f t="shared" si="19"/>
        <v>No</v>
      </c>
    </row>
    <row r="110" spans="1:12" x14ac:dyDescent="0.25">
      <c r="A110" s="2" t="s">
        <v>524</v>
      </c>
      <c r="B110" s="35" t="s">
        <v>213</v>
      </c>
      <c r="C110" s="45" t="s">
        <v>213</v>
      </c>
      <c r="D110" s="11" t="str">
        <f t="shared" si="20"/>
        <v>N/A</v>
      </c>
      <c r="E110" s="36">
        <v>392</v>
      </c>
      <c r="F110" s="11" t="str">
        <f t="shared" si="21"/>
        <v>N/A</v>
      </c>
      <c r="G110" s="36">
        <v>463</v>
      </c>
      <c r="H110" s="11" t="str">
        <f t="shared" si="22"/>
        <v>N/A</v>
      </c>
      <c r="I110" s="12" t="s">
        <v>213</v>
      </c>
      <c r="J110" s="12">
        <v>18.11</v>
      </c>
      <c r="K110" s="43" t="s">
        <v>739</v>
      </c>
      <c r="L110" s="9" t="str">
        <f t="shared" si="19"/>
        <v>Yes</v>
      </c>
    </row>
    <row r="111" spans="1:12" ht="25" x14ac:dyDescent="0.25">
      <c r="A111" s="2" t="s">
        <v>1197</v>
      </c>
      <c r="B111" s="35" t="s">
        <v>213</v>
      </c>
      <c r="C111" s="45" t="s">
        <v>213</v>
      </c>
      <c r="D111" s="11" t="str">
        <f t="shared" si="20"/>
        <v>N/A</v>
      </c>
      <c r="E111" s="45">
        <v>1211.5612245</v>
      </c>
      <c r="F111" s="11" t="str">
        <f t="shared" si="21"/>
        <v>N/A</v>
      </c>
      <c r="G111" s="45">
        <v>1387.0755939999999</v>
      </c>
      <c r="H111" s="11" t="str">
        <f t="shared" si="22"/>
        <v>N/A</v>
      </c>
      <c r="I111" s="12" t="s">
        <v>213</v>
      </c>
      <c r="J111" s="12">
        <v>14.49</v>
      </c>
      <c r="K111" s="43" t="s">
        <v>739</v>
      </c>
      <c r="L111" s="9" t="str">
        <f t="shared" si="19"/>
        <v>Yes</v>
      </c>
    </row>
    <row r="112" spans="1:12" ht="25" x14ac:dyDescent="0.25">
      <c r="A112" s="2" t="s">
        <v>1198</v>
      </c>
      <c r="B112" s="35" t="s">
        <v>213</v>
      </c>
      <c r="C112" s="45" t="s">
        <v>213</v>
      </c>
      <c r="D112" s="11" t="str">
        <f t="shared" si="20"/>
        <v>N/A</v>
      </c>
      <c r="E112" s="45">
        <v>192333</v>
      </c>
      <c r="F112" s="11" t="str">
        <f t="shared" si="21"/>
        <v>N/A</v>
      </c>
      <c r="G112" s="45">
        <v>208953</v>
      </c>
      <c r="H112" s="11" t="str">
        <f t="shared" si="22"/>
        <v>N/A</v>
      </c>
      <c r="I112" s="12" t="s">
        <v>213</v>
      </c>
      <c r="J112" s="12">
        <v>8.641</v>
      </c>
      <c r="K112" s="43" t="s">
        <v>739</v>
      </c>
      <c r="L112" s="9" t="str">
        <f t="shared" si="19"/>
        <v>Yes</v>
      </c>
    </row>
    <row r="113" spans="1:12" x14ac:dyDescent="0.25">
      <c r="A113" s="2" t="s">
        <v>525</v>
      </c>
      <c r="B113" s="35" t="s">
        <v>213</v>
      </c>
      <c r="C113" s="45" t="s">
        <v>213</v>
      </c>
      <c r="D113" s="11" t="str">
        <f t="shared" si="20"/>
        <v>N/A</v>
      </c>
      <c r="E113" s="36">
        <v>92</v>
      </c>
      <c r="F113" s="11" t="str">
        <f t="shared" si="21"/>
        <v>N/A</v>
      </c>
      <c r="G113" s="36">
        <v>93</v>
      </c>
      <c r="H113" s="11" t="str">
        <f t="shared" si="22"/>
        <v>N/A</v>
      </c>
      <c r="I113" s="12" t="s">
        <v>213</v>
      </c>
      <c r="J113" s="12">
        <v>1.087</v>
      </c>
      <c r="K113" s="43" t="s">
        <v>739</v>
      </c>
      <c r="L113" s="9" t="str">
        <f t="shared" si="19"/>
        <v>Yes</v>
      </c>
    </row>
    <row r="114" spans="1:12" ht="25" x14ac:dyDescent="0.25">
      <c r="A114" s="2" t="s">
        <v>1199</v>
      </c>
      <c r="B114" s="35" t="s">
        <v>213</v>
      </c>
      <c r="C114" s="45" t="s">
        <v>213</v>
      </c>
      <c r="D114" s="11" t="str">
        <f t="shared" si="20"/>
        <v>N/A</v>
      </c>
      <c r="E114" s="45">
        <v>2090.5760869999999</v>
      </c>
      <c r="F114" s="11" t="str">
        <f t="shared" si="21"/>
        <v>N/A</v>
      </c>
      <c r="G114" s="45">
        <v>2246.8064515999999</v>
      </c>
      <c r="H114" s="11" t="str">
        <f t="shared" si="22"/>
        <v>N/A</v>
      </c>
      <c r="I114" s="12" t="s">
        <v>213</v>
      </c>
      <c r="J114" s="12">
        <v>7.4729999999999999</v>
      </c>
      <c r="K114" s="43" t="s">
        <v>739</v>
      </c>
      <c r="L114" s="9" t="str">
        <f t="shared" si="19"/>
        <v>Yes</v>
      </c>
    </row>
    <row r="115" spans="1:12" ht="25" x14ac:dyDescent="0.25">
      <c r="A115" s="2" t="s">
        <v>1200</v>
      </c>
      <c r="B115" s="35" t="s">
        <v>213</v>
      </c>
      <c r="C115" s="45" t="s">
        <v>213</v>
      </c>
      <c r="D115" s="11" t="str">
        <f t="shared" ref="D115:D146" si="23">IF($B115="N/A","N/A",IF(C115&gt;10,"No",IF(C115&lt;-10,"No","Yes")))</f>
        <v>N/A</v>
      </c>
      <c r="E115" s="45">
        <v>51315</v>
      </c>
      <c r="F115" s="11" t="str">
        <f t="shared" ref="F115:F146" si="24">IF($B115="N/A","N/A",IF(E115&gt;10,"No",IF(E115&lt;-10,"No","Yes")))</f>
        <v>N/A</v>
      </c>
      <c r="G115" s="45">
        <v>62005</v>
      </c>
      <c r="H115" s="11" t="str">
        <f t="shared" ref="H115:H146" si="25">IF($B115="N/A","N/A",IF(G115&gt;10,"No",IF(G115&lt;-10,"No","Yes")))</f>
        <v>N/A</v>
      </c>
      <c r="I115" s="12" t="s">
        <v>213</v>
      </c>
      <c r="J115" s="12">
        <v>20.83</v>
      </c>
      <c r="K115" s="43" t="s">
        <v>739</v>
      </c>
      <c r="L115" s="9" t="str">
        <f t="shared" si="19"/>
        <v>Yes</v>
      </c>
    </row>
    <row r="116" spans="1:12" ht="25" x14ac:dyDescent="0.25">
      <c r="A116" s="2" t="s">
        <v>526</v>
      </c>
      <c r="B116" s="35" t="s">
        <v>213</v>
      </c>
      <c r="C116" s="45" t="s">
        <v>213</v>
      </c>
      <c r="D116" s="11" t="str">
        <f t="shared" si="23"/>
        <v>N/A</v>
      </c>
      <c r="E116" s="36">
        <v>52</v>
      </c>
      <c r="F116" s="11" t="str">
        <f t="shared" si="24"/>
        <v>N/A</v>
      </c>
      <c r="G116" s="36">
        <v>54</v>
      </c>
      <c r="H116" s="11" t="str">
        <f t="shared" si="25"/>
        <v>N/A</v>
      </c>
      <c r="I116" s="12" t="s">
        <v>213</v>
      </c>
      <c r="J116" s="12">
        <v>3.8460000000000001</v>
      </c>
      <c r="K116" s="43" t="s">
        <v>739</v>
      </c>
      <c r="L116" s="9" t="str">
        <f t="shared" si="19"/>
        <v>Yes</v>
      </c>
    </row>
    <row r="117" spans="1:12" ht="25" x14ac:dyDescent="0.25">
      <c r="A117" s="2" t="s">
        <v>1201</v>
      </c>
      <c r="B117" s="35" t="s">
        <v>213</v>
      </c>
      <c r="C117" s="45" t="s">
        <v>213</v>
      </c>
      <c r="D117" s="11" t="str">
        <f t="shared" si="23"/>
        <v>N/A</v>
      </c>
      <c r="E117" s="45">
        <v>986.82692308000003</v>
      </c>
      <c r="F117" s="11" t="str">
        <f t="shared" si="24"/>
        <v>N/A</v>
      </c>
      <c r="G117" s="45">
        <v>1148.2407407000001</v>
      </c>
      <c r="H117" s="11" t="str">
        <f t="shared" si="25"/>
        <v>N/A</v>
      </c>
      <c r="I117" s="12" t="s">
        <v>213</v>
      </c>
      <c r="J117" s="12">
        <v>16.36</v>
      </c>
      <c r="K117" s="43" t="s">
        <v>739</v>
      </c>
      <c r="L117" s="9" t="str">
        <f t="shared" si="19"/>
        <v>Yes</v>
      </c>
    </row>
    <row r="118" spans="1:12" ht="25" x14ac:dyDescent="0.25">
      <c r="A118" s="2" t="s">
        <v>1202</v>
      </c>
      <c r="B118" s="35" t="s">
        <v>213</v>
      </c>
      <c r="C118" s="45" t="s">
        <v>213</v>
      </c>
      <c r="D118" s="11" t="str">
        <f t="shared" si="23"/>
        <v>N/A</v>
      </c>
      <c r="E118" s="45">
        <v>980025</v>
      </c>
      <c r="F118" s="11" t="str">
        <f t="shared" si="24"/>
        <v>N/A</v>
      </c>
      <c r="G118" s="45">
        <v>1158342</v>
      </c>
      <c r="H118" s="11" t="str">
        <f t="shared" si="25"/>
        <v>N/A</v>
      </c>
      <c r="I118" s="12" t="s">
        <v>213</v>
      </c>
      <c r="J118" s="12">
        <v>18.2</v>
      </c>
      <c r="K118" s="43" t="s">
        <v>739</v>
      </c>
      <c r="L118" s="9" t="str">
        <f t="shared" si="19"/>
        <v>Yes</v>
      </c>
    </row>
    <row r="119" spans="1:12" ht="25" x14ac:dyDescent="0.25">
      <c r="A119" s="2" t="s">
        <v>527</v>
      </c>
      <c r="B119" s="35" t="s">
        <v>213</v>
      </c>
      <c r="C119" s="45" t="s">
        <v>213</v>
      </c>
      <c r="D119" s="11" t="str">
        <f t="shared" si="23"/>
        <v>N/A</v>
      </c>
      <c r="E119" s="36">
        <v>1407</v>
      </c>
      <c r="F119" s="11" t="str">
        <f t="shared" si="24"/>
        <v>N/A</v>
      </c>
      <c r="G119" s="36">
        <v>1591</v>
      </c>
      <c r="H119" s="11" t="str">
        <f t="shared" si="25"/>
        <v>N/A</v>
      </c>
      <c r="I119" s="12" t="s">
        <v>213</v>
      </c>
      <c r="J119" s="12">
        <v>13.08</v>
      </c>
      <c r="K119" s="43" t="s">
        <v>739</v>
      </c>
      <c r="L119" s="9" t="str">
        <f t="shared" si="19"/>
        <v>Yes</v>
      </c>
    </row>
    <row r="120" spans="1:12" ht="25" x14ac:dyDescent="0.25">
      <c r="A120" s="2" t="s">
        <v>1203</v>
      </c>
      <c r="B120" s="35" t="s">
        <v>213</v>
      </c>
      <c r="C120" s="45" t="s">
        <v>213</v>
      </c>
      <c r="D120" s="11" t="str">
        <f t="shared" si="23"/>
        <v>N/A</v>
      </c>
      <c r="E120" s="45">
        <v>696.53518124000004</v>
      </c>
      <c r="F120" s="11" t="str">
        <f t="shared" si="24"/>
        <v>N/A</v>
      </c>
      <c r="G120" s="45">
        <v>728.05908234000003</v>
      </c>
      <c r="H120" s="11" t="str">
        <f t="shared" si="25"/>
        <v>N/A</v>
      </c>
      <c r="I120" s="12" t="s">
        <v>213</v>
      </c>
      <c r="J120" s="12">
        <v>4.5259999999999998</v>
      </c>
      <c r="K120" s="43" t="s">
        <v>739</v>
      </c>
      <c r="L120" s="9" t="str">
        <f t="shared" si="19"/>
        <v>Yes</v>
      </c>
    </row>
    <row r="121" spans="1:12" ht="25" x14ac:dyDescent="0.25">
      <c r="A121" s="2" t="s">
        <v>1204</v>
      </c>
      <c r="B121" s="35" t="s">
        <v>213</v>
      </c>
      <c r="C121" s="45" t="s">
        <v>213</v>
      </c>
      <c r="D121" s="11" t="str">
        <f t="shared" si="23"/>
        <v>N/A</v>
      </c>
      <c r="E121" s="45">
        <v>0</v>
      </c>
      <c r="F121" s="11" t="str">
        <f t="shared" si="24"/>
        <v>N/A</v>
      </c>
      <c r="G121" s="45">
        <v>0</v>
      </c>
      <c r="H121" s="11" t="str">
        <f t="shared" si="25"/>
        <v>N/A</v>
      </c>
      <c r="I121" s="12" t="s">
        <v>213</v>
      </c>
      <c r="J121" s="12" t="s">
        <v>1746</v>
      </c>
      <c r="K121" s="43" t="s">
        <v>739</v>
      </c>
      <c r="L121" s="9" t="str">
        <f t="shared" si="19"/>
        <v>N/A</v>
      </c>
    </row>
    <row r="122" spans="1:12" x14ac:dyDescent="0.25">
      <c r="A122" s="2" t="s">
        <v>528</v>
      </c>
      <c r="B122" s="35" t="s">
        <v>213</v>
      </c>
      <c r="C122" s="45" t="s">
        <v>213</v>
      </c>
      <c r="D122" s="11" t="str">
        <f t="shared" si="23"/>
        <v>N/A</v>
      </c>
      <c r="E122" s="36">
        <v>0</v>
      </c>
      <c r="F122" s="11" t="str">
        <f t="shared" si="24"/>
        <v>N/A</v>
      </c>
      <c r="G122" s="36">
        <v>0</v>
      </c>
      <c r="H122" s="11" t="str">
        <f t="shared" si="25"/>
        <v>N/A</v>
      </c>
      <c r="I122" s="12" t="s">
        <v>213</v>
      </c>
      <c r="J122" s="12" t="s">
        <v>1746</v>
      </c>
      <c r="K122" s="43" t="s">
        <v>739</v>
      </c>
      <c r="L122" s="9" t="str">
        <f t="shared" si="19"/>
        <v>N/A</v>
      </c>
    </row>
    <row r="123" spans="1:12" ht="25" x14ac:dyDescent="0.25">
      <c r="A123" s="2" t="s">
        <v>1205</v>
      </c>
      <c r="B123" s="35" t="s">
        <v>213</v>
      </c>
      <c r="C123" s="45" t="s">
        <v>213</v>
      </c>
      <c r="D123" s="11" t="str">
        <f t="shared" si="23"/>
        <v>N/A</v>
      </c>
      <c r="E123" s="45" t="s">
        <v>1746</v>
      </c>
      <c r="F123" s="11" t="str">
        <f t="shared" si="24"/>
        <v>N/A</v>
      </c>
      <c r="G123" s="45" t="s">
        <v>1746</v>
      </c>
      <c r="H123" s="11" t="str">
        <f t="shared" si="25"/>
        <v>N/A</v>
      </c>
      <c r="I123" s="12" t="s">
        <v>213</v>
      </c>
      <c r="J123" s="12" t="s">
        <v>1746</v>
      </c>
      <c r="K123" s="43" t="s">
        <v>739</v>
      </c>
      <c r="L123" s="9" t="str">
        <f t="shared" si="19"/>
        <v>N/A</v>
      </c>
    </row>
    <row r="124" spans="1:12" ht="25" x14ac:dyDescent="0.25">
      <c r="A124" s="2" t="s">
        <v>1206</v>
      </c>
      <c r="B124" s="35" t="s">
        <v>213</v>
      </c>
      <c r="C124" s="45" t="s">
        <v>213</v>
      </c>
      <c r="D124" s="11" t="str">
        <f t="shared" si="23"/>
        <v>N/A</v>
      </c>
      <c r="E124" s="45">
        <v>6056401</v>
      </c>
      <c r="F124" s="11" t="str">
        <f t="shared" si="24"/>
        <v>N/A</v>
      </c>
      <c r="G124" s="45">
        <v>8547474</v>
      </c>
      <c r="H124" s="11" t="str">
        <f t="shared" si="25"/>
        <v>N/A</v>
      </c>
      <c r="I124" s="12" t="s">
        <v>213</v>
      </c>
      <c r="J124" s="12">
        <v>41.13</v>
      </c>
      <c r="K124" s="43" t="s">
        <v>739</v>
      </c>
      <c r="L124" s="9" t="str">
        <f t="shared" si="19"/>
        <v>No</v>
      </c>
    </row>
    <row r="125" spans="1:12" ht="25" x14ac:dyDescent="0.25">
      <c r="A125" s="2" t="s">
        <v>529</v>
      </c>
      <c r="B125" s="35" t="s">
        <v>213</v>
      </c>
      <c r="C125" s="45" t="s">
        <v>213</v>
      </c>
      <c r="D125" s="11" t="str">
        <f t="shared" si="23"/>
        <v>N/A</v>
      </c>
      <c r="E125" s="36">
        <v>15465</v>
      </c>
      <c r="F125" s="11" t="str">
        <f t="shared" si="24"/>
        <v>N/A</v>
      </c>
      <c r="G125" s="36">
        <v>17118</v>
      </c>
      <c r="H125" s="11" t="str">
        <f t="shared" si="25"/>
        <v>N/A</v>
      </c>
      <c r="I125" s="12" t="s">
        <v>213</v>
      </c>
      <c r="J125" s="12">
        <v>10.69</v>
      </c>
      <c r="K125" s="43" t="s">
        <v>739</v>
      </c>
      <c r="L125" s="9" t="str">
        <f t="shared" si="19"/>
        <v>Yes</v>
      </c>
    </row>
    <row r="126" spans="1:12" ht="25" x14ac:dyDescent="0.25">
      <c r="A126" s="2" t="s">
        <v>1207</v>
      </c>
      <c r="B126" s="35" t="s">
        <v>213</v>
      </c>
      <c r="C126" s="45" t="s">
        <v>213</v>
      </c>
      <c r="D126" s="11" t="str">
        <f t="shared" si="23"/>
        <v>N/A</v>
      </c>
      <c r="E126" s="45">
        <v>391.61985127999998</v>
      </c>
      <c r="F126" s="11" t="str">
        <f t="shared" si="24"/>
        <v>N/A</v>
      </c>
      <c r="G126" s="45">
        <v>499.32667368</v>
      </c>
      <c r="H126" s="11" t="str">
        <f t="shared" si="25"/>
        <v>N/A</v>
      </c>
      <c r="I126" s="12" t="s">
        <v>213</v>
      </c>
      <c r="J126" s="12">
        <v>27.5</v>
      </c>
      <c r="K126" s="43" t="s">
        <v>739</v>
      </c>
      <c r="L126" s="9" t="str">
        <f t="shared" si="19"/>
        <v>Yes</v>
      </c>
    </row>
    <row r="127" spans="1:12" ht="25" x14ac:dyDescent="0.25">
      <c r="A127" s="2" t="s">
        <v>1208</v>
      </c>
      <c r="B127" s="35" t="s">
        <v>213</v>
      </c>
      <c r="C127" s="45" t="s">
        <v>213</v>
      </c>
      <c r="D127" s="11" t="str">
        <f t="shared" si="23"/>
        <v>N/A</v>
      </c>
      <c r="E127" s="45">
        <v>190084</v>
      </c>
      <c r="F127" s="11" t="str">
        <f t="shared" si="24"/>
        <v>N/A</v>
      </c>
      <c r="G127" s="45">
        <v>1345068</v>
      </c>
      <c r="H127" s="11" t="str">
        <f t="shared" si="25"/>
        <v>N/A</v>
      </c>
      <c r="I127" s="12" t="s">
        <v>213</v>
      </c>
      <c r="J127" s="12">
        <v>607.6</v>
      </c>
      <c r="K127" s="43" t="s">
        <v>739</v>
      </c>
      <c r="L127" s="9" t="str">
        <f t="shared" si="19"/>
        <v>No</v>
      </c>
    </row>
    <row r="128" spans="1:12" x14ac:dyDescent="0.25">
      <c r="A128" s="2" t="s">
        <v>530</v>
      </c>
      <c r="B128" s="35" t="s">
        <v>213</v>
      </c>
      <c r="C128" s="45" t="s">
        <v>213</v>
      </c>
      <c r="D128" s="11" t="str">
        <f t="shared" si="23"/>
        <v>N/A</v>
      </c>
      <c r="E128" s="36">
        <v>221</v>
      </c>
      <c r="F128" s="11" t="str">
        <f t="shared" si="24"/>
        <v>N/A</v>
      </c>
      <c r="G128" s="36">
        <v>690</v>
      </c>
      <c r="H128" s="11" t="str">
        <f t="shared" si="25"/>
        <v>N/A</v>
      </c>
      <c r="I128" s="12" t="s">
        <v>213</v>
      </c>
      <c r="J128" s="12">
        <v>212.2</v>
      </c>
      <c r="K128" s="43" t="s">
        <v>739</v>
      </c>
      <c r="L128" s="9" t="str">
        <f t="shared" si="19"/>
        <v>No</v>
      </c>
    </row>
    <row r="129" spans="1:12" ht="25" x14ac:dyDescent="0.25">
      <c r="A129" s="2" t="s">
        <v>1209</v>
      </c>
      <c r="B129" s="35" t="s">
        <v>213</v>
      </c>
      <c r="C129" s="45" t="s">
        <v>213</v>
      </c>
      <c r="D129" s="11" t="str">
        <f t="shared" si="23"/>
        <v>N/A</v>
      </c>
      <c r="E129" s="45">
        <v>860.10859729000003</v>
      </c>
      <c r="F129" s="11" t="str">
        <f t="shared" si="24"/>
        <v>N/A</v>
      </c>
      <c r="G129" s="45">
        <v>1949.3739129999999</v>
      </c>
      <c r="H129" s="11" t="str">
        <f t="shared" si="25"/>
        <v>N/A</v>
      </c>
      <c r="I129" s="12" t="s">
        <v>213</v>
      </c>
      <c r="J129" s="12">
        <v>126.6</v>
      </c>
      <c r="K129" s="43" t="s">
        <v>739</v>
      </c>
      <c r="L129" s="9" t="str">
        <f t="shared" si="19"/>
        <v>No</v>
      </c>
    </row>
    <row r="130" spans="1:12" ht="25" x14ac:dyDescent="0.25">
      <c r="A130" s="2" t="s">
        <v>1210</v>
      </c>
      <c r="B130" s="35" t="s">
        <v>213</v>
      </c>
      <c r="C130" s="45" t="s">
        <v>213</v>
      </c>
      <c r="D130" s="11" t="str">
        <f t="shared" si="23"/>
        <v>N/A</v>
      </c>
      <c r="E130" s="45">
        <v>0</v>
      </c>
      <c r="F130" s="11" t="str">
        <f t="shared" si="24"/>
        <v>N/A</v>
      </c>
      <c r="G130" s="45">
        <v>0</v>
      </c>
      <c r="H130" s="11" t="str">
        <f t="shared" si="25"/>
        <v>N/A</v>
      </c>
      <c r="I130" s="12" t="s">
        <v>213</v>
      </c>
      <c r="J130" s="12" t="s">
        <v>1746</v>
      </c>
      <c r="K130" s="43" t="s">
        <v>739</v>
      </c>
      <c r="L130" s="9" t="str">
        <f t="shared" si="19"/>
        <v>N/A</v>
      </c>
    </row>
    <row r="131" spans="1:12" x14ac:dyDescent="0.25">
      <c r="A131" s="2" t="s">
        <v>531</v>
      </c>
      <c r="B131" s="35" t="s">
        <v>213</v>
      </c>
      <c r="C131" s="45" t="s">
        <v>213</v>
      </c>
      <c r="D131" s="11" t="str">
        <f t="shared" si="23"/>
        <v>N/A</v>
      </c>
      <c r="E131" s="36">
        <v>0</v>
      </c>
      <c r="F131" s="11" t="str">
        <f t="shared" si="24"/>
        <v>N/A</v>
      </c>
      <c r="G131" s="36">
        <v>0</v>
      </c>
      <c r="H131" s="11" t="str">
        <f t="shared" si="25"/>
        <v>N/A</v>
      </c>
      <c r="I131" s="12" t="s">
        <v>213</v>
      </c>
      <c r="J131" s="12" t="s">
        <v>1746</v>
      </c>
      <c r="K131" s="43" t="s">
        <v>739</v>
      </c>
      <c r="L131" s="9" t="str">
        <f t="shared" si="19"/>
        <v>N/A</v>
      </c>
    </row>
    <row r="132" spans="1:12" ht="25" x14ac:dyDescent="0.25">
      <c r="A132" s="2" t="s">
        <v>1211</v>
      </c>
      <c r="B132" s="35" t="s">
        <v>213</v>
      </c>
      <c r="C132" s="45" t="s">
        <v>213</v>
      </c>
      <c r="D132" s="11" t="str">
        <f t="shared" si="23"/>
        <v>N/A</v>
      </c>
      <c r="E132" s="45" t="s">
        <v>1746</v>
      </c>
      <c r="F132" s="11" t="str">
        <f t="shared" si="24"/>
        <v>N/A</v>
      </c>
      <c r="G132" s="45" t="s">
        <v>1746</v>
      </c>
      <c r="H132" s="11" t="str">
        <f t="shared" si="25"/>
        <v>N/A</v>
      </c>
      <c r="I132" s="12" t="s">
        <v>213</v>
      </c>
      <c r="J132" s="12" t="s">
        <v>1746</v>
      </c>
      <c r="K132" s="43" t="s">
        <v>739</v>
      </c>
      <c r="L132" s="9" t="str">
        <f t="shared" si="19"/>
        <v>N/A</v>
      </c>
    </row>
    <row r="133" spans="1:12" x14ac:dyDescent="0.25">
      <c r="A133" s="2" t="s">
        <v>1212</v>
      </c>
      <c r="B133" s="35" t="s">
        <v>213</v>
      </c>
      <c r="C133" s="45" t="s">
        <v>213</v>
      </c>
      <c r="D133" s="11" t="str">
        <f t="shared" si="23"/>
        <v>N/A</v>
      </c>
      <c r="E133" s="45">
        <v>0</v>
      </c>
      <c r="F133" s="11" t="str">
        <f t="shared" si="24"/>
        <v>N/A</v>
      </c>
      <c r="G133" s="45">
        <v>0</v>
      </c>
      <c r="H133" s="11" t="str">
        <f t="shared" si="25"/>
        <v>N/A</v>
      </c>
      <c r="I133" s="12" t="s">
        <v>213</v>
      </c>
      <c r="J133" s="12" t="s">
        <v>1746</v>
      </c>
      <c r="K133" s="43" t="s">
        <v>739</v>
      </c>
      <c r="L133" s="9" t="str">
        <f t="shared" si="19"/>
        <v>N/A</v>
      </c>
    </row>
    <row r="134" spans="1:12" x14ac:dyDescent="0.25">
      <c r="A134" s="2" t="s">
        <v>532</v>
      </c>
      <c r="B134" s="35" t="s">
        <v>213</v>
      </c>
      <c r="C134" s="45" t="s">
        <v>213</v>
      </c>
      <c r="D134" s="11" t="str">
        <f t="shared" si="23"/>
        <v>N/A</v>
      </c>
      <c r="E134" s="36">
        <v>0</v>
      </c>
      <c r="F134" s="11" t="str">
        <f t="shared" si="24"/>
        <v>N/A</v>
      </c>
      <c r="G134" s="36">
        <v>0</v>
      </c>
      <c r="H134" s="11" t="str">
        <f t="shared" si="25"/>
        <v>N/A</v>
      </c>
      <c r="I134" s="12" t="s">
        <v>213</v>
      </c>
      <c r="J134" s="12" t="s">
        <v>1746</v>
      </c>
      <c r="K134" s="43" t="s">
        <v>739</v>
      </c>
      <c r="L134" s="9" t="str">
        <f t="shared" si="19"/>
        <v>N/A</v>
      </c>
    </row>
    <row r="135" spans="1:12" x14ac:dyDescent="0.25">
      <c r="A135" s="2" t="s">
        <v>1213</v>
      </c>
      <c r="B135" s="35" t="s">
        <v>213</v>
      </c>
      <c r="C135" s="45" t="s">
        <v>213</v>
      </c>
      <c r="D135" s="11" t="str">
        <f t="shared" si="23"/>
        <v>N/A</v>
      </c>
      <c r="E135" s="45" t="s">
        <v>1746</v>
      </c>
      <c r="F135" s="11" t="str">
        <f t="shared" si="24"/>
        <v>N/A</v>
      </c>
      <c r="G135" s="45" t="s">
        <v>1746</v>
      </c>
      <c r="H135" s="11" t="str">
        <f t="shared" si="25"/>
        <v>N/A</v>
      </c>
      <c r="I135" s="12" t="s">
        <v>213</v>
      </c>
      <c r="J135" s="12" t="s">
        <v>1746</v>
      </c>
      <c r="K135" s="43" t="s">
        <v>739</v>
      </c>
      <c r="L135" s="9" t="str">
        <f t="shared" si="19"/>
        <v>N/A</v>
      </c>
    </row>
    <row r="136" spans="1:12" x14ac:dyDescent="0.25">
      <c r="A136" s="2" t="s">
        <v>1214</v>
      </c>
      <c r="B136" s="35" t="s">
        <v>213</v>
      </c>
      <c r="C136" s="45" t="s">
        <v>213</v>
      </c>
      <c r="D136" s="11" t="str">
        <f t="shared" si="23"/>
        <v>N/A</v>
      </c>
      <c r="E136" s="45">
        <v>6675204</v>
      </c>
      <c r="F136" s="11" t="str">
        <f t="shared" si="24"/>
        <v>N/A</v>
      </c>
      <c r="G136" s="45">
        <v>0</v>
      </c>
      <c r="H136" s="11" t="str">
        <f t="shared" si="25"/>
        <v>N/A</v>
      </c>
      <c r="I136" s="12" t="s">
        <v>213</v>
      </c>
      <c r="J136" s="12">
        <v>-100</v>
      </c>
      <c r="K136" s="43" t="s">
        <v>739</v>
      </c>
      <c r="L136" s="9" t="str">
        <f t="shared" si="19"/>
        <v>No</v>
      </c>
    </row>
    <row r="137" spans="1:12" x14ac:dyDescent="0.25">
      <c r="A137" s="2" t="s">
        <v>533</v>
      </c>
      <c r="B137" s="35" t="s">
        <v>213</v>
      </c>
      <c r="C137" s="45" t="s">
        <v>213</v>
      </c>
      <c r="D137" s="11" t="str">
        <f t="shared" si="23"/>
        <v>N/A</v>
      </c>
      <c r="E137" s="36">
        <v>1797</v>
      </c>
      <c r="F137" s="11" t="str">
        <f t="shared" si="24"/>
        <v>N/A</v>
      </c>
      <c r="G137" s="36">
        <v>0</v>
      </c>
      <c r="H137" s="11" t="str">
        <f t="shared" si="25"/>
        <v>N/A</v>
      </c>
      <c r="I137" s="12" t="s">
        <v>213</v>
      </c>
      <c r="J137" s="12">
        <v>-100</v>
      </c>
      <c r="K137" s="43" t="s">
        <v>739</v>
      </c>
      <c r="L137" s="9" t="str">
        <f t="shared" si="19"/>
        <v>No</v>
      </c>
    </row>
    <row r="138" spans="1:12" x14ac:dyDescent="0.25">
      <c r="A138" s="2" t="s">
        <v>1215</v>
      </c>
      <c r="B138" s="35" t="s">
        <v>213</v>
      </c>
      <c r="C138" s="45" t="s">
        <v>213</v>
      </c>
      <c r="D138" s="11" t="str">
        <f t="shared" si="23"/>
        <v>N/A</v>
      </c>
      <c r="E138" s="45">
        <v>3714.6377295000002</v>
      </c>
      <c r="F138" s="11" t="str">
        <f t="shared" si="24"/>
        <v>N/A</v>
      </c>
      <c r="G138" s="45" t="s">
        <v>1746</v>
      </c>
      <c r="H138" s="11" t="str">
        <f t="shared" si="25"/>
        <v>N/A</v>
      </c>
      <c r="I138" s="12" t="s">
        <v>213</v>
      </c>
      <c r="J138" s="12" t="s">
        <v>1746</v>
      </c>
      <c r="K138" s="43" t="s">
        <v>739</v>
      </c>
      <c r="L138" s="9" t="str">
        <f t="shared" si="19"/>
        <v>N/A</v>
      </c>
    </row>
    <row r="139" spans="1:12" x14ac:dyDescent="0.25">
      <c r="A139" s="50" t="s">
        <v>406</v>
      </c>
      <c r="B139" s="14" t="s">
        <v>213</v>
      </c>
      <c r="C139" s="14">
        <v>6672863557</v>
      </c>
      <c r="D139" s="11" t="str">
        <f t="shared" si="23"/>
        <v>N/A</v>
      </c>
      <c r="E139" s="14">
        <v>7527941715</v>
      </c>
      <c r="F139" s="11" t="str">
        <f t="shared" si="24"/>
        <v>N/A</v>
      </c>
      <c r="G139" s="14">
        <v>8216150518</v>
      </c>
      <c r="H139" s="11" t="str">
        <f t="shared" si="25"/>
        <v>N/A</v>
      </c>
      <c r="I139" s="12">
        <v>12.81</v>
      </c>
      <c r="J139" s="12">
        <v>9.1419999999999995</v>
      </c>
      <c r="K139" s="14" t="s">
        <v>213</v>
      </c>
      <c r="L139" s="9" t="str">
        <f t="shared" ref="L139:L158" si="26">IF(J139="Div by 0", "N/A", IF(K139="N/A","N/A", IF(J139&gt;VALUE(MID(K139,1,2)), "No", IF(J139&lt;-1*VALUE(MID(K139,1,2)), "No", "Yes"))))</f>
        <v>N/A</v>
      </c>
    </row>
    <row r="140" spans="1:12" x14ac:dyDescent="0.25">
      <c r="A140" s="50" t="s">
        <v>1216</v>
      </c>
      <c r="B140" s="14" t="s">
        <v>213</v>
      </c>
      <c r="C140" s="14">
        <v>3954.2004725000002</v>
      </c>
      <c r="D140" s="11" t="str">
        <f t="shared" si="23"/>
        <v>N/A</v>
      </c>
      <c r="E140" s="14">
        <v>4303.1612674999997</v>
      </c>
      <c r="F140" s="11" t="str">
        <f t="shared" si="24"/>
        <v>N/A</v>
      </c>
      <c r="G140" s="14">
        <v>4634.4620986</v>
      </c>
      <c r="H140" s="11" t="str">
        <f t="shared" si="25"/>
        <v>N/A</v>
      </c>
      <c r="I140" s="12">
        <v>8.8249999999999993</v>
      </c>
      <c r="J140" s="12">
        <v>7.6989999999999998</v>
      </c>
      <c r="K140" s="14" t="s">
        <v>213</v>
      </c>
      <c r="L140" s="9" t="str">
        <f t="shared" si="26"/>
        <v>N/A</v>
      </c>
    </row>
    <row r="141" spans="1:12" x14ac:dyDescent="0.25">
      <c r="A141" s="50" t="s">
        <v>407</v>
      </c>
      <c r="B141" s="14" t="s">
        <v>213</v>
      </c>
      <c r="C141" s="14">
        <v>78803326</v>
      </c>
      <c r="D141" s="11" t="str">
        <f t="shared" si="23"/>
        <v>N/A</v>
      </c>
      <c r="E141" s="14">
        <v>66930936</v>
      </c>
      <c r="F141" s="11" t="str">
        <f t="shared" si="24"/>
        <v>N/A</v>
      </c>
      <c r="G141" s="14">
        <v>71229894</v>
      </c>
      <c r="H141" s="11" t="str">
        <f t="shared" si="25"/>
        <v>N/A</v>
      </c>
      <c r="I141" s="12">
        <v>-15.1</v>
      </c>
      <c r="J141" s="12">
        <v>6.423</v>
      </c>
      <c r="K141" s="14" t="s">
        <v>213</v>
      </c>
      <c r="L141" s="9" t="str">
        <f t="shared" si="26"/>
        <v>N/A</v>
      </c>
    </row>
    <row r="142" spans="1:12" x14ac:dyDescent="0.25">
      <c r="A142" s="50" t="s">
        <v>1217</v>
      </c>
      <c r="B142" s="14" t="s">
        <v>213</v>
      </c>
      <c r="C142" s="14">
        <v>4421.9362549999996</v>
      </c>
      <c r="D142" s="11" t="str">
        <f t="shared" si="23"/>
        <v>N/A</v>
      </c>
      <c r="E142" s="14">
        <v>4432.2187935000002</v>
      </c>
      <c r="F142" s="11" t="str">
        <f t="shared" si="24"/>
        <v>N/A</v>
      </c>
      <c r="G142" s="14">
        <v>5156.7287337999996</v>
      </c>
      <c r="H142" s="11" t="str">
        <f t="shared" si="25"/>
        <v>N/A</v>
      </c>
      <c r="I142" s="12">
        <v>0.23250000000000001</v>
      </c>
      <c r="J142" s="12">
        <v>16.350000000000001</v>
      </c>
      <c r="K142" s="14" t="s">
        <v>213</v>
      </c>
      <c r="L142" s="9" t="str">
        <f t="shared" si="26"/>
        <v>N/A</v>
      </c>
    </row>
    <row r="143" spans="1:12" x14ac:dyDescent="0.25">
      <c r="A143" s="50" t="s">
        <v>408</v>
      </c>
      <c r="B143" s="14" t="s">
        <v>213</v>
      </c>
      <c r="C143" s="14">
        <v>34451584</v>
      </c>
      <c r="D143" s="11" t="str">
        <f t="shared" si="23"/>
        <v>N/A</v>
      </c>
      <c r="E143" s="14">
        <v>52132679</v>
      </c>
      <c r="F143" s="11" t="str">
        <f t="shared" si="24"/>
        <v>N/A</v>
      </c>
      <c r="G143" s="14">
        <v>93943524</v>
      </c>
      <c r="H143" s="11" t="str">
        <f t="shared" si="25"/>
        <v>N/A</v>
      </c>
      <c r="I143" s="12">
        <v>51.32</v>
      </c>
      <c r="J143" s="12">
        <v>80.2</v>
      </c>
      <c r="K143" s="14" t="s">
        <v>213</v>
      </c>
      <c r="L143" s="9" t="str">
        <f t="shared" si="26"/>
        <v>N/A</v>
      </c>
    </row>
    <row r="144" spans="1:12" x14ac:dyDescent="0.25">
      <c r="A144" s="50" t="s">
        <v>1218</v>
      </c>
      <c r="B144" s="14" t="s">
        <v>213</v>
      </c>
      <c r="C144" s="14">
        <v>291.10160626999999</v>
      </c>
      <c r="D144" s="11" t="str">
        <f t="shared" si="23"/>
        <v>N/A</v>
      </c>
      <c r="E144" s="14">
        <v>403.45998886000001</v>
      </c>
      <c r="F144" s="11" t="str">
        <f t="shared" si="24"/>
        <v>N/A</v>
      </c>
      <c r="G144" s="14">
        <v>665.27529212000002</v>
      </c>
      <c r="H144" s="11" t="str">
        <f t="shared" si="25"/>
        <v>N/A</v>
      </c>
      <c r="I144" s="12">
        <v>38.6</v>
      </c>
      <c r="J144" s="12">
        <v>64.89</v>
      </c>
      <c r="K144" s="14" t="s">
        <v>213</v>
      </c>
      <c r="L144" s="9" t="str">
        <f t="shared" si="26"/>
        <v>N/A</v>
      </c>
    </row>
    <row r="145" spans="1:13" x14ac:dyDescent="0.25">
      <c r="A145" s="50" t="s">
        <v>409</v>
      </c>
      <c r="B145" s="14" t="s">
        <v>213</v>
      </c>
      <c r="C145" s="14">
        <v>19267178</v>
      </c>
      <c r="D145" s="11" t="str">
        <f t="shared" si="23"/>
        <v>N/A</v>
      </c>
      <c r="E145" s="14">
        <v>15796352</v>
      </c>
      <c r="F145" s="11" t="str">
        <f t="shared" si="24"/>
        <v>N/A</v>
      </c>
      <c r="G145" s="14">
        <v>17549090</v>
      </c>
      <c r="H145" s="11" t="str">
        <f t="shared" si="25"/>
        <v>N/A</v>
      </c>
      <c r="I145" s="12">
        <v>-18</v>
      </c>
      <c r="J145" s="12">
        <v>11.1</v>
      </c>
      <c r="K145" s="14" t="s">
        <v>213</v>
      </c>
      <c r="L145" s="9" t="str">
        <f t="shared" si="26"/>
        <v>N/A</v>
      </c>
    </row>
    <row r="146" spans="1:13" x14ac:dyDescent="0.25">
      <c r="A146" s="50" t="s">
        <v>1219</v>
      </c>
      <c r="B146" s="14" t="s">
        <v>213</v>
      </c>
      <c r="C146" s="14">
        <v>2785.4818562999999</v>
      </c>
      <c r="D146" s="11" t="str">
        <f t="shared" si="23"/>
        <v>N/A</v>
      </c>
      <c r="E146" s="14">
        <v>2979.3195021000001</v>
      </c>
      <c r="F146" s="11" t="str">
        <f t="shared" si="24"/>
        <v>N/A</v>
      </c>
      <c r="G146" s="14">
        <v>3938.3056553000001</v>
      </c>
      <c r="H146" s="11" t="str">
        <f t="shared" si="25"/>
        <v>N/A</v>
      </c>
      <c r="I146" s="12">
        <v>6.9589999999999996</v>
      </c>
      <c r="J146" s="12">
        <v>32.19</v>
      </c>
      <c r="K146" s="14" t="s">
        <v>213</v>
      </c>
      <c r="L146" s="9" t="str">
        <f t="shared" si="26"/>
        <v>N/A</v>
      </c>
    </row>
    <row r="147" spans="1:13" x14ac:dyDescent="0.25">
      <c r="A147" s="50" t="s">
        <v>410</v>
      </c>
      <c r="B147" s="14" t="s">
        <v>213</v>
      </c>
      <c r="C147" s="14">
        <v>21090115</v>
      </c>
      <c r="D147" s="11" t="str">
        <f t="shared" ref="D147:D160" si="27">IF($B147="N/A","N/A",IF(C147&gt;10,"No",IF(C147&lt;-10,"No","Yes")))</f>
        <v>N/A</v>
      </c>
      <c r="E147" s="14">
        <v>4079342</v>
      </c>
      <c r="F147" s="11" t="str">
        <f t="shared" ref="F147:F160" si="28">IF($B147="N/A","N/A",IF(E147&gt;10,"No",IF(E147&lt;-10,"No","Yes")))</f>
        <v>N/A</v>
      </c>
      <c r="G147" s="14">
        <v>33015973</v>
      </c>
      <c r="H147" s="11" t="str">
        <f t="shared" ref="H147:H160" si="29">IF($B147="N/A","N/A",IF(G147&gt;10,"No",IF(G147&lt;-10,"No","Yes")))</f>
        <v>N/A</v>
      </c>
      <c r="I147" s="12">
        <v>-80.7</v>
      </c>
      <c r="J147" s="12">
        <v>709.3</v>
      </c>
      <c r="K147" s="14" t="s">
        <v>213</v>
      </c>
      <c r="L147" s="9" t="str">
        <f t="shared" si="26"/>
        <v>N/A</v>
      </c>
    </row>
    <row r="148" spans="1:13" x14ac:dyDescent="0.25">
      <c r="A148" s="50" t="s">
        <v>1220</v>
      </c>
      <c r="B148" s="14" t="s">
        <v>213</v>
      </c>
      <c r="C148" s="14">
        <v>11868.382105000001</v>
      </c>
      <c r="D148" s="11" t="str">
        <f t="shared" si="27"/>
        <v>N/A</v>
      </c>
      <c r="E148" s="14">
        <v>7033.3482758999999</v>
      </c>
      <c r="F148" s="11" t="str">
        <f t="shared" si="28"/>
        <v>N/A</v>
      </c>
      <c r="G148" s="14">
        <v>18642.559571000002</v>
      </c>
      <c r="H148" s="11" t="str">
        <f t="shared" si="29"/>
        <v>N/A</v>
      </c>
      <c r="I148" s="12">
        <v>-40.700000000000003</v>
      </c>
      <c r="J148" s="12">
        <v>165.1</v>
      </c>
      <c r="K148" s="14" t="s">
        <v>213</v>
      </c>
      <c r="L148" s="9" t="str">
        <f t="shared" si="26"/>
        <v>N/A</v>
      </c>
    </row>
    <row r="149" spans="1:13" x14ac:dyDescent="0.25">
      <c r="A149" s="50" t="s">
        <v>411</v>
      </c>
      <c r="B149" s="14" t="s">
        <v>213</v>
      </c>
      <c r="C149" s="14">
        <v>0</v>
      </c>
      <c r="D149" s="11" t="str">
        <f t="shared" si="27"/>
        <v>N/A</v>
      </c>
      <c r="E149" s="14">
        <v>0</v>
      </c>
      <c r="F149" s="11" t="str">
        <f t="shared" si="28"/>
        <v>N/A</v>
      </c>
      <c r="G149" s="14">
        <v>77655</v>
      </c>
      <c r="H149" s="11" t="str">
        <f t="shared" si="29"/>
        <v>N/A</v>
      </c>
      <c r="I149" s="12" t="s">
        <v>1746</v>
      </c>
      <c r="J149" s="12" t="s">
        <v>1746</v>
      </c>
      <c r="K149" s="14" t="s">
        <v>213</v>
      </c>
      <c r="L149" s="9" t="str">
        <f t="shared" si="26"/>
        <v>N/A</v>
      </c>
    </row>
    <row r="150" spans="1:13" x14ac:dyDescent="0.25">
      <c r="A150" s="50" t="s">
        <v>1221</v>
      </c>
      <c r="B150" s="14" t="s">
        <v>213</v>
      </c>
      <c r="C150" s="14" t="s">
        <v>1746</v>
      </c>
      <c r="D150" s="11" t="str">
        <f t="shared" si="27"/>
        <v>N/A</v>
      </c>
      <c r="E150" s="14" t="s">
        <v>1746</v>
      </c>
      <c r="F150" s="11" t="str">
        <f t="shared" si="28"/>
        <v>N/A</v>
      </c>
      <c r="G150" s="14">
        <v>277.33928571000001</v>
      </c>
      <c r="H150" s="11" t="str">
        <f t="shared" si="29"/>
        <v>N/A</v>
      </c>
      <c r="I150" s="12" t="s">
        <v>1746</v>
      </c>
      <c r="J150" s="12" t="s">
        <v>1746</v>
      </c>
      <c r="K150" s="14" t="s">
        <v>213</v>
      </c>
      <c r="L150" s="9" t="str">
        <f t="shared" si="26"/>
        <v>N/A</v>
      </c>
    </row>
    <row r="151" spans="1:13" x14ac:dyDescent="0.25">
      <c r="A151" s="50"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50"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50" t="s">
        <v>413</v>
      </c>
      <c r="B153" s="14" t="s">
        <v>213</v>
      </c>
      <c r="C153" s="14">
        <v>8311915</v>
      </c>
      <c r="D153" s="11" t="str">
        <f t="shared" si="27"/>
        <v>N/A</v>
      </c>
      <c r="E153" s="14">
        <v>17213288</v>
      </c>
      <c r="F153" s="11" t="str">
        <f t="shared" si="28"/>
        <v>N/A</v>
      </c>
      <c r="G153" s="14">
        <v>20423916</v>
      </c>
      <c r="H153" s="11" t="str">
        <f t="shared" si="29"/>
        <v>N/A</v>
      </c>
      <c r="I153" s="12">
        <v>107.1</v>
      </c>
      <c r="J153" s="12">
        <v>18.649999999999999</v>
      </c>
      <c r="K153" s="14" t="s">
        <v>213</v>
      </c>
      <c r="L153" s="9" t="str">
        <f t="shared" si="26"/>
        <v>N/A</v>
      </c>
      <c r="M153" s="55"/>
    </row>
    <row r="154" spans="1:13" x14ac:dyDescent="0.25">
      <c r="A154" s="50" t="s">
        <v>1223</v>
      </c>
      <c r="B154" s="14" t="s">
        <v>213</v>
      </c>
      <c r="C154" s="14">
        <v>37610.475113</v>
      </c>
      <c r="D154" s="11" t="str">
        <f t="shared" si="27"/>
        <v>N/A</v>
      </c>
      <c r="E154" s="14">
        <v>39938.023201999997</v>
      </c>
      <c r="F154" s="11" t="str">
        <f t="shared" si="28"/>
        <v>N/A</v>
      </c>
      <c r="G154" s="14">
        <v>36212.617020999998</v>
      </c>
      <c r="H154" s="11" t="str">
        <f t="shared" si="29"/>
        <v>N/A</v>
      </c>
      <c r="I154" s="12">
        <v>6.1890000000000001</v>
      </c>
      <c r="J154" s="12">
        <v>-9.33</v>
      </c>
      <c r="K154" s="14" t="s">
        <v>213</v>
      </c>
      <c r="L154" s="9" t="str">
        <f t="shared" si="26"/>
        <v>N/A</v>
      </c>
      <c r="M154" s="56"/>
    </row>
    <row r="155" spans="1:13" x14ac:dyDescent="0.25">
      <c r="A155" s="50" t="s">
        <v>414</v>
      </c>
      <c r="B155" s="14" t="s">
        <v>213</v>
      </c>
      <c r="C155" s="14">
        <v>44784298</v>
      </c>
      <c r="D155" s="11" t="str">
        <f t="shared" si="27"/>
        <v>N/A</v>
      </c>
      <c r="E155" s="14">
        <v>39109130</v>
      </c>
      <c r="F155" s="11" t="str">
        <f t="shared" si="28"/>
        <v>N/A</v>
      </c>
      <c r="G155" s="14">
        <v>12366127</v>
      </c>
      <c r="H155" s="11" t="str">
        <f t="shared" si="29"/>
        <v>N/A</v>
      </c>
      <c r="I155" s="12">
        <v>-12.7</v>
      </c>
      <c r="J155" s="12">
        <v>-68.400000000000006</v>
      </c>
      <c r="K155" s="14" t="s">
        <v>213</v>
      </c>
      <c r="L155" s="9" t="str">
        <f t="shared" si="26"/>
        <v>N/A</v>
      </c>
    </row>
    <row r="156" spans="1:13" x14ac:dyDescent="0.25">
      <c r="A156" s="50" t="s">
        <v>1224</v>
      </c>
      <c r="B156" s="14" t="s">
        <v>213</v>
      </c>
      <c r="C156" s="14">
        <v>67547.960783999995</v>
      </c>
      <c r="D156" s="11" t="str">
        <f t="shared" si="27"/>
        <v>N/A</v>
      </c>
      <c r="E156" s="14">
        <v>50593.958602999999</v>
      </c>
      <c r="F156" s="11" t="str">
        <f t="shared" si="28"/>
        <v>N/A</v>
      </c>
      <c r="G156" s="14">
        <v>17319.505602000001</v>
      </c>
      <c r="H156" s="11" t="str">
        <f t="shared" si="29"/>
        <v>N/A</v>
      </c>
      <c r="I156" s="12">
        <v>-25.1</v>
      </c>
      <c r="J156" s="12">
        <v>-65.8</v>
      </c>
      <c r="K156" s="14" t="s">
        <v>213</v>
      </c>
      <c r="L156" s="9" t="str">
        <f t="shared" si="26"/>
        <v>N/A</v>
      </c>
    </row>
    <row r="157" spans="1:13" x14ac:dyDescent="0.25">
      <c r="A157" s="50"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50"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50"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50"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50"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50"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50"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6"/>
    </row>
    <row r="164" spans="1:16" x14ac:dyDescent="0.25">
      <c r="A164" s="50" t="s">
        <v>1241</v>
      </c>
      <c r="B164" s="112" t="s">
        <v>213</v>
      </c>
      <c r="C164" s="112" t="s">
        <v>1746</v>
      </c>
      <c r="D164" s="113" t="str">
        <f t="shared" ref="D164" si="31">IF($B164="N/A","N/A",IF(C164&gt;10,"No",IF(C164&lt;-10,"No","Yes")))</f>
        <v>N/A</v>
      </c>
      <c r="E164" s="112" t="s">
        <v>1746</v>
      </c>
      <c r="F164" s="113" t="str">
        <f t="shared" ref="F164" si="32">IF($B164="N/A","N/A",IF(E164&gt;10,"No",IF(E164&lt;-10,"No","Yes")))</f>
        <v>N/A</v>
      </c>
      <c r="G164" s="112" t="s">
        <v>1746</v>
      </c>
      <c r="H164" s="113" t="str">
        <f t="shared" ref="H164" si="33">IF($B164="N/A","N/A",IF(G164&gt;10,"No",IF(G164&lt;-10,"No","Yes")))</f>
        <v>N/A</v>
      </c>
      <c r="I164" s="114" t="s">
        <v>1746</v>
      </c>
      <c r="J164" s="114" t="s">
        <v>1746</v>
      </c>
      <c r="K164" s="115" t="s">
        <v>739</v>
      </c>
      <c r="L164" s="116" t="str">
        <f>IF(J164="Div by 0", "N/A", IF(OR(J164="N/A",K164="N/A"),"N/A", IF(J164&gt;VALUE(MID(K164,1,2)), "No", IF(J164&lt;-1*VALUE(MID(K164,1,2)), "No", "Yes"))))</f>
        <v>N/A</v>
      </c>
      <c r="N164" s="56"/>
    </row>
    <row r="165" spans="1:16" x14ac:dyDescent="0.25">
      <c r="A165" s="50" t="s">
        <v>1228</v>
      </c>
      <c r="B165" s="14" t="s">
        <v>213</v>
      </c>
      <c r="C165" s="14" t="s">
        <v>1746</v>
      </c>
      <c r="D165" s="11" t="str">
        <f t="shared" ref="D165:D171" si="34">IF($B165="N/A","N/A",IF(C165&gt;10,"No",IF(C165&lt;-10,"No","Yes")))</f>
        <v>N/A</v>
      </c>
      <c r="E165" s="14" t="s">
        <v>1746</v>
      </c>
      <c r="F165" s="11" t="str">
        <f t="shared" ref="F165:F171" si="35">IF($B165="N/A","N/A",IF(E165&gt;10,"No",IF(E165&lt;-10,"No","Yes")))</f>
        <v>N/A</v>
      </c>
      <c r="G165" s="14" t="s">
        <v>1746</v>
      </c>
      <c r="H165" s="11" t="str">
        <f t="shared" ref="H165:H171" si="36">IF($B165="N/A","N/A",IF(G165&gt;10,"No",IF(G165&lt;-10,"No","Yes")))</f>
        <v>N/A</v>
      </c>
      <c r="I165" s="12" t="s">
        <v>1746</v>
      </c>
      <c r="J165" s="12" t="s">
        <v>1746</v>
      </c>
      <c r="K165" s="43" t="s">
        <v>739</v>
      </c>
      <c r="L165" s="9" t="str">
        <f>IF(J165="Div by 0", "N/A", IF(OR(J165="N/A",K165="N/A"),"N/A", IF(J165&gt;VALUE(MID(K165,1,2)), "No", IF(J165&lt;-1*VALUE(MID(K165,1,2)), "No", "Yes"))))</f>
        <v>N/A</v>
      </c>
      <c r="N165" s="56"/>
    </row>
    <row r="166" spans="1:16" x14ac:dyDescent="0.25">
      <c r="A166" s="50" t="s">
        <v>1229</v>
      </c>
      <c r="B166" s="14" t="s">
        <v>213</v>
      </c>
      <c r="C166" s="14" t="s">
        <v>1746</v>
      </c>
      <c r="D166" s="11" t="str">
        <f t="shared" si="34"/>
        <v>N/A</v>
      </c>
      <c r="E166" s="14" t="s">
        <v>1746</v>
      </c>
      <c r="F166" s="11" t="str">
        <f t="shared" si="35"/>
        <v>N/A</v>
      </c>
      <c r="G166" s="14" t="s">
        <v>1746</v>
      </c>
      <c r="H166" s="11" t="str">
        <f t="shared" si="36"/>
        <v>N/A</v>
      </c>
      <c r="I166" s="12" t="s">
        <v>1746</v>
      </c>
      <c r="J166" s="12" t="s">
        <v>1746</v>
      </c>
      <c r="K166" s="43" t="s">
        <v>739</v>
      </c>
      <c r="L166" s="9" t="str">
        <f t="shared" ref="L166" si="37">IF(J166="Div by 0", "N/A", IF(OR(J166="N/A",K166="N/A"),"N/A", IF(J166&gt;VALUE(MID(K166,1,2)), "No", IF(J166&lt;-1*VALUE(MID(K166,1,2)), "No", "Yes"))))</f>
        <v>N/A</v>
      </c>
      <c r="O166" s="56"/>
      <c r="P166" s="56"/>
    </row>
    <row r="167" spans="1:16" s="56" customFormat="1" x14ac:dyDescent="0.25">
      <c r="A167" s="57"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28"/>
      <c r="N167" s="28"/>
      <c r="O167" s="55"/>
      <c r="P167" s="55"/>
    </row>
    <row r="168" spans="1:16" s="55" customFormat="1" x14ac:dyDescent="0.25">
      <c r="A168" s="57"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28"/>
      <c r="N168" s="28"/>
      <c r="O168" s="56"/>
      <c r="P168" s="56"/>
    </row>
    <row r="169" spans="1:16" s="56" customFormat="1" x14ac:dyDescent="0.25">
      <c r="A169" s="57"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28"/>
      <c r="N169" s="28"/>
      <c r="O169" s="28"/>
      <c r="P169" s="28"/>
    </row>
    <row r="170" spans="1:16" x14ac:dyDescent="0.25">
      <c r="A170" s="57" t="s">
        <v>1230</v>
      </c>
      <c r="B170" s="14" t="s">
        <v>213</v>
      </c>
      <c r="C170" s="14" t="s">
        <v>213</v>
      </c>
      <c r="D170" s="11" t="str">
        <f t="shared" si="34"/>
        <v>N/A</v>
      </c>
      <c r="E170" s="14" t="s">
        <v>213</v>
      </c>
      <c r="F170" s="11" t="str">
        <f t="shared" si="35"/>
        <v>N/A</v>
      </c>
      <c r="G170" s="14" t="s">
        <v>1746</v>
      </c>
      <c r="H170" s="11" t="str">
        <f t="shared" si="36"/>
        <v>N/A</v>
      </c>
      <c r="I170" s="12" t="s">
        <v>213</v>
      </c>
      <c r="J170" s="12" t="s">
        <v>213</v>
      </c>
      <c r="K170" s="14" t="s">
        <v>213</v>
      </c>
      <c r="L170" s="9" t="str">
        <f t="shared" si="38"/>
        <v>N/A</v>
      </c>
    </row>
    <row r="171" spans="1:16" ht="25" x14ac:dyDescent="0.25">
      <c r="A171" s="2" t="s">
        <v>1231</v>
      </c>
      <c r="B171" s="14" t="s">
        <v>213</v>
      </c>
      <c r="C171" s="14" t="s">
        <v>213</v>
      </c>
      <c r="D171" s="11" t="str">
        <f t="shared" si="34"/>
        <v>N/A</v>
      </c>
      <c r="E171" s="14" t="s">
        <v>213</v>
      </c>
      <c r="F171" s="11" t="str">
        <f t="shared" si="35"/>
        <v>N/A</v>
      </c>
      <c r="G171" s="14" t="s">
        <v>1746</v>
      </c>
      <c r="H171" s="11" t="str">
        <f t="shared" si="36"/>
        <v>N/A</v>
      </c>
      <c r="I171" s="12" t="s">
        <v>213</v>
      </c>
      <c r="J171" s="12" t="s">
        <v>213</v>
      </c>
      <c r="K171" s="14" t="s">
        <v>213</v>
      </c>
      <c r="L171" s="9" t="str">
        <f t="shared" si="38"/>
        <v>N/A</v>
      </c>
    </row>
    <row r="172" spans="1:16" s="20" customFormat="1" ht="12" customHeight="1" x14ac:dyDescent="0.25">
      <c r="A172" s="137" t="s">
        <v>1646</v>
      </c>
      <c r="B172" s="138"/>
      <c r="C172" s="138"/>
      <c r="D172" s="138"/>
      <c r="E172" s="138"/>
      <c r="F172" s="138"/>
      <c r="G172" s="138"/>
      <c r="H172" s="138"/>
      <c r="I172" s="138"/>
      <c r="J172" s="138"/>
      <c r="K172" s="138"/>
      <c r="L172" s="139"/>
    </row>
    <row r="173" spans="1:16" s="20" customFormat="1" ht="12.75" customHeight="1" x14ac:dyDescent="0.25">
      <c r="A173" s="132" t="s">
        <v>1644</v>
      </c>
      <c r="B173" s="133"/>
      <c r="C173" s="133"/>
      <c r="D173" s="133"/>
      <c r="E173" s="133"/>
      <c r="F173" s="133"/>
      <c r="G173" s="133"/>
      <c r="H173" s="133"/>
      <c r="I173" s="133"/>
      <c r="J173" s="133"/>
      <c r="K173" s="133"/>
      <c r="L173" s="134"/>
    </row>
    <row r="174" spans="1:16" x14ac:dyDescent="0.25">
      <c r="A174" s="143" t="s">
        <v>1742</v>
      </c>
      <c r="B174" s="144"/>
      <c r="C174" s="144"/>
      <c r="D174" s="144"/>
      <c r="E174" s="144"/>
      <c r="F174" s="144"/>
      <c r="G174" s="144"/>
      <c r="H174" s="144"/>
      <c r="I174" s="144"/>
      <c r="J174" s="144"/>
      <c r="K174" s="144"/>
      <c r="L174" s="145"/>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5.5" customHeight="1" x14ac:dyDescent="0.3">
      <c r="A2" s="149" t="s">
        <v>1606</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ht="13" x14ac:dyDescent="0.3">
      <c r="A4" s="152" t="s">
        <v>650</v>
      </c>
      <c r="B4" s="153"/>
      <c r="C4" s="153"/>
      <c r="D4" s="153"/>
      <c r="E4" s="153"/>
      <c r="F4" s="153"/>
      <c r="G4" s="153"/>
      <c r="H4" s="153"/>
      <c r="I4" s="153"/>
      <c r="J4" s="153"/>
      <c r="K4" s="153"/>
      <c r="L4" s="154"/>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0</v>
      </c>
      <c r="B6" s="1" t="s">
        <v>213</v>
      </c>
      <c r="C6" s="1">
        <v>1692029</v>
      </c>
      <c r="D6" s="11" t="str">
        <f t="shared" ref="D6:D11" si="0">IF($B6="N/A","N/A",IF(C6&gt;10,"No",IF(C6&lt;-10,"No","Yes")))</f>
        <v>N/A</v>
      </c>
      <c r="E6" s="1">
        <v>1752485</v>
      </c>
      <c r="F6" s="11" t="str">
        <f t="shared" ref="F6:F11" si="1">IF($B6="N/A","N/A",IF(E6&gt;10,"No",IF(E6&lt;-10,"No","Yes")))</f>
        <v>N/A</v>
      </c>
      <c r="G6" s="1">
        <v>1775203</v>
      </c>
      <c r="H6" s="11" t="str">
        <f t="shared" ref="H6:H11" si="2">IF($B6="N/A","N/A",IF(G6&gt;10,"No",IF(G6&lt;-10,"No","Yes")))</f>
        <v>N/A</v>
      </c>
      <c r="I6" s="12">
        <v>3.573</v>
      </c>
      <c r="J6" s="12">
        <v>1.296</v>
      </c>
      <c r="K6" s="1" t="s">
        <v>739</v>
      </c>
      <c r="L6" s="9" t="str">
        <f t="shared" ref="L6:L14" si="3">IF(J6="Div by 0", "N/A", IF(K6="N/A","N/A", IF(J6&gt;VALUE(MID(K6,1,2)), "No", IF(J6&lt;-1*VALUE(MID(K6,1,2)), "No", "Yes"))))</f>
        <v>Yes</v>
      </c>
    </row>
    <row r="7" spans="1:12" x14ac:dyDescent="0.25">
      <c r="A7" s="18" t="s">
        <v>100</v>
      </c>
      <c r="B7" s="43" t="s">
        <v>213</v>
      </c>
      <c r="C7" s="1">
        <v>70227</v>
      </c>
      <c r="D7" s="11" t="str">
        <f t="shared" si="0"/>
        <v>N/A</v>
      </c>
      <c r="E7" s="1">
        <v>69968</v>
      </c>
      <c r="F7" s="11" t="str">
        <f t="shared" si="1"/>
        <v>N/A</v>
      </c>
      <c r="G7" s="1">
        <v>69219</v>
      </c>
      <c r="H7" s="11" t="str">
        <f t="shared" si="2"/>
        <v>N/A</v>
      </c>
      <c r="I7" s="12">
        <v>-0.36899999999999999</v>
      </c>
      <c r="J7" s="12">
        <v>-1.07</v>
      </c>
      <c r="K7" s="43" t="s">
        <v>739</v>
      </c>
      <c r="L7" s="9" t="str">
        <f t="shared" si="3"/>
        <v>Yes</v>
      </c>
    </row>
    <row r="8" spans="1:12" x14ac:dyDescent="0.25">
      <c r="A8" s="18" t="s">
        <v>101</v>
      </c>
      <c r="B8" s="43" t="s">
        <v>213</v>
      </c>
      <c r="C8" s="1">
        <v>277039</v>
      </c>
      <c r="D8" s="11" t="str">
        <f t="shared" si="0"/>
        <v>N/A</v>
      </c>
      <c r="E8" s="1">
        <v>285681</v>
      </c>
      <c r="F8" s="11" t="str">
        <f t="shared" si="1"/>
        <v>N/A</v>
      </c>
      <c r="G8" s="1">
        <v>293714</v>
      </c>
      <c r="H8" s="11" t="str">
        <f t="shared" si="2"/>
        <v>N/A</v>
      </c>
      <c r="I8" s="12">
        <v>3.1190000000000002</v>
      </c>
      <c r="J8" s="12">
        <v>2.8119999999999998</v>
      </c>
      <c r="K8" s="43" t="s">
        <v>739</v>
      </c>
      <c r="L8" s="9" t="str">
        <f t="shared" si="3"/>
        <v>Yes</v>
      </c>
    </row>
    <row r="9" spans="1:12" x14ac:dyDescent="0.25">
      <c r="A9" s="18" t="s">
        <v>104</v>
      </c>
      <c r="B9" s="43" t="s">
        <v>213</v>
      </c>
      <c r="C9" s="1">
        <v>1064646</v>
      </c>
      <c r="D9" s="11" t="str">
        <f t="shared" si="0"/>
        <v>N/A</v>
      </c>
      <c r="E9" s="1">
        <v>1115516</v>
      </c>
      <c r="F9" s="11" t="str">
        <f t="shared" si="1"/>
        <v>N/A</v>
      </c>
      <c r="G9" s="1">
        <v>1115158</v>
      </c>
      <c r="H9" s="11" t="str">
        <f t="shared" si="2"/>
        <v>N/A</v>
      </c>
      <c r="I9" s="12">
        <v>4.7779999999999996</v>
      </c>
      <c r="J9" s="12">
        <v>-3.2000000000000001E-2</v>
      </c>
      <c r="K9" s="43" t="s">
        <v>739</v>
      </c>
      <c r="L9" s="9" t="str">
        <f t="shared" si="3"/>
        <v>Yes</v>
      </c>
    </row>
    <row r="10" spans="1:12" x14ac:dyDescent="0.25">
      <c r="A10" s="18" t="s">
        <v>105</v>
      </c>
      <c r="B10" s="43" t="s">
        <v>213</v>
      </c>
      <c r="C10" s="1">
        <v>280117</v>
      </c>
      <c r="D10" s="11" t="str">
        <f t="shared" si="0"/>
        <v>N/A</v>
      </c>
      <c r="E10" s="1">
        <v>281320</v>
      </c>
      <c r="F10" s="11" t="str">
        <f t="shared" si="1"/>
        <v>N/A</v>
      </c>
      <c r="G10" s="1">
        <v>297112</v>
      </c>
      <c r="H10" s="11" t="str">
        <f t="shared" si="2"/>
        <v>N/A</v>
      </c>
      <c r="I10" s="12">
        <v>0.42949999999999999</v>
      </c>
      <c r="J10" s="12">
        <v>5.6139999999999999</v>
      </c>
      <c r="K10" s="43" t="s">
        <v>739</v>
      </c>
      <c r="L10" s="9" t="str">
        <f t="shared" si="3"/>
        <v>Yes</v>
      </c>
    </row>
    <row r="11" spans="1:12" x14ac:dyDescent="0.25">
      <c r="A11" s="18" t="s">
        <v>77</v>
      </c>
      <c r="B11" s="1" t="s">
        <v>213</v>
      </c>
      <c r="C11" s="1">
        <v>1300639.1499999999</v>
      </c>
      <c r="D11" s="11" t="str">
        <f t="shared" si="0"/>
        <v>N/A</v>
      </c>
      <c r="E11" s="1">
        <v>1353819.65</v>
      </c>
      <c r="F11" s="11" t="str">
        <f t="shared" si="1"/>
        <v>N/A</v>
      </c>
      <c r="G11" s="1">
        <v>1386770.28</v>
      </c>
      <c r="H11" s="11" t="str">
        <f t="shared" si="2"/>
        <v>N/A</v>
      </c>
      <c r="I11" s="12">
        <v>4.0890000000000004</v>
      </c>
      <c r="J11" s="12">
        <v>2.4340000000000002</v>
      </c>
      <c r="K11" s="1" t="s">
        <v>740</v>
      </c>
      <c r="L11" s="9" t="str">
        <f t="shared" si="3"/>
        <v>Yes</v>
      </c>
    </row>
    <row r="12" spans="1:12" x14ac:dyDescent="0.25">
      <c r="A12" s="18" t="s">
        <v>115</v>
      </c>
      <c r="B12" s="1" t="s">
        <v>213</v>
      </c>
      <c r="C12" s="1">
        <v>161010</v>
      </c>
      <c r="D12" s="1" t="s">
        <v>213</v>
      </c>
      <c r="E12" s="1">
        <v>160618</v>
      </c>
      <c r="F12" s="1" t="s">
        <v>213</v>
      </c>
      <c r="G12" s="1">
        <v>160845</v>
      </c>
      <c r="H12" s="1" t="s">
        <v>213</v>
      </c>
      <c r="I12" s="12">
        <v>-0.24299999999999999</v>
      </c>
      <c r="J12" s="12">
        <v>0.14130000000000001</v>
      </c>
      <c r="K12" s="1" t="s">
        <v>740</v>
      </c>
      <c r="L12" s="9" t="str">
        <f t="shared" si="3"/>
        <v>Yes</v>
      </c>
    </row>
    <row r="13" spans="1:12" x14ac:dyDescent="0.25">
      <c r="A13" s="18" t="s">
        <v>449</v>
      </c>
      <c r="B13" s="1" t="s">
        <v>213</v>
      </c>
      <c r="C13" s="1">
        <v>66696</v>
      </c>
      <c r="D13" s="1" t="s">
        <v>213</v>
      </c>
      <c r="E13" s="1">
        <v>65987</v>
      </c>
      <c r="F13" s="1" t="s">
        <v>213</v>
      </c>
      <c r="G13" s="1">
        <v>64791</v>
      </c>
      <c r="H13" s="1" t="s">
        <v>213</v>
      </c>
      <c r="I13" s="12">
        <v>-1.06</v>
      </c>
      <c r="J13" s="12">
        <v>-1.81</v>
      </c>
      <c r="K13" s="1" t="s">
        <v>740</v>
      </c>
      <c r="L13" s="9" t="str">
        <f t="shared" si="3"/>
        <v>Yes</v>
      </c>
    </row>
    <row r="14" spans="1:12" x14ac:dyDescent="0.25">
      <c r="A14" s="18" t="s">
        <v>450</v>
      </c>
      <c r="B14" s="1" t="s">
        <v>213</v>
      </c>
      <c r="C14" s="1">
        <v>93306</v>
      </c>
      <c r="D14" s="1" t="s">
        <v>213</v>
      </c>
      <c r="E14" s="1">
        <v>93640</v>
      </c>
      <c r="F14" s="1" t="s">
        <v>213</v>
      </c>
      <c r="G14" s="1">
        <v>95004</v>
      </c>
      <c r="H14" s="1" t="s">
        <v>213</v>
      </c>
      <c r="I14" s="12">
        <v>0.35799999999999998</v>
      </c>
      <c r="J14" s="12">
        <v>1.4570000000000001</v>
      </c>
      <c r="K14" s="1" t="s">
        <v>740</v>
      </c>
      <c r="L14" s="9" t="str">
        <f t="shared" si="3"/>
        <v>Yes</v>
      </c>
    </row>
    <row r="15" spans="1:12" x14ac:dyDescent="0.25">
      <c r="A15" s="4" t="s">
        <v>58</v>
      </c>
      <c r="B15" s="43" t="s">
        <v>213</v>
      </c>
      <c r="C15" s="14">
        <v>6695857121</v>
      </c>
      <c r="D15" s="11" t="str">
        <f t="shared" ref="D15:D20" si="4">IF($B15="N/A","N/A",IF(C15&gt;10,"No",IF(C15&lt;-10,"No","Yes")))</f>
        <v>N/A</v>
      </c>
      <c r="E15" s="14">
        <v>7537236649</v>
      </c>
      <c r="F15" s="11" t="str">
        <f t="shared" ref="F15:F20" si="5">IF($B15="N/A","N/A",IF(E15&gt;10,"No",IF(E15&lt;-10,"No","Yes")))</f>
        <v>N/A</v>
      </c>
      <c r="G15" s="14">
        <v>8221005624</v>
      </c>
      <c r="H15" s="11" t="str">
        <f t="shared" ref="H15:H20" si="6">IF($B15="N/A","N/A",IF(G15&gt;10,"No",IF(G15&lt;-10,"No","Yes")))</f>
        <v>N/A</v>
      </c>
      <c r="I15" s="12">
        <v>12.57</v>
      </c>
      <c r="J15" s="12">
        <v>9.0719999999999992</v>
      </c>
      <c r="K15" s="43" t="s">
        <v>739</v>
      </c>
      <c r="L15" s="9" t="str">
        <f t="shared" ref="L15:L20" si="7">IF(J15="Div by 0", "N/A", IF(K15="N/A","N/A", IF(J15&gt;VALUE(MID(K15,1,2)), "No", IF(J15&lt;-1*VALUE(MID(K15,1,2)), "No", "Yes"))))</f>
        <v>Yes</v>
      </c>
    </row>
    <row r="16" spans="1:12" x14ac:dyDescent="0.25">
      <c r="A16" s="4" t="s">
        <v>1132</v>
      </c>
      <c r="B16" s="43" t="s">
        <v>213</v>
      </c>
      <c r="C16" s="14">
        <v>3957.2945387</v>
      </c>
      <c r="D16" s="11" t="str">
        <f t="shared" si="4"/>
        <v>N/A</v>
      </c>
      <c r="E16" s="14">
        <v>4300.8851139999997</v>
      </c>
      <c r="F16" s="11" t="str">
        <f t="shared" si="5"/>
        <v>N/A</v>
      </c>
      <c r="G16" s="14">
        <v>4631.0228317999999</v>
      </c>
      <c r="H16" s="11" t="str">
        <f t="shared" si="6"/>
        <v>N/A</v>
      </c>
      <c r="I16" s="12">
        <v>8.6820000000000004</v>
      </c>
      <c r="J16" s="12">
        <v>7.6760000000000002</v>
      </c>
      <c r="K16" s="43" t="s">
        <v>739</v>
      </c>
      <c r="L16" s="9" t="str">
        <f t="shared" si="7"/>
        <v>Yes</v>
      </c>
    </row>
    <row r="17" spans="1:12" x14ac:dyDescent="0.25">
      <c r="A17" s="4" t="s">
        <v>1232</v>
      </c>
      <c r="B17" s="43" t="s">
        <v>213</v>
      </c>
      <c r="C17" s="14">
        <v>14506.117190999999</v>
      </c>
      <c r="D17" s="11" t="str">
        <f t="shared" si="4"/>
        <v>N/A</v>
      </c>
      <c r="E17" s="14">
        <v>15015.821318</v>
      </c>
      <c r="F17" s="11" t="str">
        <f t="shared" si="5"/>
        <v>N/A</v>
      </c>
      <c r="G17" s="14">
        <v>14937.431746</v>
      </c>
      <c r="H17" s="11" t="str">
        <f t="shared" si="6"/>
        <v>N/A</v>
      </c>
      <c r="I17" s="12">
        <v>3.5139999999999998</v>
      </c>
      <c r="J17" s="12">
        <v>-0.52200000000000002</v>
      </c>
      <c r="K17" s="43" t="s">
        <v>739</v>
      </c>
      <c r="L17" s="9" t="str">
        <f t="shared" si="7"/>
        <v>Yes</v>
      </c>
    </row>
    <row r="18" spans="1:12" x14ac:dyDescent="0.25">
      <c r="A18" s="4" t="s">
        <v>1233</v>
      </c>
      <c r="B18" s="43" t="s">
        <v>213</v>
      </c>
      <c r="C18" s="14">
        <v>10218.736127</v>
      </c>
      <c r="D18" s="11" t="str">
        <f t="shared" si="4"/>
        <v>N/A</v>
      </c>
      <c r="E18" s="14">
        <v>10283.007148000001</v>
      </c>
      <c r="F18" s="11" t="str">
        <f t="shared" si="5"/>
        <v>N/A</v>
      </c>
      <c r="G18" s="14">
        <v>11082.917648000001</v>
      </c>
      <c r="H18" s="11" t="str">
        <f t="shared" si="6"/>
        <v>N/A</v>
      </c>
      <c r="I18" s="12">
        <v>0.629</v>
      </c>
      <c r="J18" s="12">
        <v>7.7789999999999999</v>
      </c>
      <c r="K18" s="43" t="s">
        <v>739</v>
      </c>
      <c r="L18" s="9" t="str">
        <f t="shared" si="7"/>
        <v>Yes</v>
      </c>
    </row>
    <row r="19" spans="1:12" x14ac:dyDescent="0.25">
      <c r="A19" s="4" t="s">
        <v>1234</v>
      </c>
      <c r="B19" s="43" t="s">
        <v>213</v>
      </c>
      <c r="C19" s="14">
        <v>1698.7051179</v>
      </c>
      <c r="D19" s="11" t="str">
        <f t="shared" si="4"/>
        <v>N/A</v>
      </c>
      <c r="E19" s="14">
        <v>2092.4040058999999</v>
      </c>
      <c r="F19" s="11" t="str">
        <f t="shared" si="5"/>
        <v>N/A</v>
      </c>
      <c r="G19" s="14">
        <v>2181.0986128999998</v>
      </c>
      <c r="H19" s="11" t="str">
        <f t="shared" si="6"/>
        <v>N/A</v>
      </c>
      <c r="I19" s="12">
        <v>23.18</v>
      </c>
      <c r="J19" s="12">
        <v>4.2389999999999999</v>
      </c>
      <c r="K19" s="43" t="s">
        <v>739</v>
      </c>
      <c r="L19" s="9" t="str">
        <f t="shared" si="7"/>
        <v>Yes</v>
      </c>
    </row>
    <row r="20" spans="1:12" x14ac:dyDescent="0.25">
      <c r="A20" s="4" t="s">
        <v>1235</v>
      </c>
      <c r="B20" s="43" t="s">
        <v>213</v>
      </c>
      <c r="C20" s="14">
        <v>3704.2663673000002</v>
      </c>
      <c r="D20" s="11" t="str">
        <f t="shared" si="4"/>
        <v>N/A</v>
      </c>
      <c r="E20" s="14">
        <v>4318.3554351000002</v>
      </c>
      <c r="F20" s="11" t="str">
        <f t="shared" si="5"/>
        <v>N/A</v>
      </c>
      <c r="G20" s="14">
        <v>5047.1670448000004</v>
      </c>
      <c r="H20" s="11" t="str">
        <f t="shared" si="6"/>
        <v>N/A</v>
      </c>
      <c r="I20" s="12">
        <v>16.579999999999998</v>
      </c>
      <c r="J20" s="12">
        <v>16.88</v>
      </c>
      <c r="K20" s="43" t="s">
        <v>739</v>
      </c>
      <c r="L20" s="9" t="str">
        <f t="shared" si="7"/>
        <v>Yes</v>
      </c>
    </row>
    <row r="21" spans="1:12" x14ac:dyDescent="0.25">
      <c r="A21" s="2" t="s">
        <v>1136</v>
      </c>
      <c r="B21" s="43" t="s">
        <v>213</v>
      </c>
      <c r="C21" s="14">
        <v>4230.0694819999999</v>
      </c>
      <c r="D21" s="11" t="str">
        <f t="shared" ref="D21:D22" si="8">IF($B21="N/A","N/A",IF(C21&gt;10,"No",IF(C21&lt;-10,"No","Yes")))</f>
        <v>N/A</v>
      </c>
      <c r="E21" s="14">
        <v>4615.8846466000005</v>
      </c>
      <c r="F21" s="11" t="str">
        <f t="shared" ref="F21:F22" si="9">IF($B21="N/A","N/A",IF(E21&gt;10,"No",IF(E21&lt;-10,"No","Yes")))</f>
        <v>N/A</v>
      </c>
      <c r="G21" s="14">
        <v>5022.6474526000002</v>
      </c>
      <c r="H21" s="11" t="str">
        <f t="shared" ref="H21:H22" si="10">IF($B21="N/A","N/A",IF(G21&gt;10,"No",IF(G21&lt;-10,"No","Yes")))</f>
        <v>N/A</v>
      </c>
      <c r="I21" s="12">
        <v>9.1210000000000004</v>
      </c>
      <c r="J21" s="12">
        <v>8.8119999999999994</v>
      </c>
      <c r="K21" s="43" t="s">
        <v>739</v>
      </c>
      <c r="L21" s="9" t="str">
        <f>IF(J21="Div by 0", "N/A", IF(OR(J21="N/A",K21="N/A"),"N/A", IF(J21&gt;VALUE(MID(K21,1,2)), "No", IF(J21&lt;-1*VALUE(MID(K21,1,2)), "No", "Yes"))))</f>
        <v>Yes</v>
      </c>
    </row>
    <row r="22" spans="1:12" x14ac:dyDescent="0.25">
      <c r="A22" s="2" t="s">
        <v>1137</v>
      </c>
      <c r="B22" s="43" t="s">
        <v>213</v>
      </c>
      <c r="C22" s="14">
        <v>3580.0591896000001</v>
      </c>
      <c r="D22" s="11" t="str">
        <f t="shared" si="8"/>
        <v>N/A</v>
      </c>
      <c r="E22" s="14">
        <v>3873.1666332999998</v>
      </c>
      <c r="F22" s="11" t="str">
        <f t="shared" si="9"/>
        <v>N/A</v>
      </c>
      <c r="G22" s="14">
        <v>4097.6368309999998</v>
      </c>
      <c r="H22" s="11" t="str">
        <f t="shared" si="10"/>
        <v>N/A</v>
      </c>
      <c r="I22" s="12">
        <v>8.1869999999999994</v>
      </c>
      <c r="J22" s="12">
        <v>5.7960000000000003</v>
      </c>
      <c r="K22" s="43" t="s">
        <v>739</v>
      </c>
      <c r="L22" s="9" t="str">
        <f>IF(J22="Div by 0", "N/A", IF(OR(J22="N/A",K22="N/A"),"N/A", IF(J22&gt;VALUE(MID(K22,1,2)), "No", IF(J22&lt;-1*VALUE(MID(K22,1,2)), "No", "Yes"))))</f>
        <v>Yes</v>
      </c>
    </row>
    <row r="23" spans="1:12" x14ac:dyDescent="0.25">
      <c r="A23" s="4" t="s">
        <v>1236</v>
      </c>
      <c r="B23" s="43" t="s">
        <v>213</v>
      </c>
      <c r="C23" s="14">
        <v>10655.342873</v>
      </c>
      <c r="D23" s="11" t="str">
        <f>IF($B23="N/A","N/A",IF(C23&gt;10,"No",IF(C23&lt;-10,"No","Yes")))</f>
        <v>N/A</v>
      </c>
      <c r="E23" s="14">
        <v>11074.761377999999</v>
      </c>
      <c r="F23" s="11" t="str">
        <f>IF($B23="N/A","N/A",IF(E23&gt;10,"No",IF(E23&lt;-10,"No","Yes")))</f>
        <v>N/A</v>
      </c>
      <c r="G23" s="14">
        <v>11100.878914000001</v>
      </c>
      <c r="H23" s="11" t="str">
        <f>IF($B23="N/A","N/A",IF(G23&gt;10,"No",IF(G23&lt;-10,"No","Yes")))</f>
        <v>N/A</v>
      </c>
      <c r="I23" s="12">
        <v>3.9359999999999999</v>
      </c>
      <c r="J23" s="12">
        <v>0.23580000000000001</v>
      </c>
      <c r="K23" s="43" t="s">
        <v>739</v>
      </c>
      <c r="L23" s="9" t="str">
        <f>IF(J23="Div by 0", "N/A", IF(K23="N/A","N/A", IF(J23&gt;VALUE(MID(K23,1,2)), "No", IF(J23&lt;-1*VALUE(MID(K23,1,2)), "No", "Yes"))))</f>
        <v>Yes</v>
      </c>
    </row>
    <row r="24" spans="1:12" x14ac:dyDescent="0.25">
      <c r="A24" s="4" t="s">
        <v>1237</v>
      </c>
      <c r="B24" s="43" t="s">
        <v>213</v>
      </c>
      <c r="C24" s="14">
        <v>14709.327291</v>
      </c>
      <c r="D24" s="11" t="str">
        <f>IF($B24="N/A","N/A",IF(C24&gt;10,"No",IF(C24&lt;-10,"No","Yes")))</f>
        <v>N/A</v>
      </c>
      <c r="E24" s="14">
        <v>15327.687180999999</v>
      </c>
      <c r="F24" s="11" t="str">
        <f>IF($B24="N/A","N/A",IF(E24&gt;10,"No",IF(E24&lt;-10,"No","Yes")))</f>
        <v>N/A</v>
      </c>
      <c r="G24" s="14">
        <v>15344.905264999999</v>
      </c>
      <c r="H24" s="11" t="str">
        <f>IF($B24="N/A","N/A",IF(G24&gt;10,"No",IF(G24&lt;-10,"No","Yes")))</f>
        <v>N/A</v>
      </c>
      <c r="I24" s="12">
        <v>4.2039999999999997</v>
      </c>
      <c r="J24" s="12">
        <v>0.1123</v>
      </c>
      <c r="K24" s="43" t="s">
        <v>739</v>
      </c>
      <c r="L24" s="9" t="str">
        <f>IF(J24="Div by 0", "N/A", IF(K24="N/A","N/A", IF(J24&gt;VALUE(MID(K24,1,2)), "No", IF(J24&lt;-1*VALUE(MID(K24,1,2)), "No", "Yes"))))</f>
        <v>Yes</v>
      </c>
    </row>
    <row r="25" spans="1:12" x14ac:dyDescent="0.25">
      <c r="A25" s="4" t="s">
        <v>1238</v>
      </c>
      <c r="B25" s="43" t="s">
        <v>213</v>
      </c>
      <c r="C25" s="14">
        <v>7836.9581592000004</v>
      </c>
      <c r="D25" s="11" t="str">
        <f>IF($B25="N/A","N/A",IF(C25&gt;10,"No",IF(C25&lt;-10,"No","Yes")))</f>
        <v>N/A</v>
      </c>
      <c r="E25" s="14">
        <v>8156.2415420999996</v>
      </c>
      <c r="F25" s="11" t="str">
        <f>IF($B25="N/A","N/A",IF(E25&gt;10,"No",IF(E25&lt;-10,"No","Yes")))</f>
        <v>N/A</v>
      </c>
      <c r="G25" s="14">
        <v>8286.5972380000003</v>
      </c>
      <c r="H25" s="11" t="str">
        <f>IF($B25="N/A","N/A",IF(G25&gt;10,"No",IF(G25&lt;-10,"No","Yes")))</f>
        <v>N/A</v>
      </c>
      <c r="I25" s="12">
        <v>4.0739999999999998</v>
      </c>
      <c r="J25" s="12">
        <v>1.5980000000000001</v>
      </c>
      <c r="K25" s="43" t="s">
        <v>739</v>
      </c>
      <c r="L25" s="9" t="str">
        <f>IF(J25="Div by 0", "N/A", IF(K25="N/A","N/A", IF(J25&gt;VALUE(MID(K25,1,2)), "No", IF(J25&lt;-1*VALUE(MID(K25,1,2)), "No", "Yes"))))</f>
        <v>Yes</v>
      </c>
    </row>
    <row r="26" spans="1:12" x14ac:dyDescent="0.25">
      <c r="A26" s="4" t="s">
        <v>1239</v>
      </c>
      <c r="B26" s="43" t="s">
        <v>213</v>
      </c>
      <c r="C26" s="14">
        <v>10774.646901</v>
      </c>
      <c r="D26" s="11" t="str">
        <f t="shared" ref="D26:D27" si="11">IF($B26="N/A","N/A",IF(C26&gt;10,"No",IF(C26&lt;-10,"No","Yes")))</f>
        <v>N/A</v>
      </c>
      <c r="E26" s="14">
        <v>11281.545656</v>
      </c>
      <c r="F26" s="11" t="str">
        <f t="shared" ref="F26:F30" si="12">IF($B26="N/A","N/A",IF(E26&gt;10,"No",IF(E26&lt;-10,"No","Yes")))</f>
        <v>N/A</v>
      </c>
      <c r="G26" s="14">
        <v>11327.417409</v>
      </c>
      <c r="H26" s="11" t="str">
        <f t="shared" ref="H26:H27" si="13">IF($B26="N/A","N/A",IF(G26&gt;10,"No",IF(G26&lt;-10,"No","Yes")))</f>
        <v>N/A</v>
      </c>
      <c r="I26" s="12">
        <v>4.7050000000000001</v>
      </c>
      <c r="J26" s="12">
        <v>0.40660000000000002</v>
      </c>
      <c r="K26" s="43" t="s">
        <v>739</v>
      </c>
      <c r="L26" s="9" t="str">
        <f>IF(J26="Div by 0", "N/A", IF(OR(J26="N/A",K26="N/A"),"N/A", IF(J26&gt;VALUE(MID(K26,1,2)), "No", IF(J26&lt;-1*VALUE(MID(K26,1,2)), "No", "Yes"))))</f>
        <v>Yes</v>
      </c>
    </row>
    <row r="27" spans="1:12" x14ac:dyDescent="0.25">
      <c r="A27" s="4" t="s">
        <v>1240</v>
      </c>
      <c r="B27" s="43" t="s">
        <v>213</v>
      </c>
      <c r="C27" s="14">
        <v>10425.605552999999</v>
      </c>
      <c r="D27" s="11" t="str">
        <f t="shared" si="11"/>
        <v>N/A</v>
      </c>
      <c r="E27" s="14">
        <v>10681.388862</v>
      </c>
      <c r="F27" s="11" t="str">
        <f t="shared" si="12"/>
        <v>N/A</v>
      </c>
      <c r="G27" s="14">
        <v>10677.199092999999</v>
      </c>
      <c r="H27" s="11" t="str">
        <f t="shared" si="13"/>
        <v>N/A</v>
      </c>
      <c r="I27" s="12">
        <v>2.4529999999999998</v>
      </c>
      <c r="J27" s="12">
        <v>-3.9E-2</v>
      </c>
      <c r="K27" s="43" t="s">
        <v>739</v>
      </c>
      <c r="L27" s="9" t="str">
        <f>IF(J27="Div by 0", "N/A", IF(OR(J27="N/A",K27="N/A"),"N/A", IF(J27&gt;VALUE(MID(K27,1,2)), "No", IF(J27&lt;-1*VALUE(MID(K27,1,2)), "No", "Yes"))))</f>
        <v>Yes</v>
      </c>
    </row>
    <row r="28" spans="1:12" x14ac:dyDescent="0.25">
      <c r="A28" s="50" t="s">
        <v>1241</v>
      </c>
      <c r="B28" s="14" t="s">
        <v>213</v>
      </c>
      <c r="C28" s="14" t="s">
        <v>1746</v>
      </c>
      <c r="D28" s="11" t="str">
        <f t="shared" ref="D28:D30" si="14">IF($B28="N/A","N/A",IF(C28&gt;10,"No",IF(C28&lt;-10,"No","Yes")))</f>
        <v>N/A</v>
      </c>
      <c r="E28" s="14" t="s">
        <v>1746</v>
      </c>
      <c r="F28" s="11" t="str">
        <f t="shared" si="12"/>
        <v>N/A</v>
      </c>
      <c r="G28" s="14" t="s">
        <v>1746</v>
      </c>
      <c r="H28" s="11" t="str">
        <f t="shared" ref="H28:H30" si="15">IF($B28="N/A","N/A",IF(G28&gt;10,"No",IF(G28&lt;-10,"No","Yes")))</f>
        <v>N/A</v>
      </c>
      <c r="I28" s="12" t="s">
        <v>1746</v>
      </c>
      <c r="J28" s="12" t="s">
        <v>1746</v>
      </c>
      <c r="K28" s="43" t="s">
        <v>739</v>
      </c>
      <c r="L28" s="9" t="str">
        <f>IF(J28="Div by 0", "N/A", IF(OR(J28="N/A",K28="N/A"),"N/A", IF(J28&gt;VALUE(MID(K28,1,2)), "No", IF(J28&lt;-1*VALUE(MID(K28,1,2)), "No", "Yes"))))</f>
        <v>N/A</v>
      </c>
    </row>
    <row r="29" spans="1:12" x14ac:dyDescent="0.25">
      <c r="A29" s="50" t="s">
        <v>1242</v>
      </c>
      <c r="B29" s="14" t="s">
        <v>213</v>
      </c>
      <c r="C29" s="14" t="s">
        <v>1746</v>
      </c>
      <c r="D29" s="11" t="str">
        <f t="shared" si="14"/>
        <v>N/A</v>
      </c>
      <c r="E29" s="14" t="s">
        <v>1746</v>
      </c>
      <c r="F29" s="11" t="str">
        <f t="shared" si="12"/>
        <v>N/A</v>
      </c>
      <c r="G29" s="14" t="s">
        <v>1746</v>
      </c>
      <c r="H29" s="11" t="str">
        <f t="shared" si="15"/>
        <v>N/A</v>
      </c>
      <c r="I29" s="12" t="s">
        <v>1746</v>
      </c>
      <c r="J29" s="12" t="s">
        <v>1746</v>
      </c>
      <c r="K29" s="43" t="s">
        <v>739</v>
      </c>
      <c r="L29" s="9" t="str">
        <f t="shared" ref="L29:L30" si="16">IF(J29="Div by 0", "N/A", IF(OR(J29="N/A",K29="N/A"),"N/A", IF(J29&gt;VALUE(MID(K29,1,2)), "No", IF(J29&lt;-1*VALUE(MID(K29,1,2)), "No", "Yes"))))</f>
        <v>N/A</v>
      </c>
    </row>
    <row r="30" spans="1:12" x14ac:dyDescent="0.25">
      <c r="A30" s="50" t="s">
        <v>1243</v>
      </c>
      <c r="B30" s="14" t="s">
        <v>213</v>
      </c>
      <c r="C30" s="14" t="s">
        <v>1746</v>
      </c>
      <c r="D30" s="11" t="str">
        <f t="shared" si="14"/>
        <v>N/A</v>
      </c>
      <c r="E30" s="14" t="s">
        <v>1746</v>
      </c>
      <c r="F30" s="11" t="str">
        <f t="shared" si="12"/>
        <v>N/A</v>
      </c>
      <c r="G30" s="14" t="s">
        <v>1746</v>
      </c>
      <c r="H30" s="11" t="str">
        <f t="shared" si="15"/>
        <v>N/A</v>
      </c>
      <c r="I30" s="12" t="s">
        <v>1746</v>
      </c>
      <c r="J30" s="12" t="s">
        <v>1746</v>
      </c>
      <c r="K30" s="43" t="s">
        <v>739</v>
      </c>
      <c r="L30" s="9" t="str">
        <f t="shared" si="16"/>
        <v>N/A</v>
      </c>
    </row>
    <row r="31" spans="1:12" x14ac:dyDescent="0.25">
      <c r="A31" s="44" t="s">
        <v>2</v>
      </c>
      <c r="B31" s="35" t="s">
        <v>213</v>
      </c>
      <c r="C31" s="13">
        <v>100</v>
      </c>
      <c r="D31" s="11" t="str">
        <f t="shared" ref="D31:D69" si="17">IF($B31="N/A","N/A",IF(C31&gt;10,"No",IF(C31&lt;-10,"No","Yes")))</f>
        <v>N/A</v>
      </c>
      <c r="E31" s="13">
        <v>96.940173525000006</v>
      </c>
      <c r="F31" s="11" t="str">
        <f t="shared" ref="F31:F69" si="18">IF($B31="N/A","N/A",IF(E31&gt;10,"No",IF(E31&lt;-10,"No","Yes")))</f>
        <v>N/A</v>
      </c>
      <c r="G31" s="13">
        <v>96.263300591999993</v>
      </c>
      <c r="H31" s="11" t="str">
        <f t="shared" ref="H31:H69" si="19">IF($B31="N/A","N/A",IF(G31&gt;10,"No",IF(G31&lt;-10,"No","Yes")))</f>
        <v>N/A</v>
      </c>
      <c r="I31" s="12">
        <v>-3.06</v>
      </c>
      <c r="J31" s="12">
        <v>-0.69799999999999995</v>
      </c>
      <c r="K31" s="43" t="s">
        <v>739</v>
      </c>
      <c r="L31" s="9" t="str">
        <f t="shared" ref="L31:L99" si="20">IF(J31="Div by 0", "N/A", IF(K31="N/A","N/A", IF(J31&gt;VALUE(MID(K31,1,2)), "No", IF(J31&lt;-1*VALUE(MID(K31,1,2)), "No", "Yes"))))</f>
        <v>Yes</v>
      </c>
    </row>
    <row r="32" spans="1:12" x14ac:dyDescent="0.25">
      <c r="A32" s="44" t="s">
        <v>22</v>
      </c>
      <c r="B32" s="35" t="s">
        <v>213</v>
      </c>
      <c r="C32" s="1">
        <v>1692029</v>
      </c>
      <c r="D32" s="11" t="str">
        <f t="shared" si="17"/>
        <v>N/A</v>
      </c>
      <c r="E32" s="1">
        <v>1698862</v>
      </c>
      <c r="F32" s="11" t="str">
        <f t="shared" si="18"/>
        <v>N/A</v>
      </c>
      <c r="G32" s="1">
        <v>1708869</v>
      </c>
      <c r="H32" s="11" t="str">
        <f t="shared" si="19"/>
        <v>N/A</v>
      </c>
      <c r="I32" s="12">
        <v>0.40379999999999999</v>
      </c>
      <c r="J32" s="12">
        <v>0.58899999999999997</v>
      </c>
      <c r="K32" s="43" t="s">
        <v>739</v>
      </c>
      <c r="L32" s="9" t="str">
        <f t="shared" si="20"/>
        <v>Yes</v>
      </c>
    </row>
    <row r="33" spans="1:12" x14ac:dyDescent="0.25">
      <c r="A33" s="44" t="s">
        <v>451</v>
      </c>
      <c r="B33" s="43" t="s">
        <v>213</v>
      </c>
      <c r="C33" s="1">
        <v>70227</v>
      </c>
      <c r="D33" s="1" t="str">
        <f t="shared" si="17"/>
        <v>N/A</v>
      </c>
      <c r="E33" s="1">
        <v>66736</v>
      </c>
      <c r="F33" s="1" t="str">
        <f t="shared" si="18"/>
        <v>N/A</v>
      </c>
      <c r="G33" s="1">
        <v>64480</v>
      </c>
      <c r="H33" s="11" t="str">
        <f t="shared" si="19"/>
        <v>N/A</v>
      </c>
      <c r="I33" s="12">
        <v>-4.97</v>
      </c>
      <c r="J33" s="12">
        <v>-3.38</v>
      </c>
      <c r="K33" s="43" t="s">
        <v>739</v>
      </c>
      <c r="L33" s="9" t="str">
        <f t="shared" si="20"/>
        <v>Yes</v>
      </c>
    </row>
    <row r="34" spans="1:12" x14ac:dyDescent="0.25">
      <c r="A34" s="44" t="s">
        <v>1244</v>
      </c>
      <c r="B34" s="5" t="s">
        <v>213</v>
      </c>
      <c r="C34" s="1">
        <v>26850</v>
      </c>
      <c r="D34" s="9" t="str">
        <f t="shared" ref="D34:D38" si="21">IF($B34="N/A","N/A",IF(C34&lt;0,"No","Yes"))</f>
        <v>N/A</v>
      </c>
      <c r="E34" s="1">
        <v>26737</v>
      </c>
      <c r="F34" s="9" t="str">
        <f t="shared" ref="F34:F38" si="22">IF($B34="N/A","N/A",IF(E34&lt;0,"No","Yes"))</f>
        <v>N/A</v>
      </c>
      <c r="G34" s="1">
        <v>26611</v>
      </c>
      <c r="H34" s="9" t="str">
        <f t="shared" ref="H34:H38" si="23">IF($B34="N/A","N/A",IF(G34&lt;0,"No","Yes"))</f>
        <v>N/A</v>
      </c>
      <c r="I34" s="12">
        <v>-0.42099999999999999</v>
      </c>
      <c r="J34" s="12">
        <v>-0.47099999999999997</v>
      </c>
      <c r="K34" s="1" t="s">
        <v>739</v>
      </c>
      <c r="L34" s="9" t="str">
        <f t="shared" si="20"/>
        <v>Yes</v>
      </c>
    </row>
    <row r="35" spans="1:12" x14ac:dyDescent="0.25">
      <c r="A35" s="44" t="s">
        <v>1245</v>
      </c>
      <c r="B35" s="5" t="s">
        <v>213</v>
      </c>
      <c r="C35" s="1">
        <v>2515</v>
      </c>
      <c r="D35" s="9" t="str">
        <f t="shared" si="21"/>
        <v>N/A</v>
      </c>
      <c r="E35" s="1">
        <v>2219</v>
      </c>
      <c r="F35" s="9" t="str">
        <f t="shared" si="22"/>
        <v>N/A</v>
      </c>
      <c r="G35" s="1">
        <v>2091</v>
      </c>
      <c r="H35" s="9" t="str">
        <f t="shared" si="23"/>
        <v>N/A</v>
      </c>
      <c r="I35" s="12">
        <v>-11.8</v>
      </c>
      <c r="J35" s="12">
        <v>-5.77</v>
      </c>
      <c r="K35" s="1" t="s">
        <v>739</v>
      </c>
      <c r="L35" s="9" t="str">
        <f t="shared" si="20"/>
        <v>Yes</v>
      </c>
    </row>
    <row r="36" spans="1:12" x14ac:dyDescent="0.25">
      <c r="A36" s="44" t="s">
        <v>1246</v>
      </c>
      <c r="B36" s="5" t="s">
        <v>213</v>
      </c>
      <c r="C36" s="1">
        <v>3272</v>
      </c>
      <c r="D36" s="9" t="str">
        <f t="shared" si="21"/>
        <v>N/A</v>
      </c>
      <c r="E36" s="1">
        <v>2431</v>
      </c>
      <c r="F36" s="9" t="str">
        <f t="shared" si="22"/>
        <v>N/A</v>
      </c>
      <c r="G36" s="1">
        <v>1615</v>
      </c>
      <c r="H36" s="9" t="str">
        <f t="shared" si="23"/>
        <v>N/A</v>
      </c>
      <c r="I36" s="12">
        <v>-25.7</v>
      </c>
      <c r="J36" s="12">
        <v>-33.6</v>
      </c>
      <c r="K36" s="1" t="s">
        <v>739</v>
      </c>
      <c r="L36" s="9" t="str">
        <f t="shared" si="20"/>
        <v>No</v>
      </c>
    </row>
    <row r="37" spans="1:12" x14ac:dyDescent="0.25">
      <c r="A37" s="44" t="s">
        <v>1247</v>
      </c>
      <c r="B37" s="5" t="s">
        <v>213</v>
      </c>
      <c r="C37" s="1">
        <v>37590</v>
      </c>
      <c r="D37" s="9" t="str">
        <f t="shared" si="21"/>
        <v>N/A</v>
      </c>
      <c r="E37" s="1">
        <v>35349</v>
      </c>
      <c r="F37" s="9" t="str">
        <f t="shared" si="22"/>
        <v>N/A</v>
      </c>
      <c r="G37" s="1">
        <v>34163</v>
      </c>
      <c r="H37" s="9" t="str">
        <f t="shared" si="23"/>
        <v>N/A</v>
      </c>
      <c r="I37" s="12">
        <v>-5.96</v>
      </c>
      <c r="J37" s="12">
        <v>-3.36</v>
      </c>
      <c r="K37" s="1" t="s">
        <v>739</v>
      </c>
      <c r="L37" s="9" t="str">
        <f t="shared" si="20"/>
        <v>Yes</v>
      </c>
    </row>
    <row r="38" spans="1:12" x14ac:dyDescent="0.25">
      <c r="A38" s="44"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4" t="s">
        <v>452</v>
      </c>
      <c r="B39" s="43" t="s">
        <v>213</v>
      </c>
      <c r="C39" s="1">
        <v>277039</v>
      </c>
      <c r="D39" s="1" t="str">
        <f t="shared" si="17"/>
        <v>N/A</v>
      </c>
      <c r="E39" s="1">
        <v>267301</v>
      </c>
      <c r="F39" s="1" t="str">
        <f t="shared" si="18"/>
        <v>N/A</v>
      </c>
      <c r="G39" s="1">
        <v>270954</v>
      </c>
      <c r="H39" s="11" t="str">
        <f t="shared" si="19"/>
        <v>N/A</v>
      </c>
      <c r="I39" s="12">
        <v>-3.52</v>
      </c>
      <c r="J39" s="12">
        <v>1.367</v>
      </c>
      <c r="K39" s="43" t="s">
        <v>739</v>
      </c>
      <c r="L39" s="9" t="str">
        <f t="shared" si="20"/>
        <v>Yes</v>
      </c>
    </row>
    <row r="40" spans="1:12" x14ac:dyDescent="0.25">
      <c r="A40" s="44" t="s">
        <v>1249</v>
      </c>
      <c r="B40" s="5" t="s">
        <v>213</v>
      </c>
      <c r="C40" s="1">
        <v>223570</v>
      </c>
      <c r="D40" s="9" t="str">
        <f t="shared" ref="D40:D45" si="24">IF($B40="N/A","N/A",IF(C40&lt;0,"No","Yes"))</f>
        <v>N/A</v>
      </c>
      <c r="E40" s="1">
        <v>223293</v>
      </c>
      <c r="F40" s="9" t="str">
        <f t="shared" ref="F40:F45" si="25">IF($B40="N/A","N/A",IF(E40&lt;0,"No","Yes"))</f>
        <v>N/A</v>
      </c>
      <c r="G40" s="1">
        <v>228458</v>
      </c>
      <c r="H40" s="9" t="str">
        <f t="shared" ref="H40:H45" si="26">IF($B40="N/A","N/A",IF(G40&lt;0,"No","Yes"))</f>
        <v>N/A</v>
      </c>
      <c r="I40" s="12">
        <v>-0.124</v>
      </c>
      <c r="J40" s="12">
        <v>2.3130000000000002</v>
      </c>
      <c r="K40" s="1" t="s">
        <v>739</v>
      </c>
      <c r="L40" s="9" t="str">
        <f t="shared" si="20"/>
        <v>Yes</v>
      </c>
    </row>
    <row r="41" spans="1:12" x14ac:dyDescent="0.25">
      <c r="A41" s="44" t="s">
        <v>1250</v>
      </c>
      <c r="B41" s="5" t="s">
        <v>213</v>
      </c>
      <c r="C41" s="1">
        <v>5740</v>
      </c>
      <c r="D41" s="9" t="str">
        <f t="shared" si="24"/>
        <v>N/A</v>
      </c>
      <c r="E41" s="1">
        <v>4531</v>
      </c>
      <c r="F41" s="9" t="str">
        <f t="shared" si="25"/>
        <v>N/A</v>
      </c>
      <c r="G41" s="1">
        <v>2989</v>
      </c>
      <c r="H41" s="9" t="str">
        <f t="shared" si="26"/>
        <v>N/A</v>
      </c>
      <c r="I41" s="12">
        <v>-21.1</v>
      </c>
      <c r="J41" s="12">
        <v>-34</v>
      </c>
      <c r="K41" s="1" t="s">
        <v>739</v>
      </c>
      <c r="L41" s="9" t="str">
        <f t="shared" si="20"/>
        <v>No</v>
      </c>
    </row>
    <row r="42" spans="1:12" x14ac:dyDescent="0.25">
      <c r="A42" s="44" t="s">
        <v>1251</v>
      </c>
      <c r="B42" s="5" t="s">
        <v>213</v>
      </c>
      <c r="C42" s="1">
        <v>4942</v>
      </c>
      <c r="D42" s="9" t="str">
        <f t="shared" si="24"/>
        <v>N/A</v>
      </c>
      <c r="E42" s="1">
        <v>4250</v>
      </c>
      <c r="F42" s="9" t="str">
        <f t="shared" si="25"/>
        <v>N/A</v>
      </c>
      <c r="G42" s="1">
        <v>3000</v>
      </c>
      <c r="H42" s="9" t="str">
        <f t="shared" si="26"/>
        <v>N/A</v>
      </c>
      <c r="I42" s="12">
        <v>-14</v>
      </c>
      <c r="J42" s="12">
        <v>-29.4</v>
      </c>
      <c r="K42" s="1" t="s">
        <v>739</v>
      </c>
      <c r="L42" s="9" t="str">
        <f t="shared" si="20"/>
        <v>Yes</v>
      </c>
    </row>
    <row r="43" spans="1:12" x14ac:dyDescent="0.25">
      <c r="A43" s="44" t="s">
        <v>1252</v>
      </c>
      <c r="B43" s="5" t="s">
        <v>213</v>
      </c>
      <c r="C43" s="1">
        <v>6982</v>
      </c>
      <c r="D43" s="9" t="str">
        <f t="shared" si="24"/>
        <v>N/A</v>
      </c>
      <c r="E43" s="1">
        <v>4676</v>
      </c>
      <c r="F43" s="9" t="str">
        <f t="shared" si="25"/>
        <v>N/A</v>
      </c>
      <c r="G43" s="1">
        <v>4717</v>
      </c>
      <c r="H43" s="9" t="str">
        <f t="shared" si="26"/>
        <v>N/A</v>
      </c>
      <c r="I43" s="12">
        <v>-33</v>
      </c>
      <c r="J43" s="12">
        <v>0.87680000000000002</v>
      </c>
      <c r="K43" s="1" t="s">
        <v>739</v>
      </c>
      <c r="L43" s="9" t="str">
        <f t="shared" si="20"/>
        <v>Yes</v>
      </c>
    </row>
    <row r="44" spans="1:12" x14ac:dyDescent="0.25">
      <c r="A44" s="44" t="s">
        <v>1253</v>
      </c>
      <c r="B44" s="5" t="s">
        <v>213</v>
      </c>
      <c r="C44" s="1">
        <v>35805</v>
      </c>
      <c r="D44" s="9" t="str">
        <f t="shared" si="24"/>
        <v>N/A</v>
      </c>
      <c r="E44" s="1">
        <v>30551</v>
      </c>
      <c r="F44" s="9" t="str">
        <f t="shared" si="25"/>
        <v>N/A</v>
      </c>
      <c r="G44" s="1">
        <v>31767</v>
      </c>
      <c r="H44" s="9" t="str">
        <f t="shared" si="26"/>
        <v>N/A</v>
      </c>
      <c r="I44" s="12">
        <v>-14.7</v>
      </c>
      <c r="J44" s="12">
        <v>3.98</v>
      </c>
      <c r="K44" s="1" t="s">
        <v>739</v>
      </c>
      <c r="L44" s="9" t="str">
        <f t="shared" si="20"/>
        <v>Yes</v>
      </c>
    </row>
    <row r="45" spans="1:12" x14ac:dyDescent="0.25">
      <c r="A45" s="44" t="s">
        <v>1254</v>
      </c>
      <c r="B45" s="5" t="s">
        <v>213</v>
      </c>
      <c r="C45" s="1">
        <v>0</v>
      </c>
      <c r="D45" s="9" t="str">
        <f t="shared" si="24"/>
        <v>N/A</v>
      </c>
      <c r="E45" s="1">
        <v>0</v>
      </c>
      <c r="F45" s="9" t="str">
        <f t="shared" si="25"/>
        <v>N/A</v>
      </c>
      <c r="G45" s="1">
        <v>23</v>
      </c>
      <c r="H45" s="9" t="str">
        <f t="shared" si="26"/>
        <v>N/A</v>
      </c>
      <c r="I45" s="12" t="s">
        <v>1746</v>
      </c>
      <c r="J45" s="12" t="s">
        <v>1746</v>
      </c>
      <c r="K45" s="1" t="s">
        <v>739</v>
      </c>
      <c r="L45" s="9" t="str">
        <f t="shared" si="20"/>
        <v>N/A</v>
      </c>
    </row>
    <row r="46" spans="1:12" x14ac:dyDescent="0.25">
      <c r="A46" s="44" t="s">
        <v>453</v>
      </c>
      <c r="B46" s="43" t="s">
        <v>213</v>
      </c>
      <c r="C46" s="1">
        <v>1064646</v>
      </c>
      <c r="D46" s="1" t="str">
        <f t="shared" si="17"/>
        <v>N/A</v>
      </c>
      <c r="E46" s="1">
        <v>1095960</v>
      </c>
      <c r="F46" s="1" t="str">
        <f t="shared" si="18"/>
        <v>N/A</v>
      </c>
      <c r="G46" s="1">
        <v>1094052</v>
      </c>
      <c r="H46" s="11" t="str">
        <f t="shared" si="19"/>
        <v>N/A</v>
      </c>
      <c r="I46" s="12">
        <v>2.9409999999999998</v>
      </c>
      <c r="J46" s="12">
        <v>-0.17399999999999999</v>
      </c>
      <c r="K46" s="43" t="s">
        <v>739</v>
      </c>
      <c r="L46" s="9" t="str">
        <f t="shared" si="20"/>
        <v>Yes</v>
      </c>
    </row>
    <row r="47" spans="1:12" x14ac:dyDescent="0.25">
      <c r="A47" s="44" t="s">
        <v>1255</v>
      </c>
      <c r="B47" s="5" t="s">
        <v>213</v>
      </c>
      <c r="C47" s="1">
        <v>228117</v>
      </c>
      <c r="D47" s="9" t="str">
        <f t="shared" ref="D47:D53" si="27">IF($B47="N/A","N/A",IF(C47&lt;0,"No","Yes"))</f>
        <v>N/A</v>
      </c>
      <c r="E47" s="1">
        <v>228652</v>
      </c>
      <c r="F47" s="9" t="str">
        <f t="shared" ref="F47:F53" si="28">IF($B47="N/A","N/A",IF(E47&lt;0,"No","Yes"))</f>
        <v>N/A</v>
      </c>
      <c r="G47" s="1">
        <v>230463</v>
      </c>
      <c r="H47" s="9" t="str">
        <f t="shared" ref="H47:H53" si="29">IF($B47="N/A","N/A",IF(G47&lt;0,"No","Yes"))</f>
        <v>N/A</v>
      </c>
      <c r="I47" s="12">
        <v>0.23449999999999999</v>
      </c>
      <c r="J47" s="12">
        <v>0.79200000000000004</v>
      </c>
      <c r="K47" s="1" t="s">
        <v>739</v>
      </c>
      <c r="L47" s="9" t="str">
        <f t="shared" si="20"/>
        <v>Yes</v>
      </c>
    </row>
    <row r="48" spans="1:12" x14ac:dyDescent="0.25">
      <c r="A48" s="44" t="s">
        <v>1256</v>
      </c>
      <c r="B48" s="5" t="s">
        <v>213</v>
      </c>
      <c r="C48" s="1">
        <v>0</v>
      </c>
      <c r="D48" s="9" t="str">
        <f t="shared" si="27"/>
        <v>N/A</v>
      </c>
      <c r="E48" s="1">
        <v>0</v>
      </c>
      <c r="F48" s="9" t="str">
        <f t="shared" si="28"/>
        <v>N/A</v>
      </c>
      <c r="G48" s="1">
        <v>0</v>
      </c>
      <c r="H48" s="9" t="str">
        <f t="shared" si="29"/>
        <v>N/A</v>
      </c>
      <c r="I48" s="12" t="s">
        <v>1746</v>
      </c>
      <c r="J48" s="12" t="s">
        <v>1746</v>
      </c>
      <c r="K48" s="1" t="s">
        <v>739</v>
      </c>
      <c r="L48" s="9" t="str">
        <f t="shared" si="20"/>
        <v>N/A</v>
      </c>
    </row>
    <row r="49" spans="1:12" x14ac:dyDescent="0.25">
      <c r="A49" s="44" t="s">
        <v>1257</v>
      </c>
      <c r="B49" s="5" t="s">
        <v>213</v>
      </c>
      <c r="C49" s="1">
        <v>209</v>
      </c>
      <c r="D49" s="9" t="str">
        <f t="shared" si="27"/>
        <v>N/A</v>
      </c>
      <c r="E49" s="1">
        <v>146</v>
      </c>
      <c r="F49" s="9" t="str">
        <f t="shared" si="28"/>
        <v>N/A</v>
      </c>
      <c r="G49" s="1">
        <v>87</v>
      </c>
      <c r="H49" s="9" t="str">
        <f t="shared" si="29"/>
        <v>N/A</v>
      </c>
      <c r="I49" s="12">
        <v>-30.1</v>
      </c>
      <c r="J49" s="12">
        <v>-40.4</v>
      </c>
      <c r="K49" s="1" t="s">
        <v>739</v>
      </c>
      <c r="L49" s="9" t="str">
        <f t="shared" si="20"/>
        <v>No</v>
      </c>
    </row>
    <row r="50" spans="1:12" x14ac:dyDescent="0.25">
      <c r="A50" s="44" t="s">
        <v>1258</v>
      </c>
      <c r="B50" s="5" t="s">
        <v>213</v>
      </c>
      <c r="C50" s="1">
        <v>653913</v>
      </c>
      <c r="D50" s="9" t="str">
        <f t="shared" si="27"/>
        <v>N/A</v>
      </c>
      <c r="E50" s="1">
        <v>697856</v>
      </c>
      <c r="F50" s="9" t="str">
        <f t="shared" si="28"/>
        <v>N/A</v>
      </c>
      <c r="G50" s="1">
        <v>696455</v>
      </c>
      <c r="H50" s="9" t="str">
        <f t="shared" si="29"/>
        <v>N/A</v>
      </c>
      <c r="I50" s="12">
        <v>6.72</v>
      </c>
      <c r="J50" s="12">
        <v>-0.20100000000000001</v>
      </c>
      <c r="K50" s="1" t="s">
        <v>739</v>
      </c>
      <c r="L50" s="9" t="str">
        <f t="shared" si="20"/>
        <v>Yes</v>
      </c>
    </row>
    <row r="51" spans="1:12" x14ac:dyDescent="0.25">
      <c r="A51" s="44" t="s">
        <v>1259</v>
      </c>
      <c r="B51" s="5" t="s">
        <v>213</v>
      </c>
      <c r="C51" s="1">
        <v>149764</v>
      </c>
      <c r="D51" s="9" t="str">
        <f t="shared" si="27"/>
        <v>N/A</v>
      </c>
      <c r="E51" s="1">
        <v>139400</v>
      </c>
      <c r="F51" s="9" t="str">
        <f t="shared" si="28"/>
        <v>N/A</v>
      </c>
      <c r="G51" s="1">
        <v>137055</v>
      </c>
      <c r="H51" s="9" t="str">
        <f t="shared" si="29"/>
        <v>N/A</v>
      </c>
      <c r="I51" s="12">
        <v>-6.92</v>
      </c>
      <c r="J51" s="12">
        <v>-1.68</v>
      </c>
      <c r="K51" s="1" t="s">
        <v>739</v>
      </c>
      <c r="L51" s="9" t="str">
        <f t="shared" si="20"/>
        <v>Yes</v>
      </c>
    </row>
    <row r="52" spans="1:12" x14ac:dyDescent="0.25">
      <c r="A52" s="44" t="s">
        <v>1260</v>
      </c>
      <c r="B52" s="5" t="s">
        <v>213</v>
      </c>
      <c r="C52" s="1">
        <v>32643</v>
      </c>
      <c r="D52" s="9" t="str">
        <f t="shared" si="27"/>
        <v>N/A</v>
      </c>
      <c r="E52" s="1">
        <v>29906</v>
      </c>
      <c r="F52" s="9" t="str">
        <f t="shared" si="28"/>
        <v>N/A</v>
      </c>
      <c r="G52" s="1">
        <v>29992</v>
      </c>
      <c r="H52" s="9" t="str">
        <f t="shared" si="29"/>
        <v>N/A</v>
      </c>
      <c r="I52" s="12">
        <v>-8.3800000000000008</v>
      </c>
      <c r="J52" s="12">
        <v>0.28760000000000002</v>
      </c>
      <c r="K52" s="1" t="s">
        <v>739</v>
      </c>
      <c r="L52" s="9" t="str">
        <f t="shared" si="20"/>
        <v>Yes</v>
      </c>
    </row>
    <row r="53" spans="1:12" x14ac:dyDescent="0.25">
      <c r="A53" s="44" t="s">
        <v>1261</v>
      </c>
      <c r="B53" s="5" t="s">
        <v>213</v>
      </c>
      <c r="C53" s="1">
        <v>0</v>
      </c>
      <c r="D53" s="9" t="str">
        <f t="shared" si="27"/>
        <v>N/A</v>
      </c>
      <c r="E53" s="1">
        <v>0</v>
      </c>
      <c r="F53" s="9" t="str">
        <f t="shared" si="28"/>
        <v>N/A</v>
      </c>
      <c r="G53" s="1">
        <v>0</v>
      </c>
      <c r="H53" s="9" t="str">
        <f t="shared" si="29"/>
        <v>N/A</v>
      </c>
      <c r="I53" s="12" t="s">
        <v>1746</v>
      </c>
      <c r="J53" s="12" t="s">
        <v>1746</v>
      </c>
      <c r="K53" s="1" t="s">
        <v>739</v>
      </c>
      <c r="L53" s="9" t="str">
        <f t="shared" si="20"/>
        <v>N/A</v>
      </c>
    </row>
    <row r="54" spans="1:12" x14ac:dyDescent="0.25">
      <c r="A54" s="44" t="s">
        <v>454</v>
      </c>
      <c r="B54" s="43" t="s">
        <v>213</v>
      </c>
      <c r="C54" s="1">
        <v>280117</v>
      </c>
      <c r="D54" s="1" t="str">
        <f t="shared" si="17"/>
        <v>N/A</v>
      </c>
      <c r="E54" s="1">
        <v>268865</v>
      </c>
      <c r="F54" s="1" t="str">
        <f t="shared" si="18"/>
        <v>N/A</v>
      </c>
      <c r="G54" s="1">
        <v>279383</v>
      </c>
      <c r="H54" s="11" t="str">
        <f t="shared" si="19"/>
        <v>N/A</v>
      </c>
      <c r="I54" s="12">
        <v>-4.0199999999999996</v>
      </c>
      <c r="J54" s="12">
        <v>3.9119999999999999</v>
      </c>
      <c r="K54" s="43" t="s">
        <v>739</v>
      </c>
      <c r="L54" s="9" t="str">
        <f t="shared" si="20"/>
        <v>Yes</v>
      </c>
    </row>
    <row r="55" spans="1:12" x14ac:dyDescent="0.25">
      <c r="A55" s="44" t="s">
        <v>1262</v>
      </c>
      <c r="B55" s="5" t="s">
        <v>213</v>
      </c>
      <c r="C55" s="1">
        <v>134609</v>
      </c>
      <c r="D55" s="9" t="str">
        <f t="shared" ref="D55:D60" si="30">IF($B55="N/A","N/A",IF(C55&lt;0,"No","Yes"))</f>
        <v>N/A</v>
      </c>
      <c r="E55" s="1">
        <v>130158</v>
      </c>
      <c r="F55" s="9" t="str">
        <f t="shared" ref="F55:F60" si="31">IF($B55="N/A","N/A",IF(E55&lt;0,"No","Yes"))</f>
        <v>N/A</v>
      </c>
      <c r="G55" s="1">
        <v>128122</v>
      </c>
      <c r="H55" s="9" t="str">
        <f t="shared" ref="H55:H60" si="32">IF($B55="N/A","N/A",IF(G55&lt;0,"No","Yes"))</f>
        <v>N/A</v>
      </c>
      <c r="I55" s="12">
        <v>-3.31</v>
      </c>
      <c r="J55" s="12">
        <v>-1.56</v>
      </c>
      <c r="K55" s="1" t="s">
        <v>739</v>
      </c>
      <c r="L55" s="9" t="str">
        <f t="shared" si="20"/>
        <v>Yes</v>
      </c>
    </row>
    <row r="56" spans="1:12" x14ac:dyDescent="0.25">
      <c r="A56" s="44" t="s">
        <v>1263</v>
      </c>
      <c r="B56" s="5" t="s">
        <v>213</v>
      </c>
      <c r="C56" s="1">
        <v>0</v>
      </c>
      <c r="D56" s="9" t="str">
        <f t="shared" si="30"/>
        <v>N/A</v>
      </c>
      <c r="E56" s="1">
        <v>0</v>
      </c>
      <c r="F56" s="9" t="str">
        <f t="shared" si="31"/>
        <v>N/A</v>
      </c>
      <c r="G56" s="1">
        <v>0</v>
      </c>
      <c r="H56" s="9" t="str">
        <f t="shared" si="32"/>
        <v>N/A</v>
      </c>
      <c r="I56" s="12" t="s">
        <v>1746</v>
      </c>
      <c r="J56" s="12" t="s">
        <v>1746</v>
      </c>
      <c r="K56" s="1" t="s">
        <v>739</v>
      </c>
      <c r="L56" s="9" t="str">
        <f t="shared" si="20"/>
        <v>N/A</v>
      </c>
    </row>
    <row r="57" spans="1:12" x14ac:dyDescent="0.25">
      <c r="A57" s="44" t="s">
        <v>1264</v>
      </c>
      <c r="B57" s="5" t="s">
        <v>213</v>
      </c>
      <c r="C57" s="1">
        <v>14</v>
      </c>
      <c r="D57" s="9" t="str">
        <f t="shared" si="30"/>
        <v>N/A</v>
      </c>
      <c r="E57" s="1">
        <v>12</v>
      </c>
      <c r="F57" s="9" t="str">
        <f t="shared" si="31"/>
        <v>N/A</v>
      </c>
      <c r="G57" s="1">
        <v>11</v>
      </c>
      <c r="H57" s="9" t="str">
        <f t="shared" si="32"/>
        <v>N/A</v>
      </c>
      <c r="I57" s="12">
        <v>-14.3</v>
      </c>
      <c r="J57" s="12">
        <v>-91.7</v>
      </c>
      <c r="K57" s="1" t="s">
        <v>739</v>
      </c>
      <c r="L57" s="9" t="str">
        <f t="shared" si="20"/>
        <v>No</v>
      </c>
    </row>
    <row r="58" spans="1:12" x14ac:dyDescent="0.25">
      <c r="A58" s="44" t="s">
        <v>1265</v>
      </c>
      <c r="B58" s="5" t="s">
        <v>213</v>
      </c>
      <c r="C58" s="1">
        <v>110569</v>
      </c>
      <c r="D58" s="9" t="str">
        <f t="shared" si="30"/>
        <v>N/A</v>
      </c>
      <c r="E58" s="1">
        <v>103171</v>
      </c>
      <c r="F58" s="9" t="str">
        <f t="shared" si="31"/>
        <v>N/A</v>
      </c>
      <c r="G58" s="1">
        <v>108588</v>
      </c>
      <c r="H58" s="9" t="str">
        <f t="shared" si="32"/>
        <v>N/A</v>
      </c>
      <c r="I58" s="12">
        <v>-6.69</v>
      </c>
      <c r="J58" s="12">
        <v>5.2510000000000003</v>
      </c>
      <c r="K58" s="1" t="s">
        <v>739</v>
      </c>
      <c r="L58" s="9" t="str">
        <f t="shared" si="20"/>
        <v>Yes</v>
      </c>
    </row>
    <row r="59" spans="1:12" x14ac:dyDescent="0.25">
      <c r="A59" s="44" t="s">
        <v>1266</v>
      </c>
      <c r="B59" s="5" t="s">
        <v>213</v>
      </c>
      <c r="C59" s="1">
        <v>34925</v>
      </c>
      <c r="D59" s="9" t="str">
        <f t="shared" si="30"/>
        <v>N/A</v>
      </c>
      <c r="E59" s="1">
        <v>35524</v>
      </c>
      <c r="F59" s="9" t="str">
        <f t="shared" si="31"/>
        <v>N/A</v>
      </c>
      <c r="G59" s="1">
        <v>35128</v>
      </c>
      <c r="H59" s="9" t="str">
        <f t="shared" si="32"/>
        <v>N/A</v>
      </c>
      <c r="I59" s="12">
        <v>1.7150000000000001</v>
      </c>
      <c r="J59" s="12">
        <v>-1.1100000000000001</v>
      </c>
      <c r="K59" s="1" t="s">
        <v>739</v>
      </c>
      <c r="L59" s="9" t="str">
        <f t="shared" si="20"/>
        <v>Yes</v>
      </c>
    </row>
    <row r="60" spans="1:12" x14ac:dyDescent="0.25">
      <c r="A60" s="44" t="s">
        <v>1267</v>
      </c>
      <c r="B60" s="5" t="s">
        <v>213</v>
      </c>
      <c r="C60" s="1">
        <v>0</v>
      </c>
      <c r="D60" s="9" t="str">
        <f t="shared" si="30"/>
        <v>N/A</v>
      </c>
      <c r="E60" s="1">
        <v>0</v>
      </c>
      <c r="F60" s="9" t="str">
        <f t="shared" si="31"/>
        <v>N/A</v>
      </c>
      <c r="G60" s="1">
        <v>7544</v>
      </c>
      <c r="H60" s="9" t="str">
        <f t="shared" si="32"/>
        <v>N/A</v>
      </c>
      <c r="I60" s="12" t="s">
        <v>1746</v>
      </c>
      <c r="J60" s="12" t="s">
        <v>1746</v>
      </c>
      <c r="K60" s="1" t="s">
        <v>739</v>
      </c>
      <c r="L60" s="9" t="str">
        <f t="shared" si="20"/>
        <v>N/A</v>
      </c>
    </row>
    <row r="61" spans="1:12" x14ac:dyDescent="0.25">
      <c r="A61" s="3" t="s">
        <v>186</v>
      </c>
      <c r="B61" s="35" t="s">
        <v>213</v>
      </c>
      <c r="C61" s="1">
        <v>1250608</v>
      </c>
      <c r="D61" s="1" t="str">
        <f t="shared" si="17"/>
        <v>N/A</v>
      </c>
      <c r="E61" s="1">
        <v>1308996</v>
      </c>
      <c r="F61" s="1" t="str">
        <f t="shared" si="18"/>
        <v>N/A</v>
      </c>
      <c r="G61" s="1">
        <v>1325496</v>
      </c>
      <c r="H61" s="11" t="str">
        <f t="shared" si="19"/>
        <v>N/A</v>
      </c>
      <c r="I61" s="12">
        <v>4.6689999999999996</v>
      </c>
      <c r="J61" s="12">
        <v>1.2609999999999999</v>
      </c>
      <c r="K61" s="43" t="s">
        <v>739</v>
      </c>
      <c r="L61" s="9" t="str">
        <f>IF(J61="Div by 0", "N/A", IF(OR(J61="N/A",K61="N/A"),"N/A", IF(J61&gt;VALUE(MID(K61,1,2)), "No", IF(J61&lt;-1*VALUE(MID(K61,1,2)), "No", "Yes"))))</f>
        <v>Yes</v>
      </c>
    </row>
    <row r="62" spans="1:12" x14ac:dyDescent="0.25">
      <c r="A62" s="3" t="s">
        <v>187</v>
      </c>
      <c r="B62" s="35" t="s">
        <v>213</v>
      </c>
      <c r="C62" s="1">
        <v>0</v>
      </c>
      <c r="D62" s="1" t="str">
        <f t="shared" si="17"/>
        <v>N/A</v>
      </c>
      <c r="E62" s="1">
        <v>0</v>
      </c>
      <c r="F62" s="1" t="str">
        <f t="shared" si="18"/>
        <v>N/A</v>
      </c>
      <c r="G62" s="1">
        <v>0</v>
      </c>
      <c r="H62" s="11" t="str">
        <f t="shared" si="19"/>
        <v>N/A</v>
      </c>
      <c r="I62" s="12" t="s">
        <v>1746</v>
      </c>
      <c r="J62" s="12" t="s">
        <v>1746</v>
      </c>
      <c r="K62" s="43" t="s">
        <v>739</v>
      </c>
      <c r="L62" s="9" t="str">
        <f t="shared" ref="L62:L69" si="33">IF(J62="Div by 0", "N/A", IF(OR(J62="N/A",K62="N/A"),"N/A", IF(J62&gt;VALUE(MID(K62,1,2)), "No", IF(J62&lt;-1*VALUE(MID(K62,1,2)), "No", "Yes"))))</f>
        <v>N/A</v>
      </c>
    </row>
    <row r="63" spans="1:12" x14ac:dyDescent="0.25">
      <c r="A63" s="3" t="s">
        <v>188</v>
      </c>
      <c r="B63" s="35" t="s">
        <v>213</v>
      </c>
      <c r="C63" s="1">
        <v>2021</v>
      </c>
      <c r="D63" s="1" t="str">
        <f t="shared" si="17"/>
        <v>N/A</v>
      </c>
      <c r="E63" s="1">
        <v>0</v>
      </c>
      <c r="F63" s="1" t="str">
        <f t="shared" si="18"/>
        <v>N/A</v>
      </c>
      <c r="G63" s="1">
        <v>0</v>
      </c>
      <c r="H63" s="11" t="str">
        <f t="shared" si="19"/>
        <v>N/A</v>
      </c>
      <c r="I63" s="12">
        <v>-100</v>
      </c>
      <c r="J63" s="12" t="s">
        <v>1746</v>
      </c>
      <c r="K63" s="43" t="s">
        <v>739</v>
      </c>
      <c r="L63" s="9" t="str">
        <f t="shared" si="33"/>
        <v>N/A</v>
      </c>
    </row>
    <row r="64" spans="1:12" x14ac:dyDescent="0.25">
      <c r="A64" s="3" t="s">
        <v>189</v>
      </c>
      <c r="B64" s="35" t="s">
        <v>213</v>
      </c>
      <c r="C64" s="1">
        <v>0</v>
      </c>
      <c r="D64" s="1" t="str">
        <f t="shared" si="17"/>
        <v>N/A</v>
      </c>
      <c r="E64" s="1">
        <v>0</v>
      </c>
      <c r="F64" s="1" t="str">
        <f t="shared" si="18"/>
        <v>N/A</v>
      </c>
      <c r="G64" s="1">
        <v>0</v>
      </c>
      <c r="H64" s="11" t="str">
        <f t="shared" si="19"/>
        <v>N/A</v>
      </c>
      <c r="I64" s="12" t="s">
        <v>1746</v>
      </c>
      <c r="J64" s="12" t="s">
        <v>1746</v>
      </c>
      <c r="K64" s="43" t="s">
        <v>739</v>
      </c>
      <c r="L64" s="9" t="str">
        <f t="shared" si="33"/>
        <v>N/A</v>
      </c>
    </row>
    <row r="65" spans="1:12" x14ac:dyDescent="0.25">
      <c r="A65" s="3" t="s">
        <v>190</v>
      </c>
      <c r="B65" s="35" t="s">
        <v>213</v>
      </c>
      <c r="C65" s="1">
        <v>0</v>
      </c>
      <c r="D65" s="1" t="str">
        <f t="shared" si="17"/>
        <v>N/A</v>
      </c>
      <c r="E65" s="1">
        <v>0</v>
      </c>
      <c r="F65" s="1" t="str">
        <f t="shared" si="18"/>
        <v>N/A</v>
      </c>
      <c r="G65" s="1">
        <v>0</v>
      </c>
      <c r="H65" s="11" t="str">
        <f t="shared" si="19"/>
        <v>N/A</v>
      </c>
      <c r="I65" s="12" t="s">
        <v>1746</v>
      </c>
      <c r="J65" s="12" t="s">
        <v>1746</v>
      </c>
      <c r="K65" s="43" t="s">
        <v>739</v>
      </c>
      <c r="L65" s="9" t="str">
        <f t="shared" si="33"/>
        <v>N/A</v>
      </c>
    </row>
    <row r="66" spans="1:12" x14ac:dyDescent="0.25">
      <c r="A66" s="3" t="s">
        <v>191</v>
      </c>
      <c r="B66" s="35" t="s">
        <v>213</v>
      </c>
      <c r="C66" s="1">
        <v>0</v>
      </c>
      <c r="D66" s="1" t="str">
        <f t="shared" si="17"/>
        <v>N/A</v>
      </c>
      <c r="E66" s="1">
        <v>0</v>
      </c>
      <c r="F66" s="1" t="str">
        <f t="shared" si="18"/>
        <v>N/A</v>
      </c>
      <c r="G66" s="1">
        <v>0</v>
      </c>
      <c r="H66" s="11" t="str">
        <f t="shared" si="19"/>
        <v>N/A</v>
      </c>
      <c r="I66" s="12" t="s">
        <v>1746</v>
      </c>
      <c r="J66" s="12" t="s">
        <v>1746</v>
      </c>
      <c r="K66" s="43" t="s">
        <v>739</v>
      </c>
      <c r="L66" s="9" t="str">
        <f t="shared" si="33"/>
        <v>N/A</v>
      </c>
    </row>
    <row r="67" spans="1:12" x14ac:dyDescent="0.25">
      <c r="A67" s="3" t="s">
        <v>192</v>
      </c>
      <c r="B67" s="35" t="s">
        <v>213</v>
      </c>
      <c r="C67" s="1">
        <v>154073</v>
      </c>
      <c r="D67" s="1" t="str">
        <f t="shared" si="17"/>
        <v>N/A</v>
      </c>
      <c r="E67" s="1">
        <v>165033</v>
      </c>
      <c r="F67" s="1" t="str">
        <f t="shared" si="18"/>
        <v>N/A</v>
      </c>
      <c r="G67" s="1">
        <v>132231</v>
      </c>
      <c r="H67" s="11" t="str">
        <f t="shared" si="19"/>
        <v>N/A</v>
      </c>
      <c r="I67" s="12">
        <v>7.1139999999999999</v>
      </c>
      <c r="J67" s="12">
        <v>-19.899999999999999</v>
      </c>
      <c r="K67" s="43" t="s">
        <v>739</v>
      </c>
      <c r="L67" s="9" t="str">
        <f t="shared" si="33"/>
        <v>Yes</v>
      </c>
    </row>
    <row r="68" spans="1:12" x14ac:dyDescent="0.25">
      <c r="A68" s="2" t="s">
        <v>193</v>
      </c>
      <c r="B68" s="43" t="s">
        <v>213</v>
      </c>
      <c r="C68" s="1">
        <v>1692029</v>
      </c>
      <c r="D68" s="1" t="str">
        <f t="shared" si="17"/>
        <v>N/A</v>
      </c>
      <c r="E68" s="1">
        <v>1688734</v>
      </c>
      <c r="F68" s="1" t="str">
        <f t="shared" si="18"/>
        <v>N/A</v>
      </c>
      <c r="G68" s="1">
        <v>1693745</v>
      </c>
      <c r="H68" s="11" t="str">
        <f t="shared" si="19"/>
        <v>N/A</v>
      </c>
      <c r="I68" s="12">
        <v>-0.19500000000000001</v>
      </c>
      <c r="J68" s="12">
        <v>0.29670000000000002</v>
      </c>
      <c r="K68" s="43" t="s">
        <v>739</v>
      </c>
      <c r="L68" s="9" t="str">
        <f t="shared" si="33"/>
        <v>Yes</v>
      </c>
    </row>
    <row r="69" spans="1:12" x14ac:dyDescent="0.25">
      <c r="A69" s="2" t="s">
        <v>194</v>
      </c>
      <c r="B69" s="43" t="s">
        <v>213</v>
      </c>
      <c r="C69" s="1">
        <v>1692029</v>
      </c>
      <c r="D69" s="1" t="str">
        <f t="shared" si="17"/>
        <v>N/A</v>
      </c>
      <c r="E69" s="1">
        <v>1688734</v>
      </c>
      <c r="F69" s="1" t="str">
        <f t="shared" si="18"/>
        <v>N/A</v>
      </c>
      <c r="G69" s="1">
        <v>1693745</v>
      </c>
      <c r="H69" s="11" t="str">
        <f t="shared" si="19"/>
        <v>N/A</v>
      </c>
      <c r="I69" s="12">
        <v>-0.19500000000000001</v>
      </c>
      <c r="J69" s="12">
        <v>0.29670000000000002</v>
      </c>
      <c r="K69" s="43" t="s">
        <v>739</v>
      </c>
      <c r="L69" s="9" t="str">
        <f t="shared" si="33"/>
        <v>Yes</v>
      </c>
    </row>
    <row r="70" spans="1:12" x14ac:dyDescent="0.25">
      <c r="A70" s="44" t="s">
        <v>78</v>
      </c>
      <c r="B70" s="43" t="s">
        <v>294</v>
      </c>
      <c r="C70" s="13">
        <v>1.1955779144000001</v>
      </c>
      <c r="D70" s="11" t="str">
        <f>IF($B70="N/A","N/A",IF(C70&gt;=20,"No",IF(C70&lt;0,"No","Yes")))</f>
        <v>Yes</v>
      </c>
      <c r="E70" s="13">
        <v>1.0826930979</v>
      </c>
      <c r="F70" s="11" t="str">
        <f>IF($B70="N/A","N/A",IF(E70&gt;=20,"No",IF(E70&lt;0,"No","Yes")))</f>
        <v>Yes</v>
      </c>
      <c r="G70" s="13">
        <v>1.0096676925000001</v>
      </c>
      <c r="H70" s="11" t="str">
        <f>IF($B70="N/A","N/A",IF(G70&gt;=20,"No",IF(G70&lt;0,"No","Yes")))</f>
        <v>Yes</v>
      </c>
      <c r="I70" s="12">
        <v>-9.44</v>
      </c>
      <c r="J70" s="12">
        <v>-6.74</v>
      </c>
      <c r="K70" s="43" t="s">
        <v>739</v>
      </c>
      <c r="L70" s="9" t="str">
        <f t="shared" si="20"/>
        <v>Yes</v>
      </c>
    </row>
    <row r="71" spans="1:12" x14ac:dyDescent="0.25">
      <c r="A71" s="44" t="s">
        <v>79</v>
      </c>
      <c r="B71" s="35" t="s">
        <v>213</v>
      </c>
      <c r="C71" s="13">
        <v>98.804422086000002</v>
      </c>
      <c r="D71" s="11" t="str">
        <f>IF($B71="N/A","N/A",IF(C71&gt;10,"No",IF(C71&lt;-10,"No","Yes")))</f>
        <v>N/A</v>
      </c>
      <c r="E71" s="13">
        <v>95.194810046000001</v>
      </c>
      <c r="F71" s="11" t="str">
        <f>IF($B71="N/A","N/A",IF(E71&gt;10,"No",IF(E71&lt;-10,"No","Yes")))</f>
        <v>N/A</v>
      </c>
      <c r="G71" s="13">
        <v>93.304112654999997</v>
      </c>
      <c r="H71" s="11" t="str">
        <f>IF($B71="N/A","N/A",IF(G71&gt;10,"No",IF(G71&lt;-10,"No","Yes")))</f>
        <v>N/A</v>
      </c>
      <c r="I71" s="12">
        <v>-3.65</v>
      </c>
      <c r="J71" s="12">
        <v>-1.99</v>
      </c>
      <c r="K71" s="43" t="s">
        <v>739</v>
      </c>
      <c r="L71" s="9" t="str">
        <f t="shared" si="20"/>
        <v>Yes</v>
      </c>
    </row>
    <row r="72" spans="1:12" x14ac:dyDescent="0.25">
      <c r="A72" s="44" t="s">
        <v>80</v>
      </c>
      <c r="B72" s="35" t="s">
        <v>213</v>
      </c>
      <c r="C72" s="13">
        <v>0</v>
      </c>
      <c r="D72" s="11" t="str">
        <f>IF($B72="N/A","N/A",IF(C72&gt;10,"No",IF(C72&lt;-10,"No","Yes")))</f>
        <v>N/A</v>
      </c>
      <c r="E72" s="13">
        <v>0</v>
      </c>
      <c r="F72" s="11" t="str">
        <f>IF($B72="N/A","N/A",IF(E72&gt;10,"No",IF(E72&lt;-10,"No","Yes")))</f>
        <v>N/A</v>
      </c>
      <c r="G72" s="13">
        <v>0</v>
      </c>
      <c r="H72" s="11" t="str">
        <f>IF($B72="N/A","N/A",IF(G72&gt;10,"No",IF(G72&lt;-10,"No","Yes")))</f>
        <v>N/A</v>
      </c>
      <c r="I72" s="12" t="s">
        <v>1746</v>
      </c>
      <c r="J72" s="12" t="s">
        <v>1746</v>
      </c>
      <c r="K72" s="43" t="s">
        <v>739</v>
      </c>
      <c r="L72" s="9" t="str">
        <f t="shared" si="20"/>
        <v>N/A</v>
      </c>
    </row>
    <row r="73" spans="1:12" x14ac:dyDescent="0.25">
      <c r="A73" s="44" t="s">
        <v>81</v>
      </c>
      <c r="B73" s="35" t="s">
        <v>213</v>
      </c>
      <c r="C73" s="13">
        <v>0.70713491179999999</v>
      </c>
      <c r="D73" s="11" t="str">
        <f>IF($B73="N/A","N/A",IF(C73&gt;10,"No",IF(C73&lt;-10,"No","Yes")))</f>
        <v>N/A</v>
      </c>
      <c r="E73" s="13">
        <v>0.85621146069999998</v>
      </c>
      <c r="F73" s="11" t="str">
        <f>IF($B73="N/A","N/A",IF(E73&gt;10,"No",IF(E73&lt;-10,"No","Yes")))</f>
        <v>N/A</v>
      </c>
      <c r="G73" s="13">
        <v>1.0347169510000001</v>
      </c>
      <c r="H73" s="11" t="str">
        <f>IF($B73="N/A","N/A",IF(G73&gt;10,"No",IF(G73&lt;-10,"No","Yes")))</f>
        <v>N/A</v>
      </c>
      <c r="I73" s="12">
        <v>21.08</v>
      </c>
      <c r="J73" s="12">
        <v>20.85</v>
      </c>
      <c r="K73" s="43" t="s">
        <v>739</v>
      </c>
      <c r="L73" s="9" t="str">
        <f t="shared" si="20"/>
        <v>Yes</v>
      </c>
    </row>
    <row r="74" spans="1:12" x14ac:dyDescent="0.25">
      <c r="A74" s="44" t="s">
        <v>121</v>
      </c>
      <c r="B74" s="35" t="s">
        <v>213</v>
      </c>
      <c r="C74" s="13">
        <v>99.292865087999999</v>
      </c>
      <c r="D74" s="11" t="str">
        <f>IF($B74="N/A","N/A",IF(C74&gt;10,"No",IF(C74&lt;-10,"No","Yes")))</f>
        <v>N/A</v>
      </c>
      <c r="E74" s="13">
        <v>97.993008915999994</v>
      </c>
      <c r="F74" s="11" t="str">
        <f>IF($B74="N/A","N/A",IF(E74&gt;10,"No",IF(E74&lt;-10,"No","Yes")))</f>
        <v>N/A</v>
      </c>
      <c r="G74" s="13">
        <v>97.666893052999995</v>
      </c>
      <c r="H74" s="11" t="str">
        <f>IF($B74="N/A","N/A",IF(G74&gt;10,"No",IF(G74&lt;-10,"No","Yes")))</f>
        <v>N/A</v>
      </c>
      <c r="I74" s="12">
        <v>-1.31</v>
      </c>
      <c r="J74" s="12">
        <v>-0.33300000000000002</v>
      </c>
      <c r="K74" s="43" t="s">
        <v>739</v>
      </c>
      <c r="L74" s="9" t="str">
        <f t="shared" si="20"/>
        <v>Yes</v>
      </c>
    </row>
    <row r="75" spans="1:12" x14ac:dyDescent="0.25">
      <c r="A75" s="44" t="s">
        <v>82</v>
      </c>
      <c r="B75" s="35" t="s">
        <v>213</v>
      </c>
      <c r="C75" s="13">
        <v>0</v>
      </c>
      <c r="D75" s="11" t="str">
        <f>IF($B75="N/A","N/A",IF(C75&gt;10,"No",IF(C75&lt;-10,"No","Yes")))</f>
        <v>N/A</v>
      </c>
      <c r="E75" s="13">
        <v>0</v>
      </c>
      <c r="F75" s="11" t="str">
        <f>IF($B75="N/A","N/A",IF(E75&gt;10,"No",IF(E75&lt;-10,"No","Yes")))</f>
        <v>N/A</v>
      </c>
      <c r="G75" s="13">
        <v>0</v>
      </c>
      <c r="H75" s="11" t="str">
        <f>IF($B75="N/A","N/A",IF(G75&gt;10,"No",IF(G75&lt;-10,"No","Yes")))</f>
        <v>N/A</v>
      </c>
      <c r="I75" s="12" t="s">
        <v>1746</v>
      </c>
      <c r="J75" s="12" t="s">
        <v>1746</v>
      </c>
      <c r="K75" s="43" t="s">
        <v>739</v>
      </c>
      <c r="L75" s="9" t="str">
        <f t="shared" si="20"/>
        <v>N/A</v>
      </c>
    </row>
    <row r="76" spans="1:12" x14ac:dyDescent="0.25">
      <c r="A76" s="44" t="s">
        <v>195</v>
      </c>
      <c r="B76" s="35" t="s">
        <v>213</v>
      </c>
      <c r="C76" s="13" t="s">
        <v>1746</v>
      </c>
      <c r="D76" s="11" t="str">
        <f t="shared" ref="D76:D98" si="34">IF($B76="N/A","N/A",IF(C76&gt;10,"No",IF(C76&lt;-10,"No","Yes")))</f>
        <v>N/A</v>
      </c>
      <c r="E76" s="13" t="s">
        <v>1746</v>
      </c>
      <c r="F76" s="11" t="str">
        <f t="shared" ref="F76:F98" si="35">IF($B76="N/A","N/A",IF(E76&gt;10,"No",IF(E76&lt;-10,"No","Yes")))</f>
        <v>N/A</v>
      </c>
      <c r="G76" s="13" t="s">
        <v>1746</v>
      </c>
      <c r="H76" s="11" t="str">
        <f t="shared" ref="H76:H98" si="36">IF($B76="N/A","N/A",IF(G76&gt;10,"No",IF(G76&lt;-10,"No","Yes")))</f>
        <v>N/A</v>
      </c>
      <c r="I76" s="12" t="s">
        <v>1746</v>
      </c>
      <c r="J76" s="12" t="s">
        <v>1746</v>
      </c>
      <c r="K76" s="43" t="s">
        <v>739</v>
      </c>
      <c r="L76" s="9" t="str">
        <f>IF(J76="Div by 0", "N/A", IF(OR(J76="N/A",K76="N/A"),"N/A", IF(J76&gt;VALUE(MID(K76,1,2)), "No", IF(J76&lt;-1*VALUE(MID(K76,1,2)), "No", "Yes"))))</f>
        <v>N/A</v>
      </c>
    </row>
    <row r="77" spans="1:12" x14ac:dyDescent="0.25">
      <c r="A77" s="44" t="s">
        <v>196</v>
      </c>
      <c r="B77" s="35" t="s">
        <v>213</v>
      </c>
      <c r="C77" s="13" t="s">
        <v>1746</v>
      </c>
      <c r="D77" s="11" t="str">
        <f t="shared" si="34"/>
        <v>N/A</v>
      </c>
      <c r="E77" s="13" t="s">
        <v>1746</v>
      </c>
      <c r="F77" s="11" t="str">
        <f t="shared" si="35"/>
        <v>N/A</v>
      </c>
      <c r="G77" s="13" t="s">
        <v>1746</v>
      </c>
      <c r="H77" s="11" t="str">
        <f t="shared" si="36"/>
        <v>N/A</v>
      </c>
      <c r="I77" s="12" t="s">
        <v>1746</v>
      </c>
      <c r="J77" s="12" t="s">
        <v>1746</v>
      </c>
      <c r="K77" s="43" t="s">
        <v>739</v>
      </c>
      <c r="L77" s="9" t="str">
        <f t="shared" ref="L77:L81" si="37">IF(J77="Div by 0", "N/A", IF(OR(J77="N/A",K77="N/A"),"N/A", IF(J77&gt;VALUE(MID(K77,1,2)), "No", IF(J77&lt;-1*VALUE(MID(K77,1,2)), "No", "Yes"))))</f>
        <v>N/A</v>
      </c>
    </row>
    <row r="78" spans="1:12" x14ac:dyDescent="0.25">
      <c r="A78" s="44" t="s">
        <v>197</v>
      </c>
      <c r="B78" s="35" t="s">
        <v>213</v>
      </c>
      <c r="C78" s="13" t="s">
        <v>1746</v>
      </c>
      <c r="D78" s="11" t="str">
        <f t="shared" si="34"/>
        <v>N/A</v>
      </c>
      <c r="E78" s="13" t="s">
        <v>1746</v>
      </c>
      <c r="F78" s="11" t="str">
        <f t="shared" si="35"/>
        <v>N/A</v>
      </c>
      <c r="G78" s="13" t="s">
        <v>1746</v>
      </c>
      <c r="H78" s="11" t="str">
        <f t="shared" si="36"/>
        <v>N/A</v>
      </c>
      <c r="I78" s="12" t="s">
        <v>1746</v>
      </c>
      <c r="J78" s="12" t="s">
        <v>1746</v>
      </c>
      <c r="K78" s="43" t="s">
        <v>739</v>
      </c>
      <c r="L78" s="9" t="str">
        <f t="shared" si="37"/>
        <v>N/A</v>
      </c>
    </row>
    <row r="79" spans="1:12" x14ac:dyDescent="0.25">
      <c r="A79" s="44" t="s">
        <v>198</v>
      </c>
      <c r="B79" s="35" t="s">
        <v>213</v>
      </c>
      <c r="C79" s="13" t="s">
        <v>1746</v>
      </c>
      <c r="D79" s="11" t="str">
        <f t="shared" si="34"/>
        <v>N/A</v>
      </c>
      <c r="E79" s="13" t="s">
        <v>1746</v>
      </c>
      <c r="F79" s="11" t="str">
        <f t="shared" si="35"/>
        <v>N/A</v>
      </c>
      <c r="G79" s="13" t="s">
        <v>1746</v>
      </c>
      <c r="H79" s="11" t="str">
        <f t="shared" si="36"/>
        <v>N/A</v>
      </c>
      <c r="I79" s="12" t="s">
        <v>1746</v>
      </c>
      <c r="J79" s="12" t="s">
        <v>1746</v>
      </c>
      <c r="K79" s="43" t="s">
        <v>739</v>
      </c>
      <c r="L79" s="9" t="str">
        <f t="shared" si="37"/>
        <v>N/A</v>
      </c>
    </row>
    <row r="80" spans="1:12" x14ac:dyDescent="0.25">
      <c r="A80" s="44" t="s">
        <v>199</v>
      </c>
      <c r="B80" s="35" t="s">
        <v>213</v>
      </c>
      <c r="C80" s="13" t="s">
        <v>1746</v>
      </c>
      <c r="D80" s="11" t="str">
        <f t="shared" si="34"/>
        <v>N/A</v>
      </c>
      <c r="E80" s="13" t="s">
        <v>1746</v>
      </c>
      <c r="F80" s="11" t="str">
        <f t="shared" si="35"/>
        <v>N/A</v>
      </c>
      <c r="G80" s="13" t="s">
        <v>1746</v>
      </c>
      <c r="H80" s="11" t="str">
        <f t="shared" si="36"/>
        <v>N/A</v>
      </c>
      <c r="I80" s="12" t="s">
        <v>1746</v>
      </c>
      <c r="J80" s="12" t="s">
        <v>1746</v>
      </c>
      <c r="K80" s="43" t="s">
        <v>739</v>
      </c>
      <c r="L80" s="9" t="str">
        <f t="shared" si="37"/>
        <v>N/A</v>
      </c>
    </row>
    <row r="81" spans="1:12" x14ac:dyDescent="0.25">
      <c r="A81" s="44" t="s">
        <v>200</v>
      </c>
      <c r="B81" s="43" t="s">
        <v>213</v>
      </c>
      <c r="C81" s="13" t="s">
        <v>1746</v>
      </c>
      <c r="D81" s="11" t="str">
        <f t="shared" si="34"/>
        <v>N/A</v>
      </c>
      <c r="E81" s="13" t="s">
        <v>1746</v>
      </c>
      <c r="F81" s="11" t="str">
        <f t="shared" si="35"/>
        <v>N/A</v>
      </c>
      <c r="G81" s="13" t="s">
        <v>1746</v>
      </c>
      <c r="H81" s="11" t="str">
        <f t="shared" si="36"/>
        <v>N/A</v>
      </c>
      <c r="I81" s="12" t="s">
        <v>1746</v>
      </c>
      <c r="J81" s="12" t="s">
        <v>1746</v>
      </c>
      <c r="K81" s="43" t="s">
        <v>739</v>
      </c>
      <c r="L81" s="9" t="str">
        <f t="shared" si="37"/>
        <v>N/A</v>
      </c>
    </row>
    <row r="82" spans="1:12" x14ac:dyDescent="0.25">
      <c r="A82" s="44" t="s">
        <v>73</v>
      </c>
      <c r="B82" s="35" t="s">
        <v>213</v>
      </c>
      <c r="C82" s="36">
        <v>1290562</v>
      </c>
      <c r="D82" s="11" t="str">
        <f t="shared" si="34"/>
        <v>N/A</v>
      </c>
      <c r="E82" s="36">
        <v>1343063</v>
      </c>
      <c r="F82" s="11" t="str">
        <f t="shared" si="35"/>
        <v>N/A</v>
      </c>
      <c r="G82" s="36">
        <v>1384056</v>
      </c>
      <c r="H82" s="11" t="str">
        <f t="shared" si="36"/>
        <v>N/A</v>
      </c>
      <c r="I82" s="12">
        <v>4.0679999999999996</v>
      </c>
      <c r="J82" s="12">
        <v>3.052</v>
      </c>
      <c r="K82" s="43" t="s">
        <v>739</v>
      </c>
      <c r="L82" s="9" t="str">
        <f t="shared" si="20"/>
        <v>Yes</v>
      </c>
    </row>
    <row r="83" spans="1:12" x14ac:dyDescent="0.25">
      <c r="A83" s="44" t="s">
        <v>1268</v>
      </c>
      <c r="B83" s="35" t="s">
        <v>213</v>
      </c>
      <c r="C83" s="8">
        <v>0</v>
      </c>
      <c r="D83" s="11" t="str">
        <f t="shared" si="34"/>
        <v>N/A</v>
      </c>
      <c r="E83" s="8">
        <v>0</v>
      </c>
      <c r="F83" s="11" t="str">
        <f t="shared" si="35"/>
        <v>N/A</v>
      </c>
      <c r="G83" s="8">
        <v>0.7794482304</v>
      </c>
      <c r="H83" s="11" t="str">
        <f t="shared" si="36"/>
        <v>N/A</v>
      </c>
      <c r="I83" s="12" t="s">
        <v>1746</v>
      </c>
      <c r="J83" s="12" t="s">
        <v>1746</v>
      </c>
      <c r="K83" s="43" t="s">
        <v>739</v>
      </c>
      <c r="L83" s="9" t="str">
        <f t="shared" si="20"/>
        <v>N/A</v>
      </c>
    </row>
    <row r="84" spans="1:12" x14ac:dyDescent="0.25">
      <c r="A84" s="44" t="s">
        <v>1269</v>
      </c>
      <c r="B84" s="35" t="s">
        <v>213</v>
      </c>
      <c r="C84" s="8">
        <v>0</v>
      </c>
      <c r="D84" s="11" t="str">
        <f t="shared" si="34"/>
        <v>N/A</v>
      </c>
      <c r="E84" s="8">
        <v>0</v>
      </c>
      <c r="F84" s="11" t="str">
        <f t="shared" si="35"/>
        <v>N/A</v>
      </c>
      <c r="G84" s="8">
        <v>0</v>
      </c>
      <c r="H84" s="11" t="str">
        <f t="shared" si="36"/>
        <v>N/A</v>
      </c>
      <c r="I84" s="12" t="s">
        <v>1746</v>
      </c>
      <c r="J84" s="12" t="s">
        <v>1746</v>
      </c>
      <c r="K84" s="43" t="s">
        <v>739</v>
      </c>
      <c r="L84" s="9" t="str">
        <f t="shared" si="20"/>
        <v>N/A</v>
      </c>
    </row>
    <row r="85" spans="1:12" x14ac:dyDescent="0.25">
      <c r="A85" s="44" t="s">
        <v>1270</v>
      </c>
      <c r="B85" s="35" t="s">
        <v>213</v>
      </c>
      <c r="C85" s="8">
        <v>0</v>
      </c>
      <c r="D85" s="11" t="str">
        <f t="shared" si="34"/>
        <v>N/A</v>
      </c>
      <c r="E85" s="8">
        <v>0</v>
      </c>
      <c r="F85" s="11" t="str">
        <f t="shared" si="35"/>
        <v>N/A</v>
      </c>
      <c r="G85" s="8">
        <v>0</v>
      </c>
      <c r="H85" s="11" t="str">
        <f t="shared" si="36"/>
        <v>N/A</v>
      </c>
      <c r="I85" s="12" t="s">
        <v>1746</v>
      </c>
      <c r="J85" s="12" t="s">
        <v>1746</v>
      </c>
      <c r="K85" s="43" t="s">
        <v>739</v>
      </c>
      <c r="L85" s="9" t="str">
        <f t="shared" si="20"/>
        <v>N/A</v>
      </c>
    </row>
    <row r="86" spans="1:12" x14ac:dyDescent="0.25">
      <c r="A86" s="44" t="s">
        <v>1271</v>
      </c>
      <c r="B86" s="35" t="s">
        <v>213</v>
      </c>
      <c r="C86" s="8">
        <v>1.5497124999999999E-3</v>
      </c>
      <c r="D86" s="11" t="str">
        <f t="shared" si="34"/>
        <v>N/A</v>
      </c>
      <c r="E86" s="8">
        <v>1.2657634E-3</v>
      </c>
      <c r="F86" s="11" t="str">
        <f t="shared" si="35"/>
        <v>N/A</v>
      </c>
      <c r="G86" s="8">
        <v>0</v>
      </c>
      <c r="H86" s="11" t="str">
        <f t="shared" si="36"/>
        <v>N/A</v>
      </c>
      <c r="I86" s="12">
        <v>-18.3</v>
      </c>
      <c r="J86" s="12">
        <v>-100</v>
      </c>
      <c r="K86" s="43" t="s">
        <v>739</v>
      </c>
      <c r="L86" s="9" t="str">
        <f t="shared" si="20"/>
        <v>No</v>
      </c>
    </row>
    <row r="87" spans="1:12" x14ac:dyDescent="0.25">
      <c r="A87" s="44" t="s">
        <v>1272</v>
      </c>
      <c r="B87" s="35" t="s">
        <v>213</v>
      </c>
      <c r="C87" s="8">
        <v>24.913254846000001</v>
      </c>
      <c r="D87" s="11" t="str">
        <f t="shared" si="34"/>
        <v>N/A</v>
      </c>
      <c r="E87" s="8">
        <v>22.509889706999999</v>
      </c>
      <c r="F87" s="11" t="str">
        <f t="shared" si="35"/>
        <v>N/A</v>
      </c>
      <c r="G87" s="8">
        <v>19.384042264000001</v>
      </c>
      <c r="H87" s="11" t="str">
        <f t="shared" si="36"/>
        <v>N/A</v>
      </c>
      <c r="I87" s="12">
        <v>-9.65</v>
      </c>
      <c r="J87" s="12">
        <v>-13.9</v>
      </c>
      <c r="K87" s="43" t="s">
        <v>739</v>
      </c>
      <c r="L87" s="9" t="str">
        <f t="shared" si="20"/>
        <v>Yes</v>
      </c>
    </row>
    <row r="88" spans="1:12" x14ac:dyDescent="0.25">
      <c r="A88" s="44" t="s">
        <v>1273</v>
      </c>
      <c r="B88" s="35" t="s">
        <v>213</v>
      </c>
      <c r="C88" s="8">
        <v>0</v>
      </c>
      <c r="D88" s="11" t="str">
        <f t="shared" si="34"/>
        <v>N/A</v>
      </c>
      <c r="E88" s="8">
        <v>0</v>
      </c>
      <c r="F88" s="11" t="str">
        <f t="shared" si="35"/>
        <v>N/A</v>
      </c>
      <c r="G88" s="8">
        <v>0</v>
      </c>
      <c r="H88" s="11" t="str">
        <f t="shared" si="36"/>
        <v>N/A</v>
      </c>
      <c r="I88" s="12" t="s">
        <v>1746</v>
      </c>
      <c r="J88" s="12" t="s">
        <v>1746</v>
      </c>
      <c r="K88" s="43" t="s">
        <v>739</v>
      </c>
      <c r="L88" s="9" t="str">
        <f t="shared" si="20"/>
        <v>N/A</v>
      </c>
    </row>
    <row r="89" spans="1:12" x14ac:dyDescent="0.25">
      <c r="A89" s="44" t="s">
        <v>1274</v>
      </c>
      <c r="B89" s="35" t="s">
        <v>213</v>
      </c>
      <c r="C89" s="8">
        <v>0</v>
      </c>
      <c r="D89" s="11" t="str">
        <f t="shared" si="34"/>
        <v>N/A</v>
      </c>
      <c r="E89" s="8">
        <v>0</v>
      </c>
      <c r="F89" s="11" t="str">
        <f t="shared" si="35"/>
        <v>N/A</v>
      </c>
      <c r="G89" s="8">
        <v>0</v>
      </c>
      <c r="H89" s="11" t="str">
        <f t="shared" si="36"/>
        <v>N/A</v>
      </c>
      <c r="I89" s="12" t="s">
        <v>1746</v>
      </c>
      <c r="J89" s="12" t="s">
        <v>1746</v>
      </c>
      <c r="K89" s="43" t="s">
        <v>739</v>
      </c>
      <c r="L89" s="9" t="str">
        <f t="shared" si="20"/>
        <v>N/A</v>
      </c>
    </row>
    <row r="90" spans="1:12" x14ac:dyDescent="0.25">
      <c r="A90" s="44" t="s">
        <v>1275</v>
      </c>
      <c r="B90" s="35" t="s">
        <v>213</v>
      </c>
      <c r="C90" s="8">
        <v>64.841131227999995</v>
      </c>
      <c r="D90" s="11" t="str">
        <f t="shared" si="34"/>
        <v>N/A</v>
      </c>
      <c r="E90" s="8">
        <v>67.253807155999993</v>
      </c>
      <c r="F90" s="11" t="str">
        <f t="shared" si="35"/>
        <v>N/A</v>
      </c>
      <c r="G90" s="8">
        <v>66.281349887999994</v>
      </c>
      <c r="H90" s="11" t="str">
        <f t="shared" si="36"/>
        <v>N/A</v>
      </c>
      <c r="I90" s="12">
        <v>3.7210000000000001</v>
      </c>
      <c r="J90" s="12">
        <v>-1.45</v>
      </c>
      <c r="K90" s="43" t="s">
        <v>739</v>
      </c>
      <c r="L90" s="9" t="str">
        <f t="shared" si="20"/>
        <v>Yes</v>
      </c>
    </row>
    <row r="91" spans="1:12" x14ac:dyDescent="0.25">
      <c r="A91" s="44" t="s">
        <v>1276</v>
      </c>
      <c r="B91" s="35" t="s">
        <v>213</v>
      </c>
      <c r="C91" s="8">
        <v>0</v>
      </c>
      <c r="D91" s="11" t="str">
        <f t="shared" si="34"/>
        <v>N/A</v>
      </c>
      <c r="E91" s="8">
        <v>0</v>
      </c>
      <c r="F91" s="11" t="str">
        <f t="shared" si="35"/>
        <v>N/A</v>
      </c>
      <c r="G91" s="8">
        <v>0</v>
      </c>
      <c r="H91" s="11" t="str">
        <f t="shared" si="36"/>
        <v>N/A</v>
      </c>
      <c r="I91" s="12" t="s">
        <v>1746</v>
      </c>
      <c r="J91" s="12" t="s">
        <v>1746</v>
      </c>
      <c r="K91" s="43" t="s">
        <v>739</v>
      </c>
      <c r="L91" s="9" t="str">
        <f t="shared" si="20"/>
        <v>N/A</v>
      </c>
    </row>
    <row r="92" spans="1:12" x14ac:dyDescent="0.25">
      <c r="A92" s="44" t="s">
        <v>1277</v>
      </c>
      <c r="B92" s="35" t="s">
        <v>213</v>
      </c>
      <c r="C92" s="8">
        <v>0</v>
      </c>
      <c r="D92" s="11" t="str">
        <f t="shared" si="34"/>
        <v>N/A</v>
      </c>
      <c r="E92" s="8">
        <v>0</v>
      </c>
      <c r="F92" s="11" t="str">
        <f t="shared" si="35"/>
        <v>N/A</v>
      </c>
      <c r="G92" s="8">
        <v>0</v>
      </c>
      <c r="H92" s="11" t="str">
        <f t="shared" si="36"/>
        <v>N/A</v>
      </c>
      <c r="I92" s="12" t="s">
        <v>1746</v>
      </c>
      <c r="J92" s="12" t="s">
        <v>1746</v>
      </c>
      <c r="K92" s="43" t="s">
        <v>739</v>
      </c>
      <c r="L92" s="9" t="str">
        <f t="shared" si="20"/>
        <v>N/A</v>
      </c>
    </row>
    <row r="93" spans="1:12" x14ac:dyDescent="0.25">
      <c r="A93" s="44" t="s">
        <v>1278</v>
      </c>
      <c r="B93" s="35" t="s">
        <v>213</v>
      </c>
      <c r="C93" s="8">
        <v>0</v>
      </c>
      <c r="D93" s="11" t="str">
        <f t="shared" si="34"/>
        <v>N/A</v>
      </c>
      <c r="E93" s="8">
        <v>0</v>
      </c>
      <c r="F93" s="11" t="str">
        <f t="shared" si="35"/>
        <v>N/A</v>
      </c>
      <c r="G93" s="8">
        <v>0</v>
      </c>
      <c r="H93" s="11" t="str">
        <f t="shared" si="36"/>
        <v>N/A</v>
      </c>
      <c r="I93" s="12" t="s">
        <v>1746</v>
      </c>
      <c r="J93" s="12" t="s">
        <v>1746</v>
      </c>
      <c r="K93" s="43" t="s">
        <v>739</v>
      </c>
      <c r="L93" s="9" t="str">
        <f t="shared" si="20"/>
        <v>N/A</v>
      </c>
    </row>
    <row r="94" spans="1:12" x14ac:dyDescent="0.25">
      <c r="A94" s="44" t="s">
        <v>1279</v>
      </c>
      <c r="B94" s="35" t="s">
        <v>213</v>
      </c>
      <c r="C94" s="8">
        <v>9.5883033903000001</v>
      </c>
      <c r="D94" s="11" t="str">
        <f t="shared" si="34"/>
        <v>N/A</v>
      </c>
      <c r="E94" s="8">
        <v>9.7935093141999996</v>
      </c>
      <c r="F94" s="11" t="str">
        <f t="shared" si="35"/>
        <v>N/A</v>
      </c>
      <c r="G94" s="8">
        <v>5.7411694324999996</v>
      </c>
      <c r="H94" s="11" t="str">
        <f t="shared" si="36"/>
        <v>N/A</v>
      </c>
      <c r="I94" s="12">
        <v>2.14</v>
      </c>
      <c r="J94" s="12">
        <v>-41.4</v>
      </c>
      <c r="K94" s="43" t="s">
        <v>739</v>
      </c>
      <c r="L94" s="9" t="str">
        <f t="shared" si="20"/>
        <v>No</v>
      </c>
    </row>
    <row r="95" spans="1:12" x14ac:dyDescent="0.25">
      <c r="A95" s="44" t="s">
        <v>1280</v>
      </c>
      <c r="B95" s="43" t="s">
        <v>213</v>
      </c>
      <c r="C95" s="13">
        <v>0</v>
      </c>
      <c r="D95" s="11" t="str">
        <f t="shared" si="34"/>
        <v>N/A</v>
      </c>
      <c r="E95" s="13">
        <v>0</v>
      </c>
      <c r="F95" s="11" t="str">
        <f t="shared" si="35"/>
        <v>N/A</v>
      </c>
      <c r="G95" s="13">
        <v>0</v>
      </c>
      <c r="H95" s="11" t="str">
        <f t="shared" si="36"/>
        <v>N/A</v>
      </c>
      <c r="I95" s="12" t="s">
        <v>1746</v>
      </c>
      <c r="J95" s="12" t="s">
        <v>1746</v>
      </c>
      <c r="K95" s="43" t="s">
        <v>739</v>
      </c>
      <c r="L95" s="9" t="str">
        <f t="shared" si="20"/>
        <v>N/A</v>
      </c>
    </row>
    <row r="96" spans="1:12" x14ac:dyDescent="0.25">
      <c r="A96" s="44" t="s">
        <v>1281</v>
      </c>
      <c r="B96" s="43" t="s">
        <v>213</v>
      </c>
      <c r="C96" s="13">
        <v>0</v>
      </c>
      <c r="D96" s="11" t="str">
        <f t="shared" si="34"/>
        <v>N/A</v>
      </c>
      <c r="E96" s="13">
        <v>0</v>
      </c>
      <c r="F96" s="11" t="str">
        <f t="shared" si="35"/>
        <v>N/A</v>
      </c>
      <c r="G96" s="13">
        <v>0</v>
      </c>
      <c r="H96" s="11" t="str">
        <f t="shared" si="36"/>
        <v>N/A</v>
      </c>
      <c r="I96" s="12" t="s">
        <v>1746</v>
      </c>
      <c r="J96" s="12" t="s">
        <v>1746</v>
      </c>
      <c r="K96" s="43" t="s">
        <v>739</v>
      </c>
      <c r="L96" s="9" t="str">
        <f t="shared" si="20"/>
        <v>N/A</v>
      </c>
    </row>
    <row r="97" spans="1:12" x14ac:dyDescent="0.25">
      <c r="A97" s="44" t="s">
        <v>1282</v>
      </c>
      <c r="B97" s="35" t="s">
        <v>213</v>
      </c>
      <c r="C97" s="8">
        <v>0.1419536605</v>
      </c>
      <c r="D97" s="11" t="str">
        <f t="shared" si="34"/>
        <v>N/A</v>
      </c>
      <c r="E97" s="8">
        <v>0</v>
      </c>
      <c r="F97" s="11" t="str">
        <f t="shared" si="35"/>
        <v>N/A</v>
      </c>
      <c r="G97" s="8">
        <v>0</v>
      </c>
      <c r="H97" s="11" t="str">
        <f t="shared" si="36"/>
        <v>N/A</v>
      </c>
      <c r="I97" s="12">
        <v>-100</v>
      </c>
      <c r="J97" s="12" t="s">
        <v>1746</v>
      </c>
      <c r="K97" s="43" t="s">
        <v>739</v>
      </c>
      <c r="L97" s="9" t="str">
        <f t="shared" si="20"/>
        <v>N/A</v>
      </c>
    </row>
    <row r="98" spans="1:12" x14ac:dyDescent="0.25">
      <c r="A98" s="44" t="s">
        <v>1283</v>
      </c>
      <c r="B98" s="35" t="s">
        <v>213</v>
      </c>
      <c r="C98" s="8">
        <v>0.51380716309999996</v>
      </c>
      <c r="D98" s="11" t="str">
        <f t="shared" si="34"/>
        <v>N/A</v>
      </c>
      <c r="E98" s="8">
        <v>0.44152805940000001</v>
      </c>
      <c r="F98" s="11" t="str">
        <f t="shared" si="35"/>
        <v>N/A</v>
      </c>
      <c r="G98" s="8">
        <v>7.8139901853999998</v>
      </c>
      <c r="H98" s="11" t="str">
        <f t="shared" si="36"/>
        <v>N/A</v>
      </c>
      <c r="I98" s="12">
        <v>-14.1</v>
      </c>
      <c r="J98" s="12">
        <v>1670</v>
      </c>
      <c r="K98" s="43" t="s">
        <v>739</v>
      </c>
      <c r="L98" s="9" t="str">
        <f t="shared" si="20"/>
        <v>No</v>
      </c>
    </row>
    <row r="99" spans="1:12" x14ac:dyDescent="0.25">
      <c r="A99" s="44" t="s">
        <v>1284</v>
      </c>
      <c r="B99" s="51"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3" t="s">
        <v>739</v>
      </c>
      <c r="L99" s="9" t="str">
        <f t="shared" si="20"/>
        <v>N/A</v>
      </c>
    </row>
    <row r="100" spans="1:12" x14ac:dyDescent="0.25">
      <c r="A100" s="44" t="s">
        <v>107</v>
      </c>
      <c r="B100" s="35" t="s">
        <v>213</v>
      </c>
      <c r="C100" s="45">
        <v>2472528220</v>
      </c>
      <c r="D100" s="11" t="str">
        <f>IF($B100="N/A","N/A",IF(C100&gt;10,"No",IF(C100&lt;-10,"No","Yes")))</f>
        <v>N/A</v>
      </c>
      <c r="E100" s="45">
        <v>3210075725</v>
      </c>
      <c r="F100" s="11" t="str">
        <f>IF($B100="N/A","N/A",IF(E100&gt;10,"No",IF(E100&lt;-10,"No","Yes")))</f>
        <v>N/A</v>
      </c>
      <c r="G100" s="45">
        <v>3623481989</v>
      </c>
      <c r="H100" s="11" t="str">
        <f>IF($B100="N/A","N/A",IF(G100&gt;10,"No",IF(G100&lt;-10,"No","Yes")))</f>
        <v>N/A</v>
      </c>
      <c r="I100" s="12">
        <v>29.83</v>
      </c>
      <c r="J100" s="12">
        <v>12.88</v>
      </c>
      <c r="K100" s="43" t="s">
        <v>739</v>
      </c>
      <c r="L100" s="9" t="str">
        <f t="shared" ref="L100:L111" si="38">IF(J100="Div by 0", "N/A", IF(K100="N/A","N/A", IF(J100&gt;VALUE(MID(K100,1,2)), "No", IF(J100&lt;-1*VALUE(MID(K100,1,2)), "No", "Yes"))))</f>
        <v>Yes</v>
      </c>
    </row>
    <row r="101" spans="1:12" x14ac:dyDescent="0.25">
      <c r="A101" s="44" t="s">
        <v>455</v>
      </c>
      <c r="B101" s="35" t="s">
        <v>213</v>
      </c>
      <c r="C101" s="45">
        <v>2361069504</v>
      </c>
      <c r="D101" s="11" t="str">
        <f>IF($B101="N/A","N/A",IF(C101&gt;10,"No",IF(C101&lt;-10,"No","Yes")))</f>
        <v>N/A</v>
      </c>
      <c r="E101" s="45">
        <v>3101991727</v>
      </c>
      <c r="F101" s="11" t="str">
        <f>IF($B101="N/A","N/A",IF(E101&gt;10,"No",IF(E101&lt;-10,"No","Yes")))</f>
        <v>N/A</v>
      </c>
      <c r="G101" s="45">
        <v>3540203800</v>
      </c>
      <c r="H101" s="11" t="str">
        <f>IF($B101="N/A","N/A",IF(G101&gt;10,"No",IF(G101&lt;-10,"No","Yes")))</f>
        <v>N/A</v>
      </c>
      <c r="I101" s="12">
        <v>31.38</v>
      </c>
      <c r="J101" s="12">
        <v>14.13</v>
      </c>
      <c r="K101" s="43" t="s">
        <v>739</v>
      </c>
      <c r="L101" s="9" t="str">
        <f t="shared" si="38"/>
        <v>Yes</v>
      </c>
    </row>
    <row r="102" spans="1:12" x14ac:dyDescent="0.25">
      <c r="A102" s="44" t="s">
        <v>456</v>
      </c>
      <c r="B102" s="35" t="s">
        <v>213</v>
      </c>
      <c r="C102" s="45">
        <v>76179129</v>
      </c>
      <c r="D102" s="11" t="str">
        <f>IF($B102="N/A","N/A",IF(C102&gt;10,"No",IF(C102&lt;-10,"No","Yes")))</f>
        <v>N/A</v>
      </c>
      <c r="E102" s="45">
        <v>80568026</v>
      </c>
      <c r="F102" s="11" t="str">
        <f>IF($B102="N/A","N/A",IF(E102&gt;10,"No",IF(E102&lt;-10,"No","Yes")))</f>
        <v>N/A</v>
      </c>
      <c r="G102" s="45">
        <v>81740291</v>
      </c>
      <c r="H102" s="11" t="str">
        <f>IF($B102="N/A","N/A",IF(G102&gt;10,"No",IF(G102&lt;-10,"No","Yes")))</f>
        <v>N/A</v>
      </c>
      <c r="I102" s="12">
        <v>5.7610000000000001</v>
      </c>
      <c r="J102" s="12">
        <v>1.4550000000000001</v>
      </c>
      <c r="K102" s="43" t="s">
        <v>739</v>
      </c>
      <c r="L102" s="9" t="str">
        <f t="shared" si="38"/>
        <v>Yes</v>
      </c>
    </row>
    <row r="103" spans="1:12" x14ac:dyDescent="0.25">
      <c r="A103" s="44" t="s">
        <v>457</v>
      </c>
      <c r="B103" s="35" t="s">
        <v>213</v>
      </c>
      <c r="C103" s="45">
        <v>35279587</v>
      </c>
      <c r="D103" s="11" t="str">
        <f>IF($B103="N/A","N/A",IF(C103&gt;10,"No",IF(C103&lt;-10,"No","Yes")))</f>
        <v>N/A</v>
      </c>
      <c r="E103" s="45">
        <v>27515972</v>
      </c>
      <c r="F103" s="11" t="str">
        <f>IF($B103="N/A","N/A",IF(E103&gt;10,"No",IF(E103&lt;-10,"No","Yes")))</f>
        <v>N/A</v>
      </c>
      <c r="G103" s="45">
        <v>1537898</v>
      </c>
      <c r="H103" s="11" t="str">
        <f>IF($B103="N/A","N/A",IF(G103&gt;10,"No",IF(G103&lt;-10,"No","Yes")))</f>
        <v>N/A</v>
      </c>
      <c r="I103" s="12">
        <v>-22</v>
      </c>
      <c r="J103" s="12">
        <v>-94.4</v>
      </c>
      <c r="K103" s="43" t="s">
        <v>739</v>
      </c>
      <c r="L103" s="9" t="str">
        <f t="shared" si="38"/>
        <v>No</v>
      </c>
    </row>
    <row r="104" spans="1:12" x14ac:dyDescent="0.25">
      <c r="A104" s="44" t="s">
        <v>108</v>
      </c>
      <c r="B104" s="52" t="s">
        <v>295</v>
      </c>
      <c r="C104" s="8">
        <v>1.6647476407999999</v>
      </c>
      <c r="D104" s="11" t="str">
        <f>IF($B104="N/A","N/A",IF(C104&gt;2,"No",IF(C104&lt;0.9,"No","Yes")))</f>
        <v>Yes</v>
      </c>
      <c r="E104" s="8">
        <v>1.9206011854</v>
      </c>
      <c r="F104" s="11" t="str">
        <f>IF($B104="N/A","N/A",IF(E104&gt;2,"No",IF(E104&lt;0.9,"No","Yes")))</f>
        <v>Yes</v>
      </c>
      <c r="G104" s="8">
        <v>1.9776173419</v>
      </c>
      <c r="H104" s="11" t="str">
        <f>IF($B104="N/A","N/A",IF(G104&gt;2,"No",IF(G104&lt;0.9,"No","Yes")))</f>
        <v>Yes</v>
      </c>
      <c r="I104" s="12">
        <v>15.37</v>
      </c>
      <c r="J104" s="12">
        <v>2.9689999999999999</v>
      </c>
      <c r="K104" s="43" t="s">
        <v>739</v>
      </c>
      <c r="L104" s="9" t="str">
        <f t="shared" si="38"/>
        <v>Yes</v>
      </c>
    </row>
    <row r="105" spans="1:12" x14ac:dyDescent="0.25">
      <c r="A105" s="44" t="s">
        <v>458</v>
      </c>
      <c r="B105" s="52" t="s">
        <v>295</v>
      </c>
      <c r="C105" s="8">
        <v>1.0025225969</v>
      </c>
      <c r="D105" s="11" t="str">
        <f>IF($B105="N/A","N/A",IF(C105&gt;2,"No",IF(C105&lt;0.9,"No","Yes")))</f>
        <v>Yes</v>
      </c>
      <c r="E105" s="8">
        <v>1.2829718715</v>
      </c>
      <c r="F105" s="11" t="str">
        <f>IF($B105="N/A","N/A",IF(E105&gt;2,"No",IF(E105&lt;0.9,"No","Yes")))</f>
        <v>Yes</v>
      </c>
      <c r="G105" s="8">
        <v>1.290909842</v>
      </c>
      <c r="H105" s="11" t="str">
        <f>IF($B105="N/A","N/A",IF(G105&gt;2,"No",IF(G105&lt;0.9,"No","Yes")))</f>
        <v>Yes</v>
      </c>
      <c r="I105" s="12">
        <v>27.97</v>
      </c>
      <c r="J105" s="12">
        <v>0.61870000000000003</v>
      </c>
      <c r="K105" s="43" t="s">
        <v>739</v>
      </c>
      <c r="L105" s="9" t="str">
        <f t="shared" si="38"/>
        <v>Yes</v>
      </c>
    </row>
    <row r="106" spans="1:12" x14ac:dyDescent="0.25">
      <c r="A106" s="44" t="s">
        <v>459</v>
      </c>
      <c r="B106" s="52" t="s">
        <v>295</v>
      </c>
      <c r="C106" s="8">
        <v>0.90939252680000005</v>
      </c>
      <c r="D106" s="11" t="str">
        <f>IF($B106="N/A","N/A",IF(C106&gt;2,"No",IF(C106&lt;0.9,"No","Yes")))</f>
        <v>Yes</v>
      </c>
      <c r="E106" s="8">
        <v>0.94571290620000004</v>
      </c>
      <c r="F106" s="11" t="str">
        <f>IF($B106="N/A","N/A",IF(E106&gt;2,"No",IF(E106&lt;0.9,"No","Yes")))</f>
        <v>Yes</v>
      </c>
      <c r="G106" s="8">
        <v>1.0025275154</v>
      </c>
      <c r="H106" s="11" t="str">
        <f>IF($B106="N/A","N/A",IF(G106&gt;2,"No",IF(G106&lt;0.9,"No","Yes")))</f>
        <v>Yes</v>
      </c>
      <c r="I106" s="12">
        <v>3.9940000000000002</v>
      </c>
      <c r="J106" s="12">
        <v>6.008</v>
      </c>
      <c r="K106" s="43" t="s">
        <v>739</v>
      </c>
      <c r="L106" s="9" t="str">
        <f t="shared" si="38"/>
        <v>Yes</v>
      </c>
    </row>
    <row r="107" spans="1:12" x14ac:dyDescent="0.25">
      <c r="A107" s="44" t="s">
        <v>460</v>
      </c>
      <c r="B107" s="52" t="s">
        <v>295</v>
      </c>
      <c r="C107" s="8">
        <v>0.99331935159999996</v>
      </c>
      <c r="D107" s="11" t="str">
        <f>IF($B107="N/A","N/A",IF(C107&gt;2,"No",IF(C107&lt;0.9,"No","Yes")))</f>
        <v>Yes</v>
      </c>
      <c r="E107" s="8">
        <v>0.98289357700000002</v>
      </c>
      <c r="F107" s="11" t="str">
        <f>IF($B107="N/A","N/A",IF(E107&gt;2,"No",IF(E107&lt;0.9,"No","Yes")))</f>
        <v>Yes</v>
      </c>
      <c r="G107" s="8">
        <v>0.9911985016</v>
      </c>
      <c r="H107" s="11" t="str">
        <f>IF($B107="N/A","N/A",IF(G107&gt;2,"No",IF(G107&lt;0.9,"No","Yes")))</f>
        <v>Yes</v>
      </c>
      <c r="I107" s="12">
        <v>-1.05</v>
      </c>
      <c r="J107" s="12">
        <v>0.84489999999999998</v>
      </c>
      <c r="K107" s="43" t="s">
        <v>739</v>
      </c>
      <c r="L107" s="9" t="str">
        <f t="shared" si="38"/>
        <v>Yes</v>
      </c>
    </row>
    <row r="108" spans="1:12" x14ac:dyDescent="0.25">
      <c r="A108" s="44" t="s">
        <v>1285</v>
      </c>
      <c r="B108" s="35" t="s">
        <v>213</v>
      </c>
      <c r="C108" s="45">
        <v>159.22479116</v>
      </c>
      <c r="D108" s="11" t="str">
        <f>IF($B108="N/A","N/A",IF(C108&gt;10,"No",IF(C108&lt;-10,"No","Yes")))</f>
        <v>N/A</v>
      </c>
      <c r="E108" s="45">
        <v>202.14040385000001</v>
      </c>
      <c r="F108" s="11" t="str">
        <f>IF($B108="N/A","N/A",IF(E108&gt;10,"No",IF(E108&lt;-10,"No","Yes")))</f>
        <v>N/A</v>
      </c>
      <c r="G108" s="45">
        <v>236.09168031999999</v>
      </c>
      <c r="H108" s="11" t="str">
        <f>IF($B108="N/A","N/A",IF(G108&gt;10,"No",IF(G108&lt;-10,"No","Yes")))</f>
        <v>N/A</v>
      </c>
      <c r="I108" s="12">
        <v>26.95</v>
      </c>
      <c r="J108" s="12">
        <v>16.8</v>
      </c>
      <c r="K108" s="43" t="s">
        <v>739</v>
      </c>
      <c r="L108" s="9" t="str">
        <f t="shared" si="38"/>
        <v>Yes</v>
      </c>
    </row>
    <row r="109" spans="1:12" x14ac:dyDescent="0.25">
      <c r="A109" s="44" t="s">
        <v>1286</v>
      </c>
      <c r="B109" s="35" t="s">
        <v>213</v>
      </c>
      <c r="C109" s="45">
        <v>230.97012855</v>
      </c>
      <c r="D109" s="11" t="str">
        <f>IF($B109="N/A","N/A",IF(C109&gt;10,"No",IF(C109&lt;-10,"No","Yes")))</f>
        <v>N/A</v>
      </c>
      <c r="E109" s="45">
        <v>284.20772276999998</v>
      </c>
      <c r="F109" s="11" t="str">
        <f>IF($B109="N/A","N/A",IF(E109&gt;10,"No",IF(E109&lt;-10,"No","Yes")))</f>
        <v>N/A</v>
      </c>
      <c r="G109" s="45">
        <v>318.62451056999998</v>
      </c>
      <c r="H109" s="11" t="str">
        <f>IF($B109="N/A","N/A",IF(G109&gt;10,"No",IF(G109&lt;-10,"No","Yes")))</f>
        <v>N/A</v>
      </c>
      <c r="I109" s="12">
        <v>23.05</v>
      </c>
      <c r="J109" s="12">
        <v>12.11</v>
      </c>
      <c r="K109" s="43" t="s">
        <v>739</v>
      </c>
      <c r="L109" s="9" t="str">
        <f t="shared" si="38"/>
        <v>Yes</v>
      </c>
    </row>
    <row r="110" spans="1:12" x14ac:dyDescent="0.25">
      <c r="A110" s="44" t="s">
        <v>1287</v>
      </c>
      <c r="B110" s="35" t="s">
        <v>213</v>
      </c>
      <c r="C110" s="45">
        <v>4.9057976269000001</v>
      </c>
      <c r="D110" s="11" t="str">
        <f>IF($B110="N/A","N/A",IF(C110&gt;10,"No",IF(C110&lt;-10,"No","Yes")))</f>
        <v>N/A</v>
      </c>
      <c r="E110" s="45">
        <v>5.0836078056999998</v>
      </c>
      <c r="F110" s="11" t="str">
        <f>IF($B110="N/A","N/A",IF(E110&gt;10,"No",IF(E110&lt;-10,"No","Yes")))</f>
        <v>N/A</v>
      </c>
      <c r="G110" s="45">
        <v>5.3771236241000002</v>
      </c>
      <c r="H110" s="11" t="str">
        <f>IF($B110="N/A","N/A",IF(G110&gt;10,"No",IF(G110&lt;-10,"No","Yes")))</f>
        <v>N/A</v>
      </c>
      <c r="I110" s="12">
        <v>3.6240000000000001</v>
      </c>
      <c r="J110" s="12">
        <v>5.774</v>
      </c>
      <c r="K110" s="43" t="s">
        <v>739</v>
      </c>
      <c r="L110" s="9" t="str">
        <f t="shared" si="38"/>
        <v>Yes</v>
      </c>
    </row>
    <row r="111" spans="1:12" x14ac:dyDescent="0.25">
      <c r="A111" s="44" t="s">
        <v>1288</v>
      </c>
      <c r="B111" s="35" t="s">
        <v>213</v>
      </c>
      <c r="C111" s="45">
        <v>23.654206717000001</v>
      </c>
      <c r="D111" s="11" t="str">
        <f>IF($B111="N/A","N/A",IF(C111&gt;10,"No",IF(C111&lt;-10,"No","Yes")))</f>
        <v>N/A</v>
      </c>
      <c r="E111" s="45">
        <v>17.925959898999999</v>
      </c>
      <c r="F111" s="11" t="str">
        <f>IF($B111="N/A","N/A",IF(E111&gt;10,"No",IF(E111&lt;-10,"No","Yes")))</f>
        <v>N/A</v>
      </c>
      <c r="G111" s="45">
        <v>1.9823970033</v>
      </c>
      <c r="H111" s="11" t="str">
        <f>IF($B111="N/A","N/A",IF(G111&gt;10,"No",IF(G111&lt;-10,"No","Yes")))</f>
        <v>N/A</v>
      </c>
      <c r="I111" s="12">
        <v>-24.2</v>
      </c>
      <c r="J111" s="12">
        <v>-88.9</v>
      </c>
      <c r="K111" s="43" t="s">
        <v>739</v>
      </c>
      <c r="L111" s="9" t="str">
        <f t="shared" si="38"/>
        <v>No</v>
      </c>
    </row>
    <row r="112" spans="1:12" x14ac:dyDescent="0.25">
      <c r="A112" s="44" t="s">
        <v>325</v>
      </c>
      <c r="B112" s="43" t="s">
        <v>296</v>
      </c>
      <c r="C112" s="8">
        <v>95.607994898000001</v>
      </c>
      <c r="D112" s="11" t="str">
        <f>IF(OR($B112="N/A",$C112="N/A"),"N/A",IF(C112&gt;98,"Yes","No"))</f>
        <v>No</v>
      </c>
      <c r="E112" s="8">
        <v>99.011102726000004</v>
      </c>
      <c r="F112" s="11" t="str">
        <f>IF(OR($B112="N/A",$E112="N/A"),"N/A",IF(E112&gt;98,"Yes","No"))</f>
        <v>Yes</v>
      </c>
      <c r="G112" s="8">
        <v>99.886942766999994</v>
      </c>
      <c r="H112" s="11" t="str">
        <f t="shared" ref="H112:H115" si="39">IF($B112="N/A","N/A",IF(G112&gt;98,"Yes","No"))</f>
        <v>Yes</v>
      </c>
      <c r="I112" s="12">
        <v>3.5590000000000002</v>
      </c>
      <c r="J112" s="12">
        <v>0.88460000000000005</v>
      </c>
      <c r="K112" s="43" t="s">
        <v>739</v>
      </c>
      <c r="L112" s="9" t="str">
        <f>IF(J112="Div by 0", "N/A", IF(OR(J112="N/A",K112="N/A"),"N/A", IF(J112&gt;VALUE(MID(K112,1,2)), "No", IF(J112&lt;-1*VALUE(MID(K112,1,2)), "No", "Yes"))))</f>
        <v>Yes</v>
      </c>
    </row>
    <row r="113" spans="1:12" x14ac:dyDescent="0.25">
      <c r="A113" s="44" t="s">
        <v>461</v>
      </c>
      <c r="B113" s="43" t="s">
        <v>296</v>
      </c>
      <c r="C113" s="8">
        <v>99.817448792999997</v>
      </c>
      <c r="D113" s="11" t="str">
        <f t="shared" ref="D113:D115" si="40">IF(OR($B113="N/A",$C113="N/A"),"N/A",IF(C113&gt;98,"Yes","No"))</f>
        <v>Yes</v>
      </c>
      <c r="E113" s="8">
        <v>99.835370009000002</v>
      </c>
      <c r="F113" s="11" t="str">
        <f t="shared" ref="F113:F115" si="41">IF(OR($B113="N/A",$E113="N/A"),"N/A",IF(E113&gt;98,"Yes","No"))</f>
        <v>Yes</v>
      </c>
      <c r="G113" s="8">
        <v>99.830553996000006</v>
      </c>
      <c r="H113" s="11" t="str">
        <f t="shared" si="39"/>
        <v>Yes</v>
      </c>
      <c r="I113" s="12">
        <v>1.7999999999999999E-2</v>
      </c>
      <c r="J113" s="12">
        <v>-5.0000000000000001E-3</v>
      </c>
      <c r="K113" s="43" t="s">
        <v>739</v>
      </c>
      <c r="L113" s="9" t="str">
        <f t="shared" ref="L113:L115" si="42">IF(J113="Div by 0", "N/A", IF(OR(J113="N/A",K113="N/A"),"N/A", IF(J113&gt;VALUE(MID(K113,1,2)), "No", IF(J113&lt;-1*VALUE(MID(K113,1,2)), "No", "Yes"))))</f>
        <v>Yes</v>
      </c>
    </row>
    <row r="114" spans="1:12" x14ac:dyDescent="0.25">
      <c r="A114" s="44" t="s">
        <v>462</v>
      </c>
      <c r="B114" s="43" t="s">
        <v>296</v>
      </c>
      <c r="C114" s="8">
        <v>94.866104540999999</v>
      </c>
      <c r="D114" s="11" t="str">
        <f t="shared" si="40"/>
        <v>No</v>
      </c>
      <c r="E114" s="8">
        <v>98.868086981000005</v>
      </c>
      <c r="F114" s="11" t="str">
        <f t="shared" si="41"/>
        <v>Yes</v>
      </c>
      <c r="G114" s="8">
        <v>99.788811185</v>
      </c>
      <c r="H114" s="11" t="str">
        <f t="shared" si="39"/>
        <v>Yes</v>
      </c>
      <c r="I114" s="12">
        <v>4.2190000000000003</v>
      </c>
      <c r="J114" s="12">
        <v>0.93130000000000002</v>
      </c>
      <c r="K114" s="43" t="s">
        <v>739</v>
      </c>
      <c r="L114" s="9" t="str">
        <f t="shared" si="42"/>
        <v>Yes</v>
      </c>
    </row>
    <row r="115" spans="1:12" x14ac:dyDescent="0.25">
      <c r="A115" s="44" t="s">
        <v>463</v>
      </c>
      <c r="B115" s="43" t="s">
        <v>296</v>
      </c>
      <c r="C115" s="8">
        <v>99.716368215000003</v>
      </c>
      <c r="D115" s="11" t="str">
        <f t="shared" si="40"/>
        <v>Yes</v>
      </c>
      <c r="E115" s="8">
        <v>99.598868104999994</v>
      </c>
      <c r="F115" s="11" t="str">
        <f t="shared" si="41"/>
        <v>Yes</v>
      </c>
      <c r="G115" s="8">
        <v>99.488017181999993</v>
      </c>
      <c r="H115" s="11" t="str">
        <f t="shared" si="39"/>
        <v>Yes</v>
      </c>
      <c r="I115" s="12">
        <v>-0.11799999999999999</v>
      </c>
      <c r="J115" s="12">
        <v>-0.111</v>
      </c>
      <c r="K115" s="43" t="s">
        <v>739</v>
      </c>
      <c r="L115" s="9" t="str">
        <f t="shared" si="42"/>
        <v>Yes</v>
      </c>
    </row>
    <row r="116" spans="1:12" x14ac:dyDescent="0.25">
      <c r="A116" s="3" t="s">
        <v>464</v>
      </c>
      <c r="B116" s="43" t="s">
        <v>213</v>
      </c>
      <c r="C116" s="1">
        <v>1692029</v>
      </c>
      <c r="D116" s="11" t="str">
        <f>IF($B116="N/A","N/A",IF(C116&gt;10,"No",IF(C116&lt;-10,"No","Yes")))</f>
        <v>N/A</v>
      </c>
      <c r="E116" s="1">
        <v>1698862</v>
      </c>
      <c r="F116" s="11" t="str">
        <f>IF($B116="N/A","N/A",IF(E116&gt;10,"No",IF(E116&lt;-10,"No","Yes")))</f>
        <v>N/A</v>
      </c>
      <c r="G116" s="1">
        <v>1708869</v>
      </c>
      <c r="H116" s="11" t="str">
        <f>IF($B116="N/A","N/A",IF(G116&gt;10,"No",IF(G116&lt;-10,"No","Yes")))</f>
        <v>N/A</v>
      </c>
      <c r="I116" s="12">
        <v>0.40379999999999999</v>
      </c>
      <c r="J116" s="12">
        <v>0.58899999999999997</v>
      </c>
      <c r="K116" s="43" t="s">
        <v>739</v>
      </c>
      <c r="L116" s="9" t="str">
        <f>IF(J116="Div by 0", "N/A", IF(OR(J116="N/A",K116="N/A"),"N/A", IF(J116&gt;VALUE(MID(K116,1,2)), "No", IF(J116&lt;-1*VALUE(MID(K116,1,2)), "No", "Yes"))))</f>
        <v>Yes</v>
      </c>
    </row>
    <row r="117" spans="1:12" x14ac:dyDescent="0.25">
      <c r="A117" s="3" t="s">
        <v>211</v>
      </c>
      <c r="B117" s="43" t="s">
        <v>213</v>
      </c>
      <c r="C117" s="8">
        <v>63.675031574999998</v>
      </c>
      <c r="D117" s="11" t="str">
        <f>IF($B117="N/A","N/A",IF(C117&gt;10,"No",IF(C117&lt;-10,"No","Yes")))</f>
        <v>N/A</v>
      </c>
      <c r="E117" s="8">
        <v>66.633487592999998</v>
      </c>
      <c r="F117" s="11" t="str">
        <f>IF($B117="N/A","N/A",IF(E117&gt;10,"No",IF(E117&lt;-10,"No","Yes")))</f>
        <v>N/A</v>
      </c>
      <c r="G117" s="8">
        <v>66.447340316999998</v>
      </c>
      <c r="H117" s="11" t="str">
        <f>IF($B117="N/A","N/A",IF(G117&gt;10,"No",IF(G117&lt;-10,"No","Yes")))</f>
        <v>N/A</v>
      </c>
      <c r="I117" s="12">
        <v>4.6459999999999999</v>
      </c>
      <c r="J117" s="12">
        <v>-0.27900000000000003</v>
      </c>
      <c r="K117" s="43" t="s">
        <v>739</v>
      </c>
      <c r="L117" s="9" t="str">
        <f>IF(J117="Div by 0", "N/A", IF(OR(J117="N/A",K117="N/A"),"N/A", IF(J117&gt;VALUE(MID(K117,1,2)), "No", IF(J117&lt;-1*VALUE(MID(K117,1,2)), "No", "Yes"))))</f>
        <v>Yes</v>
      </c>
    </row>
    <row r="118" spans="1:12" x14ac:dyDescent="0.25">
      <c r="A118" s="4" t="s">
        <v>1627</v>
      </c>
      <c r="B118" s="43" t="s">
        <v>213</v>
      </c>
      <c r="C118" s="14">
        <v>54691898</v>
      </c>
      <c r="D118" s="11" t="str">
        <f>IF($B118="N/A","N/A",IF(C118&gt;10,"No",IF(C118&lt;-10,"No","Yes")))</f>
        <v>N/A</v>
      </c>
      <c r="E118" s="14">
        <v>48019980</v>
      </c>
      <c r="F118" s="11" t="str">
        <f>IF($B118="N/A","N/A",IF(E118&gt;10,"No",IF(E118&lt;-10,"No","Yes")))</f>
        <v>N/A</v>
      </c>
      <c r="G118" s="14">
        <v>23253760</v>
      </c>
      <c r="H118" s="11" t="str">
        <f>IF($B118="N/A","N/A",IF(G118&gt;10,"No",IF(G118&lt;-10,"No","Yes")))</f>
        <v>N/A</v>
      </c>
      <c r="I118" s="12">
        <v>-12.2</v>
      </c>
      <c r="J118" s="12">
        <v>-51.6</v>
      </c>
      <c r="K118" s="43" t="s">
        <v>739</v>
      </c>
      <c r="L118" s="9" t="str">
        <f>IF(J118="Div by 0", "N/A", IF(K118="N/A","N/A", IF(J118&gt;VALUE(MID(K118,1,2)), "No", IF(J118&lt;-1*VALUE(MID(K118,1,2)), "No", "Yes"))))</f>
        <v>No</v>
      </c>
    </row>
    <row r="119" spans="1:12" x14ac:dyDescent="0.25">
      <c r="A119" s="4" t="s">
        <v>1628</v>
      </c>
      <c r="B119" s="43" t="s">
        <v>213</v>
      </c>
      <c r="C119" s="14">
        <v>3880702447</v>
      </c>
      <c r="D119" s="11" t="str">
        <f>IF($B119="N/A","N/A",IF(C119&gt;10,"No",IF(C119&lt;-10,"No","Yes")))</f>
        <v>N/A</v>
      </c>
      <c r="E119" s="14">
        <v>3936167273</v>
      </c>
      <c r="F119" s="11" t="str">
        <f>IF($B119="N/A","N/A",IF(E119&gt;10,"No",IF(E119&lt;-10,"No","Yes")))</f>
        <v>N/A</v>
      </c>
      <c r="G119" s="14">
        <v>4083619966</v>
      </c>
      <c r="H119" s="11" t="str">
        <f>IF($B119="N/A","N/A",IF(G119&gt;10,"No",IF(G119&lt;-10,"No","Yes")))</f>
        <v>N/A</v>
      </c>
      <c r="I119" s="12">
        <v>1.429</v>
      </c>
      <c r="J119" s="12">
        <v>3.746</v>
      </c>
      <c r="K119" s="43" t="s">
        <v>739</v>
      </c>
      <c r="L119" s="9" t="str">
        <f>IF(J119="Div by 0", "N/A", IF(K119="N/A","N/A", IF(J119&gt;VALUE(MID(K119,1,2)), "No", IF(J119&lt;-1*VALUE(MID(K119,1,2)), "No", "Yes"))))</f>
        <v>Yes</v>
      </c>
    </row>
    <row r="120" spans="1:12" x14ac:dyDescent="0.25">
      <c r="A120" s="4" t="s">
        <v>1629</v>
      </c>
      <c r="B120" s="43" t="s">
        <v>213</v>
      </c>
      <c r="C120" s="1">
        <v>441421</v>
      </c>
      <c r="D120" s="11" t="str">
        <f>IF($B120="N/A","N/A",IF(C120&gt;10,"No",IF(C120&lt;-10,"No","Yes")))</f>
        <v>N/A</v>
      </c>
      <c r="E120" s="1">
        <v>389866</v>
      </c>
      <c r="F120" s="11" t="str">
        <f>IF($B120="N/A","N/A",IF(E120&gt;10,"No",IF(E120&lt;-10,"No","Yes")))</f>
        <v>N/A</v>
      </c>
      <c r="G120" s="1">
        <v>383373</v>
      </c>
      <c r="H120" s="11" t="str">
        <f>IF($B120="N/A","N/A",IF(G120&gt;10,"No",IF(G120&lt;-10,"No","Yes")))</f>
        <v>N/A</v>
      </c>
      <c r="I120" s="12">
        <v>-11.7</v>
      </c>
      <c r="J120" s="12">
        <v>-1.67</v>
      </c>
      <c r="K120" s="43" t="s">
        <v>739</v>
      </c>
      <c r="L120" s="9" t="str">
        <f>IF(J120="Div by 0", "N/A", IF(K120="N/A","N/A", IF(J120&gt;VALUE(MID(K120,1,2)), "No", IF(J120&lt;-1*VALUE(MID(K120,1,2)), "No", "Yes"))))</f>
        <v>Yes</v>
      </c>
    </row>
    <row r="121" spans="1:12" x14ac:dyDescent="0.25">
      <c r="A121" s="4" t="s">
        <v>1630</v>
      </c>
      <c r="B121" s="5" t="s">
        <v>213</v>
      </c>
      <c r="C121" s="1">
        <v>70142</v>
      </c>
      <c r="D121" s="9" t="str">
        <f t="shared" ref="D121:H134" si="43">IF($B121="N/A","N/A",IF(C121&lt;0,"No","Yes"))</f>
        <v>N/A</v>
      </c>
      <c r="E121" s="1">
        <v>66666</v>
      </c>
      <c r="F121" s="9" t="str">
        <f t="shared" si="43"/>
        <v>N/A</v>
      </c>
      <c r="G121" s="1">
        <v>64414</v>
      </c>
      <c r="H121" s="9" t="str">
        <f t="shared" si="43"/>
        <v>N/A</v>
      </c>
      <c r="I121" s="12">
        <v>-4.96</v>
      </c>
      <c r="J121" s="12">
        <v>-3.38</v>
      </c>
      <c r="K121" s="5" t="s">
        <v>739</v>
      </c>
      <c r="L121" s="9" t="str">
        <f t="shared" ref="L121:L142" si="44">IF(J121="Div by 0", "N/A", IF(OR(J121="N/A",K121="N/A"),"N/A", IF(J121&gt;VALUE(MID(K121,1,2)), "No", IF(J121&lt;-1*VALUE(MID(K121,1,2)), "No", "Yes"))))</f>
        <v>Yes</v>
      </c>
    </row>
    <row r="122" spans="1:12" x14ac:dyDescent="0.25">
      <c r="A122" s="4" t="s">
        <v>1631</v>
      </c>
      <c r="B122" s="5" t="s">
        <v>213</v>
      </c>
      <c r="C122" s="1">
        <v>260999</v>
      </c>
      <c r="D122" s="9" t="str">
        <f t="shared" si="43"/>
        <v>N/A</v>
      </c>
      <c r="E122" s="1">
        <v>252341</v>
      </c>
      <c r="F122" s="9" t="str">
        <f t="shared" si="43"/>
        <v>N/A</v>
      </c>
      <c r="G122" s="1">
        <v>255936</v>
      </c>
      <c r="H122" s="9" t="str">
        <f t="shared" si="43"/>
        <v>N/A</v>
      </c>
      <c r="I122" s="12">
        <v>-3.32</v>
      </c>
      <c r="J122" s="12">
        <v>1.425</v>
      </c>
      <c r="K122" s="5" t="s">
        <v>739</v>
      </c>
      <c r="L122" s="9" t="str">
        <f t="shared" si="44"/>
        <v>Yes</v>
      </c>
    </row>
    <row r="123" spans="1:12" x14ac:dyDescent="0.25">
      <c r="A123" s="4" t="s">
        <v>1632</v>
      </c>
      <c r="B123" s="5" t="s">
        <v>213</v>
      </c>
      <c r="C123" s="1">
        <v>75811</v>
      </c>
      <c r="D123" s="9" t="str">
        <f t="shared" si="43"/>
        <v>N/A</v>
      </c>
      <c r="E123" s="1">
        <v>50756</v>
      </c>
      <c r="F123" s="9" t="str">
        <f t="shared" si="43"/>
        <v>N/A</v>
      </c>
      <c r="G123" s="1">
        <v>45684</v>
      </c>
      <c r="H123" s="9" t="str">
        <f t="shared" si="43"/>
        <v>N/A</v>
      </c>
      <c r="I123" s="12">
        <v>-33</v>
      </c>
      <c r="J123" s="12">
        <v>-9.99</v>
      </c>
      <c r="K123" s="5" t="s">
        <v>739</v>
      </c>
      <c r="L123" s="9" t="str">
        <f t="shared" si="44"/>
        <v>Yes</v>
      </c>
    </row>
    <row r="124" spans="1:12" x14ac:dyDescent="0.25">
      <c r="A124" s="4" t="s">
        <v>1633</v>
      </c>
      <c r="B124" s="5" t="s">
        <v>213</v>
      </c>
      <c r="C124" s="1">
        <v>34469</v>
      </c>
      <c r="D124" s="9" t="str">
        <f t="shared" si="43"/>
        <v>N/A</v>
      </c>
      <c r="E124" s="1">
        <v>20103</v>
      </c>
      <c r="F124" s="9" t="str">
        <f t="shared" si="43"/>
        <v>N/A</v>
      </c>
      <c r="G124" s="1">
        <v>17339</v>
      </c>
      <c r="H124" s="9" t="str">
        <f t="shared" si="43"/>
        <v>N/A</v>
      </c>
      <c r="I124" s="12">
        <v>-41.7</v>
      </c>
      <c r="J124" s="12">
        <v>-13.7</v>
      </c>
      <c r="K124" s="5" t="s">
        <v>739</v>
      </c>
      <c r="L124" s="9" t="str">
        <f t="shared" si="44"/>
        <v>Yes</v>
      </c>
    </row>
    <row r="125" spans="1:12" x14ac:dyDescent="0.25">
      <c r="A125" s="2" t="s">
        <v>1634</v>
      </c>
      <c r="B125" s="5" t="s">
        <v>213</v>
      </c>
      <c r="C125" s="13" t="s">
        <v>213</v>
      </c>
      <c r="D125" s="9" t="str">
        <f t="shared" si="43"/>
        <v>N/A</v>
      </c>
      <c r="E125" s="13">
        <v>22.246467159000002</v>
      </c>
      <c r="F125" s="9" t="str">
        <f t="shared" si="43"/>
        <v>N/A</v>
      </c>
      <c r="G125" s="13">
        <v>21.59600902</v>
      </c>
      <c r="H125" s="9" t="str">
        <f t="shared" si="43"/>
        <v>N/A</v>
      </c>
      <c r="I125" s="12" t="s">
        <v>213</v>
      </c>
      <c r="J125" s="12">
        <v>-2.92</v>
      </c>
      <c r="K125" s="43" t="s">
        <v>739</v>
      </c>
      <c r="L125" s="9" t="str">
        <f>IF(J125="Div by 0", "N/A", IF(OR(J125="N/A",K125="N/A"),"N/A", IF(J125&gt;VALUE(MID(K125,1,2)), "No", IF(J125&lt;-1*VALUE(MID(K125,1,2)), "No", "Yes"))))</f>
        <v>Yes</v>
      </c>
    </row>
    <row r="126" spans="1:12" ht="25" x14ac:dyDescent="0.25">
      <c r="A126" s="2" t="s">
        <v>1635</v>
      </c>
      <c r="B126" s="5" t="s">
        <v>213</v>
      </c>
      <c r="C126" s="13" t="s">
        <v>213</v>
      </c>
      <c r="D126" s="9" t="str">
        <f t="shared" si="43"/>
        <v>N/A</v>
      </c>
      <c r="E126" s="13">
        <v>95.280699748000004</v>
      </c>
      <c r="F126" s="9" t="str">
        <f t="shared" si="43"/>
        <v>N/A</v>
      </c>
      <c r="G126" s="13">
        <v>93.058264348999998</v>
      </c>
      <c r="H126" s="9" t="str">
        <f t="shared" si="43"/>
        <v>N/A</v>
      </c>
      <c r="I126" s="12" t="s">
        <v>213</v>
      </c>
      <c r="J126" s="12">
        <v>-2.33</v>
      </c>
      <c r="K126" s="5" t="s">
        <v>739</v>
      </c>
      <c r="L126" s="9" t="str">
        <f t="shared" ref="L126:L129" si="45">IF(J126="Div by 0", "N/A", IF(OR(J126="N/A",K126="N/A"),"N/A", IF(J126&gt;VALUE(MID(K126,1,2)), "No", IF(J126&lt;-1*VALUE(MID(K126,1,2)), "No", "Yes"))))</f>
        <v>Yes</v>
      </c>
    </row>
    <row r="127" spans="1:12" ht="25" x14ac:dyDescent="0.25">
      <c r="A127" s="2" t="s">
        <v>1636</v>
      </c>
      <c r="B127" s="5" t="s">
        <v>213</v>
      </c>
      <c r="C127" s="13" t="s">
        <v>213</v>
      </c>
      <c r="D127" s="9" t="str">
        <f t="shared" si="43"/>
        <v>N/A</v>
      </c>
      <c r="E127" s="13">
        <v>88.329640402999999</v>
      </c>
      <c r="F127" s="9" t="str">
        <f t="shared" si="43"/>
        <v>N/A</v>
      </c>
      <c r="G127" s="13">
        <v>87.137827955000006</v>
      </c>
      <c r="H127" s="9" t="str">
        <f t="shared" si="43"/>
        <v>N/A</v>
      </c>
      <c r="I127" s="12" t="s">
        <v>213</v>
      </c>
      <c r="J127" s="12">
        <v>-1.35</v>
      </c>
      <c r="K127" s="5" t="s">
        <v>739</v>
      </c>
      <c r="L127" s="9" t="str">
        <f t="shared" si="45"/>
        <v>Yes</v>
      </c>
    </row>
    <row r="128" spans="1:12" ht="25" x14ac:dyDescent="0.25">
      <c r="A128" s="2" t="s">
        <v>1637</v>
      </c>
      <c r="B128" s="5" t="s">
        <v>213</v>
      </c>
      <c r="C128" s="13" t="s">
        <v>213</v>
      </c>
      <c r="D128" s="9" t="str">
        <f t="shared" si="43"/>
        <v>N/A</v>
      </c>
      <c r="E128" s="13">
        <v>4.5500019721999996</v>
      </c>
      <c r="F128" s="9" t="str">
        <f t="shared" si="43"/>
        <v>N/A</v>
      </c>
      <c r="G128" s="13">
        <v>4.0966392206000002</v>
      </c>
      <c r="H128" s="9" t="str">
        <f t="shared" si="43"/>
        <v>N/A</v>
      </c>
      <c r="I128" s="12" t="s">
        <v>213</v>
      </c>
      <c r="J128" s="12">
        <v>-9.9600000000000009</v>
      </c>
      <c r="K128" s="5" t="s">
        <v>739</v>
      </c>
      <c r="L128" s="9" t="str">
        <f t="shared" si="45"/>
        <v>Yes</v>
      </c>
    </row>
    <row r="129" spans="1:12" ht="25" x14ac:dyDescent="0.25">
      <c r="A129" s="2" t="s">
        <v>1638</v>
      </c>
      <c r="B129" s="5" t="s">
        <v>213</v>
      </c>
      <c r="C129" s="13" t="s">
        <v>213</v>
      </c>
      <c r="D129" s="9" t="str">
        <f t="shared" si="43"/>
        <v>N/A</v>
      </c>
      <c r="E129" s="13">
        <v>7.1459547845999998</v>
      </c>
      <c r="F129" s="9" t="str">
        <f t="shared" si="43"/>
        <v>N/A</v>
      </c>
      <c r="G129" s="13">
        <v>5.8358464147999998</v>
      </c>
      <c r="H129" s="9" t="str">
        <f t="shared" si="43"/>
        <v>N/A</v>
      </c>
      <c r="I129" s="12" t="s">
        <v>213</v>
      </c>
      <c r="J129" s="12">
        <v>-18.3</v>
      </c>
      <c r="K129" s="5" t="s">
        <v>739</v>
      </c>
      <c r="L129" s="9" t="str">
        <f t="shared" si="45"/>
        <v>Yes</v>
      </c>
    </row>
    <row r="130" spans="1:12" ht="25" x14ac:dyDescent="0.25">
      <c r="A130" s="2" t="s">
        <v>1639</v>
      </c>
      <c r="B130" s="5" t="s">
        <v>213</v>
      </c>
      <c r="C130" s="13">
        <v>0.54483135149999995</v>
      </c>
      <c r="D130" s="9" t="str">
        <f t="shared" si="43"/>
        <v>N/A</v>
      </c>
      <c r="E130" s="13">
        <v>0.29189516399999998</v>
      </c>
      <c r="F130" s="9" t="str">
        <f t="shared" si="43"/>
        <v>N/A</v>
      </c>
      <c r="G130" s="13">
        <v>0.2963171637</v>
      </c>
      <c r="H130" s="9" t="str">
        <f t="shared" si="43"/>
        <v>N/A</v>
      </c>
      <c r="I130" s="12">
        <v>-46.4</v>
      </c>
      <c r="J130" s="12">
        <v>1.5149999999999999</v>
      </c>
      <c r="K130" s="43" t="s">
        <v>739</v>
      </c>
      <c r="L130" s="9" t="str">
        <f>IF(J130="Div by 0", "N/A", IF(OR(J130="N/A",K130="N/A"),"N/A", IF(J130&gt;VALUE(MID(K130,1,2)), "No", IF(J130&lt;-1*VALUE(MID(K130,1,2)), "No", "Yes"))))</f>
        <v>Yes</v>
      </c>
    </row>
    <row r="131" spans="1:12" ht="25" x14ac:dyDescent="0.25">
      <c r="A131" s="2" t="s">
        <v>1640</v>
      </c>
      <c r="B131" s="5" t="s">
        <v>213</v>
      </c>
      <c r="C131" s="13">
        <v>1.1719084144</v>
      </c>
      <c r="D131" s="9" t="str">
        <f t="shared" si="43"/>
        <v>N/A</v>
      </c>
      <c r="E131" s="13">
        <v>1.6500165000000001E-2</v>
      </c>
      <c r="F131" s="9" t="str">
        <f t="shared" si="43"/>
        <v>N/A</v>
      </c>
      <c r="G131" s="13">
        <v>6.2098301999999996E-3</v>
      </c>
      <c r="H131" s="9" t="str">
        <f t="shared" si="43"/>
        <v>N/A</v>
      </c>
      <c r="I131" s="12">
        <v>-98.6</v>
      </c>
      <c r="J131" s="12">
        <v>-62.4</v>
      </c>
      <c r="K131" s="5" t="s">
        <v>739</v>
      </c>
      <c r="L131" s="9" t="str">
        <f t="shared" si="44"/>
        <v>No</v>
      </c>
    </row>
    <row r="132" spans="1:12" ht="25" x14ac:dyDescent="0.25">
      <c r="A132" s="2" t="s">
        <v>496</v>
      </c>
      <c r="B132" s="5" t="s">
        <v>213</v>
      </c>
      <c r="C132" s="13">
        <v>0.46935045730000002</v>
      </c>
      <c r="D132" s="9" t="str">
        <f t="shared" si="43"/>
        <v>N/A</v>
      </c>
      <c r="E132" s="13">
        <v>0.1161127205</v>
      </c>
      <c r="F132" s="9" t="str">
        <f t="shared" si="43"/>
        <v>N/A</v>
      </c>
      <c r="G132" s="13">
        <v>0.1137003001</v>
      </c>
      <c r="H132" s="9" t="str">
        <f t="shared" si="43"/>
        <v>N/A</v>
      </c>
      <c r="I132" s="12">
        <v>-75.3</v>
      </c>
      <c r="J132" s="12">
        <v>-2.08</v>
      </c>
      <c r="K132" s="5" t="s">
        <v>739</v>
      </c>
      <c r="L132" s="9" t="str">
        <f t="shared" si="44"/>
        <v>Yes</v>
      </c>
    </row>
    <row r="133" spans="1:12" ht="25" x14ac:dyDescent="0.25">
      <c r="A133" s="2" t="s">
        <v>497</v>
      </c>
      <c r="B133" s="5" t="s">
        <v>213</v>
      </c>
      <c r="C133" s="13">
        <v>0.28755721470000001</v>
      </c>
      <c r="D133" s="9" t="str">
        <f t="shared" si="43"/>
        <v>N/A</v>
      </c>
      <c r="E133" s="13">
        <v>1.4559854993000001</v>
      </c>
      <c r="F133" s="9" t="str">
        <f t="shared" si="43"/>
        <v>N/A</v>
      </c>
      <c r="G133" s="13">
        <v>1.6898695386</v>
      </c>
      <c r="H133" s="9" t="str">
        <f t="shared" si="43"/>
        <v>N/A</v>
      </c>
      <c r="I133" s="12">
        <v>406.3</v>
      </c>
      <c r="J133" s="12">
        <v>16.059999999999999</v>
      </c>
      <c r="K133" s="5" t="s">
        <v>739</v>
      </c>
      <c r="L133" s="9" t="str">
        <f t="shared" si="44"/>
        <v>Yes</v>
      </c>
    </row>
    <row r="134" spans="1:12" ht="25" x14ac:dyDescent="0.25">
      <c r="A134" s="2" t="s">
        <v>498</v>
      </c>
      <c r="B134" s="5" t="s">
        <v>213</v>
      </c>
      <c r="C134" s="13">
        <v>0.40616205869999999</v>
      </c>
      <c r="D134" s="9" t="str">
        <f t="shared" si="43"/>
        <v>N/A</v>
      </c>
      <c r="E134" s="13">
        <v>0.47256628360000003</v>
      </c>
      <c r="F134" s="9" t="str">
        <f t="shared" si="43"/>
        <v>N/A</v>
      </c>
      <c r="G134" s="13">
        <v>0.39794682510000001</v>
      </c>
      <c r="H134" s="9" t="str">
        <f t="shared" si="43"/>
        <v>N/A</v>
      </c>
      <c r="I134" s="12">
        <v>16.350000000000001</v>
      </c>
      <c r="J134" s="12">
        <v>-15.8</v>
      </c>
      <c r="K134" s="5" t="s">
        <v>739</v>
      </c>
      <c r="L134" s="9" t="str">
        <f t="shared" si="44"/>
        <v>Yes</v>
      </c>
    </row>
    <row r="135" spans="1:12" ht="25" x14ac:dyDescent="0.25">
      <c r="A135" s="2" t="s">
        <v>499</v>
      </c>
      <c r="B135" s="35" t="s">
        <v>213</v>
      </c>
      <c r="C135" s="13">
        <v>2.3560274700000002E-2</v>
      </c>
      <c r="D135" s="11" t="str">
        <f t="shared" ref="D135:D141" si="46">IF($B135="N/A","N/A",IF(C135&gt;10,"No",IF(C135&lt;-10,"No","Yes")))</f>
        <v>N/A</v>
      </c>
      <c r="E135" s="13">
        <v>7.5154027299999995E-2</v>
      </c>
      <c r="F135" s="11" t="str">
        <f t="shared" ref="F135:F141" si="47">IF($B135="N/A","N/A",IF(E135&gt;10,"No",IF(E135&lt;-10,"No","Yes")))</f>
        <v>N/A</v>
      </c>
      <c r="G135" s="13">
        <v>0.1069454552</v>
      </c>
      <c r="H135" s="11" t="str">
        <f t="shared" ref="H135:H141" si="48">IF($B135="N/A","N/A",IF(G135&gt;10,"No",IF(G135&lt;-10,"No","Yes")))</f>
        <v>N/A</v>
      </c>
      <c r="I135" s="12">
        <v>219</v>
      </c>
      <c r="J135" s="12">
        <v>42.3</v>
      </c>
      <c r="K135" s="5" t="s">
        <v>739</v>
      </c>
      <c r="L135" s="9" t="str">
        <f t="shared" si="44"/>
        <v>No</v>
      </c>
    </row>
    <row r="136" spans="1:12" ht="25" x14ac:dyDescent="0.25">
      <c r="A136" s="2" t="s">
        <v>500</v>
      </c>
      <c r="B136" s="35" t="s">
        <v>213</v>
      </c>
      <c r="C136" s="13">
        <v>0</v>
      </c>
      <c r="D136" s="11" t="str">
        <f t="shared" si="46"/>
        <v>N/A</v>
      </c>
      <c r="E136" s="13">
        <v>7.6949519999999999E-4</v>
      </c>
      <c r="F136" s="11" t="str">
        <f t="shared" si="47"/>
        <v>N/A</v>
      </c>
      <c r="G136" s="13">
        <v>2.608426E-4</v>
      </c>
      <c r="H136" s="11" t="str">
        <f t="shared" si="48"/>
        <v>N/A</v>
      </c>
      <c r="I136" s="12" t="s">
        <v>1746</v>
      </c>
      <c r="J136" s="12">
        <v>-66.099999999999994</v>
      </c>
      <c r="K136" s="5" t="s">
        <v>739</v>
      </c>
      <c r="L136" s="9" t="str">
        <f t="shared" si="44"/>
        <v>No</v>
      </c>
    </row>
    <row r="137" spans="1:12" ht="25" x14ac:dyDescent="0.25">
      <c r="A137" s="2" t="s">
        <v>501</v>
      </c>
      <c r="B137" s="35" t="s">
        <v>213</v>
      </c>
      <c r="C137" s="13">
        <v>0.1057946949</v>
      </c>
      <c r="D137" s="11" t="str">
        <f t="shared" si="46"/>
        <v>N/A</v>
      </c>
      <c r="E137" s="13">
        <v>0.16133748519999999</v>
      </c>
      <c r="F137" s="11" t="str">
        <f t="shared" si="47"/>
        <v>N/A</v>
      </c>
      <c r="G137" s="13">
        <v>0.1791988481</v>
      </c>
      <c r="H137" s="11" t="str">
        <f t="shared" si="48"/>
        <v>N/A</v>
      </c>
      <c r="I137" s="12">
        <v>52.5</v>
      </c>
      <c r="J137" s="12">
        <v>11.07</v>
      </c>
      <c r="K137" s="5" t="s">
        <v>739</v>
      </c>
      <c r="L137" s="9" t="str">
        <f t="shared" si="44"/>
        <v>Yes</v>
      </c>
    </row>
    <row r="138" spans="1:12" ht="25" x14ac:dyDescent="0.25">
      <c r="A138" s="2" t="s">
        <v>502</v>
      </c>
      <c r="B138" s="35" t="s">
        <v>213</v>
      </c>
      <c r="C138" s="13">
        <v>1.1327055000000001E-3</v>
      </c>
      <c r="D138" s="11" t="str">
        <f t="shared" si="46"/>
        <v>N/A</v>
      </c>
      <c r="E138" s="13">
        <v>4.8734692999999997E-3</v>
      </c>
      <c r="F138" s="11" t="str">
        <f t="shared" si="47"/>
        <v>N/A</v>
      </c>
      <c r="G138" s="13">
        <v>5.7385366E-3</v>
      </c>
      <c r="H138" s="11" t="str">
        <f t="shared" si="48"/>
        <v>N/A</v>
      </c>
      <c r="I138" s="12">
        <v>330.3</v>
      </c>
      <c r="J138" s="12">
        <v>17.75</v>
      </c>
      <c r="K138" s="5" t="s">
        <v>739</v>
      </c>
      <c r="L138" s="9" t="str">
        <f t="shared" si="44"/>
        <v>Yes</v>
      </c>
    </row>
    <row r="139" spans="1:12" ht="25" x14ac:dyDescent="0.25">
      <c r="A139" s="2" t="s">
        <v>503</v>
      </c>
      <c r="B139" s="35" t="s">
        <v>213</v>
      </c>
      <c r="C139" s="13">
        <v>0</v>
      </c>
      <c r="D139" s="11" t="str">
        <f t="shared" si="46"/>
        <v>N/A</v>
      </c>
      <c r="E139" s="13">
        <v>0</v>
      </c>
      <c r="F139" s="11" t="str">
        <f t="shared" si="47"/>
        <v>N/A</v>
      </c>
      <c r="G139" s="13">
        <v>0</v>
      </c>
      <c r="H139" s="11" t="str">
        <f t="shared" si="48"/>
        <v>N/A</v>
      </c>
      <c r="I139" s="12" t="s">
        <v>1746</v>
      </c>
      <c r="J139" s="12" t="s">
        <v>1746</v>
      </c>
      <c r="K139" s="5" t="s">
        <v>739</v>
      </c>
      <c r="L139" s="9" t="str">
        <f t="shared" si="44"/>
        <v>N/A</v>
      </c>
    </row>
    <row r="140" spans="1:12" ht="25" x14ac:dyDescent="0.25">
      <c r="A140" s="2" t="s">
        <v>504</v>
      </c>
      <c r="B140" s="35" t="s">
        <v>213</v>
      </c>
      <c r="C140" s="13">
        <v>0.391236484</v>
      </c>
      <c r="D140" s="11" t="str">
        <f t="shared" si="46"/>
        <v>N/A</v>
      </c>
      <c r="E140" s="13">
        <v>2.4110848300000001E-2</v>
      </c>
      <c r="F140" s="11" t="str">
        <f t="shared" si="47"/>
        <v>N/A</v>
      </c>
      <c r="G140" s="13">
        <v>1.8519822700000001E-2</v>
      </c>
      <c r="H140" s="11" t="str">
        <f t="shared" si="48"/>
        <v>N/A</v>
      </c>
      <c r="I140" s="12">
        <v>-93.8</v>
      </c>
      <c r="J140" s="12">
        <v>-23.2</v>
      </c>
      <c r="K140" s="5" t="s">
        <v>739</v>
      </c>
      <c r="L140" s="9" t="str">
        <f t="shared" si="44"/>
        <v>Yes</v>
      </c>
    </row>
    <row r="141" spans="1:12" ht="25" x14ac:dyDescent="0.25">
      <c r="A141" s="2" t="s">
        <v>505</v>
      </c>
      <c r="B141" s="35" t="s">
        <v>213</v>
      </c>
      <c r="C141" s="13">
        <v>1.38190073E-2</v>
      </c>
      <c r="D141" s="11" t="str">
        <f t="shared" si="46"/>
        <v>N/A</v>
      </c>
      <c r="E141" s="13">
        <v>6.4124597000000004E-3</v>
      </c>
      <c r="F141" s="11" t="str">
        <f t="shared" si="47"/>
        <v>N/A</v>
      </c>
      <c r="G141" s="13">
        <v>0</v>
      </c>
      <c r="H141" s="11" t="str">
        <f t="shared" si="48"/>
        <v>N/A</v>
      </c>
      <c r="I141" s="12">
        <v>-53.6</v>
      </c>
      <c r="J141" s="12">
        <v>-100</v>
      </c>
      <c r="K141" s="5" t="s">
        <v>739</v>
      </c>
      <c r="L141" s="9" t="str">
        <f t="shared" si="44"/>
        <v>No</v>
      </c>
    </row>
    <row r="142" spans="1:12" ht="25" x14ac:dyDescent="0.25">
      <c r="A142" s="2" t="s">
        <v>506</v>
      </c>
      <c r="B142" s="35" t="s">
        <v>213</v>
      </c>
      <c r="C142" s="13">
        <v>0.22925959570000001</v>
      </c>
      <c r="D142" s="9" t="str">
        <f t="shared" ref="D142" si="49">IF($B142="N/A","N/A",IF(C142&lt;0,"No","Yes"))</f>
        <v>N/A</v>
      </c>
      <c r="E142" s="13">
        <v>0.43143028630000002</v>
      </c>
      <c r="F142" s="9" t="str">
        <f t="shared" ref="F142" si="50">IF($B142="N/A","N/A",IF(E142&lt;0,"No","Yes"))</f>
        <v>N/A</v>
      </c>
      <c r="G142" s="13">
        <v>0.45047512470000001</v>
      </c>
      <c r="H142" s="9" t="str">
        <f t="shared" ref="H142" si="51">IF($B142="N/A","N/A",IF(G142&lt;0,"No","Yes"))</f>
        <v>N/A</v>
      </c>
      <c r="I142" s="12">
        <v>88.18</v>
      </c>
      <c r="J142" s="12">
        <v>4.4139999999999997</v>
      </c>
      <c r="K142" s="5" t="s">
        <v>739</v>
      </c>
      <c r="L142" s="9" t="str">
        <f t="shared" si="44"/>
        <v>Yes</v>
      </c>
    </row>
    <row r="143" spans="1:12" x14ac:dyDescent="0.25">
      <c r="A143" s="3" t="s">
        <v>736</v>
      </c>
      <c r="B143" s="35" t="s">
        <v>213</v>
      </c>
      <c r="C143" s="14">
        <v>0</v>
      </c>
      <c r="D143" s="11" t="str">
        <f>IF($B143="N/A","N/A",IF(C143&gt;10,"No",IF(C143&lt;-10,"No","Yes")))</f>
        <v>N/A</v>
      </c>
      <c r="E143" s="14">
        <v>0</v>
      </c>
      <c r="F143" s="11" t="str">
        <f>IF($B143="N/A","N/A",IF(E143&gt;10,"No",IF(E143&lt;-10,"No","Yes")))</f>
        <v>N/A</v>
      </c>
      <c r="G143" s="14">
        <v>0</v>
      </c>
      <c r="H143" s="11" t="str">
        <f>IF($B143="N/A","N/A",IF(G143&gt;10,"No",IF(G143&lt;-10,"No","Yes")))</f>
        <v>N/A</v>
      </c>
      <c r="I143" s="12" t="s">
        <v>1746</v>
      </c>
      <c r="J143" s="12" t="s">
        <v>1746</v>
      </c>
      <c r="K143" s="43" t="s">
        <v>739</v>
      </c>
      <c r="L143" s="9" t="str">
        <f>IF(J143="Div by 0", "N/A", IF(K143="N/A","N/A", IF(J143&gt;VALUE(MID(K143,1,2)), "No", IF(J143&lt;-1*VALUE(MID(K143,1,2)), "No", "Yes"))))</f>
        <v>N/A</v>
      </c>
    </row>
    <row r="144" spans="1:12" x14ac:dyDescent="0.25">
      <c r="A144" s="3" t="s">
        <v>737</v>
      </c>
      <c r="B144" s="35" t="s">
        <v>213</v>
      </c>
      <c r="C144" s="1">
        <v>0</v>
      </c>
      <c r="D144" s="11" t="str">
        <f>IF($B144="N/A","N/A",IF(C144&gt;10,"No",IF(C144&lt;-10,"No","Yes")))</f>
        <v>N/A</v>
      </c>
      <c r="E144" s="1">
        <v>0</v>
      </c>
      <c r="F144" s="11" t="str">
        <f>IF($B144="N/A","N/A",IF(E144&gt;10,"No",IF(E144&lt;-10,"No","Yes")))</f>
        <v>N/A</v>
      </c>
      <c r="G144" s="1">
        <v>0</v>
      </c>
      <c r="H144" s="11" t="str">
        <f>IF($B144="N/A","N/A",IF(G144&gt;10,"No",IF(G144&lt;-10,"No","Yes")))</f>
        <v>N/A</v>
      </c>
      <c r="I144" s="12" t="s">
        <v>1746</v>
      </c>
      <c r="J144" s="12" t="s">
        <v>1746</v>
      </c>
      <c r="K144" s="43" t="s">
        <v>739</v>
      </c>
      <c r="L144" s="9" t="str">
        <f>IF(J144="Div by 0", "N/A", IF(K144="N/A","N/A", IF(J144&gt;VALUE(MID(K144,1,2)), "No", IF(J144&lt;-1*VALUE(MID(K144,1,2)), "No", "Yes"))))</f>
        <v>N/A</v>
      </c>
    </row>
    <row r="145" spans="1:12" x14ac:dyDescent="0.25">
      <c r="A145" s="2" t="s">
        <v>507</v>
      </c>
      <c r="B145" s="5" t="s">
        <v>213</v>
      </c>
      <c r="C145" s="13" t="s">
        <v>213</v>
      </c>
      <c r="D145" s="9" t="str">
        <f t="shared" ref="D145:D149" si="52">IF($B145="N/A","N/A",IF(C145&lt;0,"No","Yes"))</f>
        <v>N/A</v>
      </c>
      <c r="E145" s="13">
        <v>0</v>
      </c>
      <c r="F145" s="9" t="str">
        <f t="shared" ref="F145:F149" si="53">IF($B145="N/A","N/A",IF(E145&lt;0,"No","Yes"))</f>
        <v>N/A</v>
      </c>
      <c r="G145" s="13">
        <v>0</v>
      </c>
      <c r="H145" s="9" t="str">
        <f t="shared" ref="H145:H149" si="54">IF($B145="N/A","N/A",IF(G145&lt;0,"No","Yes"))</f>
        <v>N/A</v>
      </c>
      <c r="I145" s="12" t="s">
        <v>213</v>
      </c>
      <c r="J145" s="12" t="s">
        <v>1746</v>
      </c>
      <c r="K145" s="43" t="s">
        <v>739</v>
      </c>
      <c r="L145" s="9" t="str">
        <f>IF(J145="Div by 0", "N/A", IF(OR(J145="N/A",K145="N/A"),"N/A", IF(J145&gt;VALUE(MID(K145,1,2)), "No", IF(J145&lt;-1*VALUE(MID(K145,1,2)), "No", "Yes"))))</f>
        <v>N/A</v>
      </c>
    </row>
    <row r="146" spans="1:12" x14ac:dyDescent="0.25">
      <c r="A146" s="2" t="s">
        <v>508</v>
      </c>
      <c r="B146" s="5" t="s">
        <v>213</v>
      </c>
      <c r="C146" s="13" t="s">
        <v>213</v>
      </c>
      <c r="D146" s="9" t="str">
        <f t="shared" si="52"/>
        <v>N/A</v>
      </c>
      <c r="E146" s="13">
        <v>0</v>
      </c>
      <c r="F146" s="9" t="str">
        <f t="shared" si="53"/>
        <v>N/A</v>
      </c>
      <c r="G146" s="13">
        <v>0</v>
      </c>
      <c r="H146" s="9" t="str">
        <f t="shared" si="54"/>
        <v>N/A</v>
      </c>
      <c r="I146" s="12" t="s">
        <v>213</v>
      </c>
      <c r="J146" s="12" t="s">
        <v>1746</v>
      </c>
      <c r="K146" s="5" t="s">
        <v>739</v>
      </c>
      <c r="L146" s="9" t="str">
        <f t="shared" ref="L146:L149" si="55">IF(J146="Div by 0", "N/A", IF(OR(J146="N/A",K146="N/A"),"N/A", IF(J146&gt;VALUE(MID(K146,1,2)), "No", IF(J146&lt;-1*VALUE(MID(K146,1,2)), "No", "Yes"))))</f>
        <v>N/A</v>
      </c>
    </row>
    <row r="147" spans="1:12" x14ac:dyDescent="0.25">
      <c r="A147" s="2" t="s">
        <v>509</v>
      </c>
      <c r="B147" s="5" t="s">
        <v>213</v>
      </c>
      <c r="C147" s="13" t="s">
        <v>213</v>
      </c>
      <c r="D147" s="9" t="str">
        <f t="shared" si="52"/>
        <v>N/A</v>
      </c>
      <c r="E147" s="13">
        <v>0</v>
      </c>
      <c r="F147" s="9" t="str">
        <f t="shared" si="53"/>
        <v>N/A</v>
      </c>
      <c r="G147" s="13">
        <v>0</v>
      </c>
      <c r="H147" s="9" t="str">
        <f t="shared" si="54"/>
        <v>N/A</v>
      </c>
      <c r="I147" s="12" t="s">
        <v>213</v>
      </c>
      <c r="J147" s="12" t="s">
        <v>1746</v>
      </c>
      <c r="K147" s="5" t="s">
        <v>739</v>
      </c>
      <c r="L147" s="9" t="str">
        <f t="shared" si="55"/>
        <v>N/A</v>
      </c>
    </row>
    <row r="148" spans="1:12" x14ac:dyDescent="0.25">
      <c r="A148" s="2" t="s">
        <v>510</v>
      </c>
      <c r="B148" s="5" t="s">
        <v>213</v>
      </c>
      <c r="C148" s="13" t="s">
        <v>213</v>
      </c>
      <c r="D148" s="9" t="str">
        <f t="shared" si="52"/>
        <v>N/A</v>
      </c>
      <c r="E148" s="13">
        <v>0</v>
      </c>
      <c r="F148" s="9" t="str">
        <f t="shared" si="53"/>
        <v>N/A</v>
      </c>
      <c r="G148" s="13">
        <v>0</v>
      </c>
      <c r="H148" s="9" t="str">
        <f t="shared" si="54"/>
        <v>N/A</v>
      </c>
      <c r="I148" s="12" t="s">
        <v>213</v>
      </c>
      <c r="J148" s="12" t="s">
        <v>1746</v>
      </c>
      <c r="K148" s="5" t="s">
        <v>739</v>
      </c>
      <c r="L148" s="9" t="str">
        <f t="shared" si="55"/>
        <v>N/A</v>
      </c>
    </row>
    <row r="149" spans="1:12" x14ac:dyDescent="0.25">
      <c r="A149" s="2" t="s">
        <v>511</v>
      </c>
      <c r="B149" s="5" t="s">
        <v>213</v>
      </c>
      <c r="C149" s="13" t="s">
        <v>213</v>
      </c>
      <c r="D149" s="9" t="str">
        <f t="shared" si="52"/>
        <v>N/A</v>
      </c>
      <c r="E149" s="13">
        <v>0</v>
      </c>
      <c r="F149" s="9" t="str">
        <f t="shared" si="53"/>
        <v>N/A</v>
      </c>
      <c r="G149" s="13">
        <v>0</v>
      </c>
      <c r="H149" s="9" t="str">
        <f t="shared" si="54"/>
        <v>N/A</v>
      </c>
      <c r="I149" s="12" t="s">
        <v>213</v>
      </c>
      <c r="J149" s="12" t="s">
        <v>1746</v>
      </c>
      <c r="K149" s="5" t="s">
        <v>739</v>
      </c>
      <c r="L149" s="9" t="str">
        <f t="shared" si="55"/>
        <v>N/A</v>
      </c>
    </row>
    <row r="150" spans="1:12" x14ac:dyDescent="0.25">
      <c r="A150" s="4" t="s">
        <v>738</v>
      </c>
      <c r="B150" s="43" t="s">
        <v>213</v>
      </c>
      <c r="C150" s="1">
        <v>1250608</v>
      </c>
      <c r="D150" s="11" t="str">
        <f t="shared" ref="D150:D172" si="56">IF($B150="N/A","N/A",IF(C150&gt;10,"No",IF(C150&lt;-10,"No","Yes")))</f>
        <v>N/A</v>
      </c>
      <c r="E150" s="1">
        <v>1308996</v>
      </c>
      <c r="F150" s="11" t="str">
        <f t="shared" ref="F150:F172" si="57">IF($B150="N/A","N/A",IF(E150&gt;10,"No",IF(E150&lt;-10,"No","Yes")))</f>
        <v>N/A</v>
      </c>
      <c r="G150" s="1">
        <v>1325496</v>
      </c>
      <c r="H150" s="11" t="str">
        <f t="shared" ref="H150:H172" si="58">IF($B150="N/A","N/A",IF(G150&gt;10,"No",IF(G150&lt;-10,"No","Yes")))</f>
        <v>N/A</v>
      </c>
      <c r="I150" s="12">
        <v>4.6689999999999996</v>
      </c>
      <c r="J150" s="12">
        <v>1.2609999999999999</v>
      </c>
      <c r="K150" s="43" t="s">
        <v>739</v>
      </c>
      <c r="L150" s="9" t="str">
        <f t="shared" ref="L150:L172" si="59">IF(J150="Div by 0", "N/A", IF(K150="N/A","N/A", IF(J150&gt;VALUE(MID(K150,1,2)), "No", IF(J150&lt;-1*VALUE(MID(K150,1,2)), "No", "Yes"))))</f>
        <v>Yes</v>
      </c>
    </row>
    <row r="151" spans="1:12" x14ac:dyDescent="0.25">
      <c r="A151" s="4" t="s">
        <v>534</v>
      </c>
      <c r="B151" s="43" t="s">
        <v>213</v>
      </c>
      <c r="C151" s="1">
        <v>85</v>
      </c>
      <c r="D151" s="11" t="str">
        <f t="shared" si="56"/>
        <v>N/A</v>
      </c>
      <c r="E151" s="1">
        <v>70</v>
      </c>
      <c r="F151" s="11" t="str">
        <f t="shared" si="57"/>
        <v>N/A</v>
      </c>
      <c r="G151" s="1">
        <v>66</v>
      </c>
      <c r="H151" s="11" t="str">
        <f t="shared" si="58"/>
        <v>N/A</v>
      </c>
      <c r="I151" s="12">
        <v>-17.600000000000001</v>
      </c>
      <c r="J151" s="12">
        <v>-5.71</v>
      </c>
      <c r="K151" s="43" t="s">
        <v>739</v>
      </c>
      <c r="L151" s="9" t="str">
        <f t="shared" si="59"/>
        <v>Yes</v>
      </c>
    </row>
    <row r="152" spans="1:12" x14ac:dyDescent="0.25">
      <c r="A152" s="4" t="s">
        <v>535</v>
      </c>
      <c r="B152" s="43" t="s">
        <v>213</v>
      </c>
      <c r="C152" s="1">
        <v>16040</v>
      </c>
      <c r="D152" s="11" t="str">
        <f t="shared" si="56"/>
        <v>N/A</v>
      </c>
      <c r="E152" s="1">
        <v>14960</v>
      </c>
      <c r="F152" s="11" t="str">
        <f t="shared" si="57"/>
        <v>N/A</v>
      </c>
      <c r="G152" s="1">
        <v>15018</v>
      </c>
      <c r="H152" s="11" t="str">
        <f t="shared" si="58"/>
        <v>N/A</v>
      </c>
      <c r="I152" s="12">
        <v>-6.73</v>
      </c>
      <c r="J152" s="12">
        <v>0.38769999999999999</v>
      </c>
      <c r="K152" s="43" t="s">
        <v>739</v>
      </c>
      <c r="L152" s="9" t="str">
        <f t="shared" si="59"/>
        <v>Yes</v>
      </c>
    </row>
    <row r="153" spans="1:12" x14ac:dyDescent="0.25">
      <c r="A153" s="4" t="s">
        <v>536</v>
      </c>
      <c r="B153" s="43" t="s">
        <v>213</v>
      </c>
      <c r="C153" s="1">
        <v>988835</v>
      </c>
      <c r="D153" s="11" t="str">
        <f t="shared" si="56"/>
        <v>N/A</v>
      </c>
      <c r="E153" s="1">
        <v>1045204</v>
      </c>
      <c r="F153" s="11" t="str">
        <f t="shared" si="57"/>
        <v>N/A</v>
      </c>
      <c r="G153" s="1">
        <v>1048368</v>
      </c>
      <c r="H153" s="11" t="str">
        <f t="shared" si="58"/>
        <v>N/A</v>
      </c>
      <c r="I153" s="12">
        <v>5.7009999999999996</v>
      </c>
      <c r="J153" s="12">
        <v>0.30270000000000002</v>
      </c>
      <c r="K153" s="43" t="s">
        <v>739</v>
      </c>
      <c r="L153" s="9" t="str">
        <f t="shared" si="59"/>
        <v>Yes</v>
      </c>
    </row>
    <row r="154" spans="1:12" x14ac:dyDescent="0.25">
      <c r="A154" s="4" t="s">
        <v>537</v>
      </c>
      <c r="B154" s="43" t="s">
        <v>213</v>
      </c>
      <c r="C154" s="1">
        <v>245648</v>
      </c>
      <c r="D154" s="11" t="str">
        <f t="shared" si="56"/>
        <v>N/A</v>
      </c>
      <c r="E154" s="1">
        <v>248762</v>
      </c>
      <c r="F154" s="11" t="str">
        <f t="shared" si="57"/>
        <v>N/A</v>
      </c>
      <c r="G154" s="1">
        <v>262044</v>
      </c>
      <c r="H154" s="11" t="str">
        <f t="shared" si="58"/>
        <v>N/A</v>
      </c>
      <c r="I154" s="12">
        <v>1.268</v>
      </c>
      <c r="J154" s="12">
        <v>5.3390000000000004</v>
      </c>
      <c r="K154" s="43" t="s">
        <v>739</v>
      </c>
      <c r="L154" s="9" t="str">
        <f t="shared" si="59"/>
        <v>Yes</v>
      </c>
    </row>
    <row r="155" spans="1:12" x14ac:dyDescent="0.25">
      <c r="A155" s="2" t="s">
        <v>538</v>
      </c>
      <c r="B155" s="5" t="s">
        <v>213</v>
      </c>
      <c r="C155" s="13" t="s">
        <v>213</v>
      </c>
      <c r="D155" s="9" t="str">
        <f t="shared" ref="D155:D159" si="60">IF($B155="N/A","N/A",IF(C155&lt;0,"No","Yes"))</f>
        <v>N/A</v>
      </c>
      <c r="E155" s="13">
        <v>74.693706366000001</v>
      </c>
      <c r="F155" s="9" t="str">
        <f t="shared" ref="F155:F159" si="61">IF($B155="N/A","N/A",IF(E155&lt;0,"No","Yes"))</f>
        <v>N/A</v>
      </c>
      <c r="G155" s="13">
        <v>74.667291571999996</v>
      </c>
      <c r="H155" s="9" t="str">
        <f t="shared" ref="H155:H159" si="62">IF($B155="N/A","N/A",IF(G155&lt;0,"No","Yes"))</f>
        <v>N/A</v>
      </c>
      <c r="I155" s="12" t="s">
        <v>213</v>
      </c>
      <c r="J155" s="12">
        <v>-3.5000000000000003E-2</v>
      </c>
      <c r="K155" s="43" t="s">
        <v>739</v>
      </c>
      <c r="L155" s="9" t="str">
        <f>IF(J155="Div by 0", "N/A", IF(OR(J155="N/A",K155="N/A"),"N/A", IF(J155&gt;VALUE(MID(K155,1,2)), "No", IF(J155&lt;-1*VALUE(MID(K155,1,2)), "No", "Yes"))))</f>
        <v>Yes</v>
      </c>
    </row>
    <row r="156" spans="1:12" x14ac:dyDescent="0.25">
      <c r="A156" s="2" t="s">
        <v>539</v>
      </c>
      <c r="B156" s="5" t="s">
        <v>213</v>
      </c>
      <c r="C156" s="13" t="s">
        <v>213</v>
      </c>
      <c r="D156" s="9" t="str">
        <f t="shared" si="60"/>
        <v>N/A</v>
      </c>
      <c r="E156" s="13">
        <v>0.1000457352</v>
      </c>
      <c r="F156" s="9" t="str">
        <f t="shared" si="61"/>
        <v>N/A</v>
      </c>
      <c r="G156" s="13">
        <v>9.5349542800000006E-2</v>
      </c>
      <c r="H156" s="9" t="str">
        <f t="shared" si="62"/>
        <v>N/A</v>
      </c>
      <c r="I156" s="12" t="s">
        <v>213</v>
      </c>
      <c r="J156" s="12">
        <v>-4.6900000000000004</v>
      </c>
      <c r="K156" s="5" t="s">
        <v>739</v>
      </c>
      <c r="L156" s="9" t="str">
        <f t="shared" ref="L156:L159" si="63">IF(J156="Div by 0", "N/A", IF(OR(J156="N/A",K156="N/A"),"N/A", IF(J156&gt;VALUE(MID(K156,1,2)), "No", IF(J156&lt;-1*VALUE(MID(K156,1,2)), "No", "Yes"))))</f>
        <v>Yes</v>
      </c>
    </row>
    <row r="157" spans="1:12" ht="25" x14ac:dyDescent="0.25">
      <c r="A157" s="2" t="s">
        <v>540</v>
      </c>
      <c r="B157" s="5" t="s">
        <v>213</v>
      </c>
      <c r="C157" s="13" t="s">
        <v>213</v>
      </c>
      <c r="D157" s="9" t="str">
        <f t="shared" si="60"/>
        <v>N/A</v>
      </c>
      <c r="E157" s="13">
        <v>5.2366100650999998</v>
      </c>
      <c r="F157" s="9" t="str">
        <f t="shared" si="61"/>
        <v>N/A</v>
      </c>
      <c r="G157" s="13">
        <v>5.1131372696000001</v>
      </c>
      <c r="H157" s="9" t="str">
        <f t="shared" si="62"/>
        <v>N/A</v>
      </c>
      <c r="I157" s="12" t="s">
        <v>213</v>
      </c>
      <c r="J157" s="12">
        <v>-2.36</v>
      </c>
      <c r="K157" s="5" t="s">
        <v>739</v>
      </c>
      <c r="L157" s="9" t="str">
        <f t="shared" si="63"/>
        <v>Yes</v>
      </c>
    </row>
    <row r="158" spans="1:12" x14ac:dyDescent="0.25">
      <c r="A158" s="2" t="s">
        <v>541</v>
      </c>
      <c r="B158" s="5" t="s">
        <v>213</v>
      </c>
      <c r="C158" s="13" t="s">
        <v>213</v>
      </c>
      <c r="D158" s="9" t="str">
        <f t="shared" si="60"/>
        <v>N/A</v>
      </c>
      <c r="E158" s="13">
        <v>93.696907977999999</v>
      </c>
      <c r="F158" s="9" t="str">
        <f t="shared" si="61"/>
        <v>N/A</v>
      </c>
      <c r="G158" s="13">
        <v>94.010714176999997</v>
      </c>
      <c r="H158" s="9" t="str">
        <f t="shared" si="62"/>
        <v>N/A</v>
      </c>
      <c r="I158" s="12" t="s">
        <v>213</v>
      </c>
      <c r="J158" s="12">
        <v>0.33489999999999998</v>
      </c>
      <c r="K158" s="5" t="s">
        <v>739</v>
      </c>
      <c r="L158" s="9" t="str">
        <f t="shared" si="63"/>
        <v>Yes</v>
      </c>
    </row>
    <row r="159" spans="1:12" x14ac:dyDescent="0.25">
      <c r="A159" s="2" t="s">
        <v>542</v>
      </c>
      <c r="B159" s="5" t="s">
        <v>213</v>
      </c>
      <c r="C159" s="13" t="s">
        <v>213</v>
      </c>
      <c r="D159" s="9" t="str">
        <f t="shared" si="60"/>
        <v>N/A</v>
      </c>
      <c r="E159" s="13">
        <v>88.426702687000002</v>
      </c>
      <c r="F159" s="9" t="str">
        <f t="shared" si="61"/>
        <v>N/A</v>
      </c>
      <c r="G159" s="13">
        <v>88.197043539000006</v>
      </c>
      <c r="H159" s="9" t="str">
        <f t="shared" si="62"/>
        <v>N/A</v>
      </c>
      <c r="I159" s="12" t="s">
        <v>213</v>
      </c>
      <c r="J159" s="12">
        <v>-0.26</v>
      </c>
      <c r="K159" s="5" t="s">
        <v>739</v>
      </c>
      <c r="L159" s="9" t="str">
        <f t="shared" si="63"/>
        <v>Yes</v>
      </c>
    </row>
    <row r="160" spans="1:12" ht="25" x14ac:dyDescent="0.25">
      <c r="A160" s="4" t="s">
        <v>543</v>
      </c>
      <c r="B160" s="43" t="s">
        <v>213</v>
      </c>
      <c r="C160" s="1">
        <v>851860.88</v>
      </c>
      <c r="D160" s="11" t="str">
        <f t="shared" si="56"/>
        <v>N/A</v>
      </c>
      <c r="E160" s="1">
        <v>909461.75</v>
      </c>
      <c r="F160" s="11" t="str">
        <f t="shared" si="57"/>
        <v>N/A</v>
      </c>
      <c r="G160" s="1">
        <v>926010.73</v>
      </c>
      <c r="H160" s="11" t="str">
        <f t="shared" si="58"/>
        <v>N/A</v>
      </c>
      <c r="I160" s="12">
        <v>6.7619999999999996</v>
      </c>
      <c r="J160" s="12">
        <v>1.82</v>
      </c>
      <c r="K160" s="43" t="s">
        <v>739</v>
      </c>
      <c r="L160" s="9" t="str">
        <f t="shared" si="59"/>
        <v>Yes</v>
      </c>
    </row>
    <row r="161" spans="1:12" x14ac:dyDescent="0.25">
      <c r="A161" s="4" t="s">
        <v>544</v>
      </c>
      <c r="B161" s="43" t="s">
        <v>213</v>
      </c>
      <c r="C161" s="14">
        <v>2417836322</v>
      </c>
      <c r="D161" s="11" t="str">
        <f t="shared" si="56"/>
        <v>N/A</v>
      </c>
      <c r="E161" s="14">
        <v>3162055745</v>
      </c>
      <c r="F161" s="11" t="str">
        <f t="shared" si="57"/>
        <v>N/A</v>
      </c>
      <c r="G161" s="14">
        <v>3600228229</v>
      </c>
      <c r="H161" s="11" t="str">
        <f t="shared" si="58"/>
        <v>N/A</v>
      </c>
      <c r="I161" s="12">
        <v>30.78</v>
      </c>
      <c r="J161" s="12">
        <v>13.86</v>
      </c>
      <c r="K161" s="43" t="s">
        <v>739</v>
      </c>
      <c r="L161" s="9" t="str">
        <f t="shared" si="59"/>
        <v>Yes</v>
      </c>
    </row>
    <row r="162" spans="1:12" x14ac:dyDescent="0.25">
      <c r="A162" s="4" t="s">
        <v>1289</v>
      </c>
      <c r="B162" s="43" t="s">
        <v>213</v>
      </c>
      <c r="C162" s="14">
        <v>1933.3286865</v>
      </c>
      <c r="D162" s="11" t="str">
        <f t="shared" si="56"/>
        <v>N/A</v>
      </c>
      <c r="E162" s="14">
        <v>2415.6343830999999</v>
      </c>
      <c r="F162" s="11" t="str">
        <f t="shared" si="57"/>
        <v>N/A</v>
      </c>
      <c r="G162" s="14">
        <v>2716.1366228000002</v>
      </c>
      <c r="H162" s="11" t="str">
        <f t="shared" si="58"/>
        <v>N/A</v>
      </c>
      <c r="I162" s="12">
        <v>24.95</v>
      </c>
      <c r="J162" s="12">
        <v>12.44</v>
      </c>
      <c r="K162" s="43" t="s">
        <v>739</v>
      </c>
      <c r="L162" s="9" t="str">
        <f t="shared" si="59"/>
        <v>Yes</v>
      </c>
    </row>
    <row r="163" spans="1:12" ht="25" x14ac:dyDescent="0.25">
      <c r="A163" s="4" t="s">
        <v>1290</v>
      </c>
      <c r="B163" s="43" t="s">
        <v>213</v>
      </c>
      <c r="C163" s="14">
        <v>2985.0470587999998</v>
      </c>
      <c r="D163" s="11" t="str">
        <f t="shared" si="56"/>
        <v>N/A</v>
      </c>
      <c r="E163" s="14">
        <v>2683.6571429000001</v>
      </c>
      <c r="F163" s="11" t="str">
        <f t="shared" si="57"/>
        <v>N/A</v>
      </c>
      <c r="G163" s="14">
        <v>3305.0606060999999</v>
      </c>
      <c r="H163" s="11" t="str">
        <f t="shared" si="58"/>
        <v>N/A</v>
      </c>
      <c r="I163" s="12">
        <v>-10.1</v>
      </c>
      <c r="J163" s="12">
        <v>23.16</v>
      </c>
      <c r="K163" s="43" t="s">
        <v>739</v>
      </c>
      <c r="L163" s="9" t="str">
        <f t="shared" si="59"/>
        <v>Yes</v>
      </c>
    </row>
    <row r="164" spans="1:12" ht="25" x14ac:dyDescent="0.25">
      <c r="A164" s="4" t="s">
        <v>1291</v>
      </c>
      <c r="B164" s="43" t="s">
        <v>213</v>
      </c>
      <c r="C164" s="14">
        <v>5227.6436408999998</v>
      </c>
      <c r="D164" s="11" t="str">
        <f t="shared" si="56"/>
        <v>N/A</v>
      </c>
      <c r="E164" s="14">
        <v>5152.8770052999998</v>
      </c>
      <c r="F164" s="11" t="str">
        <f t="shared" si="57"/>
        <v>N/A</v>
      </c>
      <c r="G164" s="14">
        <v>9495.0230389999997</v>
      </c>
      <c r="H164" s="11" t="str">
        <f t="shared" si="58"/>
        <v>N/A</v>
      </c>
      <c r="I164" s="12">
        <v>-1.43</v>
      </c>
      <c r="J164" s="12">
        <v>84.27</v>
      </c>
      <c r="K164" s="43" t="s">
        <v>739</v>
      </c>
      <c r="L164" s="9" t="str">
        <f t="shared" si="59"/>
        <v>No</v>
      </c>
    </row>
    <row r="165" spans="1:12" ht="25" x14ac:dyDescent="0.25">
      <c r="A165" s="4" t="s">
        <v>1292</v>
      </c>
      <c r="B165" s="43" t="s">
        <v>213</v>
      </c>
      <c r="C165" s="14">
        <v>1474.428128</v>
      </c>
      <c r="D165" s="11" t="str">
        <f t="shared" si="56"/>
        <v>N/A</v>
      </c>
      <c r="E165" s="14">
        <v>1920.9957999000001</v>
      </c>
      <c r="F165" s="11" t="str">
        <f t="shared" si="57"/>
        <v>N/A</v>
      </c>
      <c r="G165" s="14">
        <v>2006.6215021999999</v>
      </c>
      <c r="H165" s="11" t="str">
        <f t="shared" si="58"/>
        <v>N/A</v>
      </c>
      <c r="I165" s="12">
        <v>30.29</v>
      </c>
      <c r="J165" s="12">
        <v>4.4569999999999999</v>
      </c>
      <c r="K165" s="43" t="s">
        <v>739</v>
      </c>
      <c r="L165" s="9" t="str">
        <f t="shared" si="59"/>
        <v>Yes</v>
      </c>
    </row>
    <row r="166" spans="1:12" ht="25" x14ac:dyDescent="0.25">
      <c r="A166" s="4" t="s">
        <v>1293</v>
      </c>
      <c r="B166" s="43" t="s">
        <v>213</v>
      </c>
      <c r="C166" s="14">
        <v>3565.1218451</v>
      </c>
      <c r="D166" s="11" t="str">
        <f t="shared" si="56"/>
        <v>N/A</v>
      </c>
      <c r="E166" s="14">
        <v>4329.2317757999999</v>
      </c>
      <c r="F166" s="11" t="str">
        <f t="shared" si="57"/>
        <v>N/A</v>
      </c>
      <c r="G166" s="14">
        <v>5166.0639739999997</v>
      </c>
      <c r="H166" s="11" t="str">
        <f t="shared" si="58"/>
        <v>N/A</v>
      </c>
      <c r="I166" s="12">
        <v>21.43</v>
      </c>
      <c r="J166" s="12">
        <v>19.329999999999998</v>
      </c>
      <c r="K166" s="43" t="s">
        <v>739</v>
      </c>
      <c r="L166" s="9" t="str">
        <f t="shared" si="59"/>
        <v>Yes</v>
      </c>
    </row>
    <row r="167" spans="1:12" x14ac:dyDescent="0.25">
      <c r="A167" s="44" t="s">
        <v>545</v>
      </c>
      <c r="B167" s="35" t="s">
        <v>213</v>
      </c>
      <c r="C167" s="45">
        <v>397318352</v>
      </c>
      <c r="D167" s="11" t="str">
        <f t="shared" si="56"/>
        <v>N/A</v>
      </c>
      <c r="E167" s="45">
        <v>350765868</v>
      </c>
      <c r="F167" s="11" t="str">
        <f t="shared" si="57"/>
        <v>N/A</v>
      </c>
      <c r="G167" s="45">
        <v>369267183</v>
      </c>
      <c r="H167" s="11" t="str">
        <f t="shared" si="58"/>
        <v>N/A</v>
      </c>
      <c r="I167" s="12">
        <v>-11.7</v>
      </c>
      <c r="J167" s="12">
        <v>5.2750000000000004</v>
      </c>
      <c r="K167" s="43" t="s">
        <v>739</v>
      </c>
      <c r="L167" s="9" t="str">
        <f t="shared" si="59"/>
        <v>Yes</v>
      </c>
    </row>
    <row r="168" spans="1:12" x14ac:dyDescent="0.25">
      <c r="A168" s="44" t="s">
        <v>1294</v>
      </c>
      <c r="B168" s="35" t="s">
        <v>213</v>
      </c>
      <c r="C168" s="45">
        <v>317.70015224999997</v>
      </c>
      <c r="D168" s="11" t="str">
        <f t="shared" si="56"/>
        <v>N/A</v>
      </c>
      <c r="E168" s="45">
        <v>267.96557667000002</v>
      </c>
      <c r="F168" s="11" t="str">
        <f t="shared" si="57"/>
        <v>N/A</v>
      </c>
      <c r="G168" s="45">
        <v>278.58792708999999</v>
      </c>
      <c r="H168" s="11" t="str">
        <f t="shared" si="58"/>
        <v>N/A</v>
      </c>
      <c r="I168" s="12">
        <v>-15.7</v>
      </c>
      <c r="J168" s="12">
        <v>3.964</v>
      </c>
      <c r="K168" s="43" t="s">
        <v>739</v>
      </c>
      <c r="L168" s="9" t="str">
        <f t="shared" si="59"/>
        <v>Yes</v>
      </c>
    </row>
    <row r="169" spans="1:12" ht="25" x14ac:dyDescent="0.25">
      <c r="A169" s="44" t="s">
        <v>1295</v>
      </c>
      <c r="B169" s="43" t="s">
        <v>213</v>
      </c>
      <c r="C169" s="14">
        <v>2029.4588235000001</v>
      </c>
      <c r="D169" s="11" t="str">
        <f t="shared" si="56"/>
        <v>N/A</v>
      </c>
      <c r="E169" s="14">
        <v>3476.7142856999999</v>
      </c>
      <c r="F169" s="11" t="str">
        <f t="shared" si="57"/>
        <v>N/A</v>
      </c>
      <c r="G169" s="14">
        <v>2594.8787879000001</v>
      </c>
      <c r="H169" s="11" t="str">
        <f t="shared" si="58"/>
        <v>N/A</v>
      </c>
      <c r="I169" s="12">
        <v>71.31</v>
      </c>
      <c r="J169" s="12">
        <v>-25.4</v>
      </c>
      <c r="K169" s="43" t="s">
        <v>739</v>
      </c>
      <c r="L169" s="9" t="str">
        <f t="shared" si="59"/>
        <v>Yes</v>
      </c>
    </row>
    <row r="170" spans="1:12" ht="25" x14ac:dyDescent="0.25">
      <c r="A170" s="44" t="s">
        <v>1296</v>
      </c>
      <c r="B170" s="43" t="s">
        <v>213</v>
      </c>
      <c r="C170" s="14">
        <v>5086.8673939999999</v>
      </c>
      <c r="D170" s="11" t="str">
        <f t="shared" si="56"/>
        <v>N/A</v>
      </c>
      <c r="E170" s="14">
        <v>5120.1831550999996</v>
      </c>
      <c r="F170" s="11" t="str">
        <f t="shared" si="57"/>
        <v>N/A</v>
      </c>
      <c r="G170" s="14">
        <v>5760.9707017999999</v>
      </c>
      <c r="H170" s="11" t="str">
        <f t="shared" si="58"/>
        <v>N/A</v>
      </c>
      <c r="I170" s="12">
        <v>0.65490000000000004</v>
      </c>
      <c r="J170" s="12">
        <v>12.51</v>
      </c>
      <c r="K170" s="43" t="s">
        <v>739</v>
      </c>
      <c r="L170" s="9" t="str">
        <f t="shared" si="59"/>
        <v>Yes</v>
      </c>
    </row>
    <row r="171" spans="1:12" ht="25" x14ac:dyDescent="0.25">
      <c r="A171" s="44" t="s">
        <v>1297</v>
      </c>
      <c r="B171" s="43" t="s">
        <v>213</v>
      </c>
      <c r="C171" s="14">
        <v>182.05645937</v>
      </c>
      <c r="D171" s="11" t="str">
        <f t="shared" si="56"/>
        <v>N/A</v>
      </c>
      <c r="E171" s="14">
        <v>153.97817268</v>
      </c>
      <c r="F171" s="11" t="str">
        <f t="shared" si="57"/>
        <v>N/A</v>
      </c>
      <c r="G171" s="14">
        <v>158.76232963999999</v>
      </c>
      <c r="H171" s="11" t="str">
        <f t="shared" si="58"/>
        <v>N/A</v>
      </c>
      <c r="I171" s="12">
        <v>-15.4</v>
      </c>
      <c r="J171" s="12">
        <v>3.1070000000000002</v>
      </c>
      <c r="K171" s="43" t="s">
        <v>739</v>
      </c>
      <c r="L171" s="9" t="str">
        <f t="shared" si="59"/>
        <v>Yes</v>
      </c>
    </row>
    <row r="172" spans="1:12" ht="25" x14ac:dyDescent="0.25">
      <c r="A172" s="44" t="s">
        <v>1298</v>
      </c>
      <c r="B172" s="43" t="s">
        <v>213</v>
      </c>
      <c r="C172" s="14">
        <v>551.71911026999999</v>
      </c>
      <c r="D172" s="11" t="str">
        <f t="shared" si="56"/>
        <v>N/A</v>
      </c>
      <c r="E172" s="14">
        <v>454.19298766999998</v>
      </c>
      <c r="F172" s="11" t="str">
        <f t="shared" si="57"/>
        <v>N/A</v>
      </c>
      <c r="G172" s="14">
        <v>443.19395598</v>
      </c>
      <c r="H172" s="11" t="str">
        <f t="shared" si="58"/>
        <v>N/A</v>
      </c>
      <c r="I172" s="12">
        <v>-17.7</v>
      </c>
      <c r="J172" s="12">
        <v>-2.42</v>
      </c>
      <c r="K172" s="43" t="s">
        <v>739</v>
      </c>
      <c r="L172" s="9" t="str">
        <f t="shared" si="59"/>
        <v>Yes</v>
      </c>
    </row>
    <row r="173" spans="1:12" ht="25" x14ac:dyDescent="0.25">
      <c r="A173" s="2" t="s">
        <v>546</v>
      </c>
      <c r="B173" s="117" t="s">
        <v>213</v>
      </c>
      <c r="C173" s="118">
        <v>184491582</v>
      </c>
      <c r="D173" s="113" t="str">
        <f>IF($B173="N/A","N/A",IF(C173&gt;10,"No",IF(C173&lt;-10,"No","Yes")))</f>
        <v>N/A</v>
      </c>
      <c r="E173" s="118">
        <v>131998414</v>
      </c>
      <c r="F173" s="113" t="str">
        <f>IF($B173="N/A","N/A",IF(E173&gt;10,"No",IF(E173&lt;-10,"No","Yes")))</f>
        <v>N/A</v>
      </c>
      <c r="G173" s="118">
        <v>135140770</v>
      </c>
      <c r="H173" s="113" t="str">
        <f>IF($B173="N/A","N/A",IF(G173&gt;10,"No",IF(G173&lt;-10,"No","Yes")))</f>
        <v>N/A</v>
      </c>
      <c r="I173" s="114">
        <v>-28.5</v>
      </c>
      <c r="J173" s="114">
        <v>2.3809999999999998</v>
      </c>
      <c r="K173" s="115" t="s">
        <v>739</v>
      </c>
      <c r="L173" s="116" t="str">
        <f>IF(J173="Div by 0", "N/A", IF(K173="N/A","N/A", IF(J173&gt;VALUE(MID(K173,1,2)), "No", IF(J173&lt;-1*VALUE(MID(K173,1,2)), "No", "Yes"))))</f>
        <v>Yes</v>
      </c>
    </row>
    <row r="174" spans="1:12" ht="25" x14ac:dyDescent="0.25">
      <c r="A174" s="2" t="s">
        <v>1299</v>
      </c>
      <c r="B174" s="43" t="s">
        <v>213</v>
      </c>
      <c r="C174" s="14">
        <v>2757596</v>
      </c>
      <c r="D174" s="11" t="str">
        <f t="shared" ref="D174:D181" si="64">IF($B174="N/A","N/A",IF(C174&gt;10,"No",IF(C174&lt;-10,"No","Yes")))</f>
        <v>N/A</v>
      </c>
      <c r="E174" s="14">
        <v>1668772</v>
      </c>
      <c r="F174" s="11" t="str">
        <f t="shared" ref="F174:F181" si="65">IF($B174="N/A","N/A",IF(E174&gt;10,"No",IF(E174&lt;-10,"No","Yes")))</f>
        <v>N/A</v>
      </c>
      <c r="G174" s="14">
        <v>133884</v>
      </c>
      <c r="H174" s="11" t="str">
        <f t="shared" ref="H174:H181" si="66">IF($B174="N/A","N/A",IF(G174&gt;10,"No",IF(G174&lt;-10,"No","Yes")))</f>
        <v>N/A</v>
      </c>
      <c r="I174" s="12">
        <v>-39.5</v>
      </c>
      <c r="J174" s="12">
        <v>-92</v>
      </c>
      <c r="K174" s="43" t="s">
        <v>739</v>
      </c>
      <c r="L174" s="9" t="str">
        <f t="shared" ref="L174:L181" si="67">IF(J174="Div by 0", "N/A", IF(K174="N/A","N/A", IF(J174&gt;VALUE(MID(K174,1,2)), "No", IF(J174&lt;-1*VALUE(MID(K174,1,2)), "No", "Yes"))))</f>
        <v>No</v>
      </c>
    </row>
    <row r="175" spans="1:12" ht="25" x14ac:dyDescent="0.25">
      <c r="A175" s="2" t="s">
        <v>547</v>
      </c>
      <c r="B175" s="43" t="s">
        <v>213</v>
      </c>
      <c r="C175" s="14">
        <v>26596685</v>
      </c>
      <c r="D175" s="11" t="str">
        <f t="shared" si="64"/>
        <v>N/A</v>
      </c>
      <c r="E175" s="14">
        <v>25389997</v>
      </c>
      <c r="F175" s="11" t="str">
        <f t="shared" si="65"/>
        <v>N/A</v>
      </c>
      <c r="G175" s="14">
        <v>25750159</v>
      </c>
      <c r="H175" s="11" t="str">
        <f t="shared" si="66"/>
        <v>N/A</v>
      </c>
      <c r="I175" s="12">
        <v>-4.54</v>
      </c>
      <c r="J175" s="12">
        <v>1.419</v>
      </c>
      <c r="K175" s="43" t="s">
        <v>739</v>
      </c>
      <c r="L175" s="9" t="str">
        <f t="shared" si="67"/>
        <v>Yes</v>
      </c>
    </row>
    <row r="176" spans="1:12" ht="25" x14ac:dyDescent="0.25">
      <c r="A176" s="2" t="s">
        <v>512</v>
      </c>
      <c r="B176" s="43" t="s">
        <v>213</v>
      </c>
      <c r="C176" s="14">
        <v>183472489</v>
      </c>
      <c r="D176" s="11" t="str">
        <f t="shared" si="64"/>
        <v>N/A</v>
      </c>
      <c r="E176" s="14">
        <v>191708685</v>
      </c>
      <c r="F176" s="11" t="str">
        <f t="shared" si="65"/>
        <v>N/A</v>
      </c>
      <c r="G176" s="14">
        <v>208242370</v>
      </c>
      <c r="H176" s="11" t="str">
        <f t="shared" si="66"/>
        <v>N/A</v>
      </c>
      <c r="I176" s="12">
        <v>4.4889999999999999</v>
      </c>
      <c r="J176" s="12">
        <v>8.6240000000000006</v>
      </c>
      <c r="K176" s="43" t="s">
        <v>739</v>
      </c>
      <c r="L176" s="9" t="str">
        <f t="shared" si="67"/>
        <v>Yes</v>
      </c>
    </row>
    <row r="177" spans="1:12" ht="25" x14ac:dyDescent="0.25">
      <c r="A177" s="2" t="s">
        <v>513</v>
      </c>
      <c r="B177" s="43" t="s">
        <v>213</v>
      </c>
      <c r="C177" s="14">
        <v>147.52151114</v>
      </c>
      <c r="D177" s="11" t="str">
        <f t="shared" si="64"/>
        <v>N/A</v>
      </c>
      <c r="E177" s="14">
        <v>100.83943266</v>
      </c>
      <c r="F177" s="11" t="str">
        <f t="shared" si="65"/>
        <v>N/A</v>
      </c>
      <c r="G177" s="14">
        <v>101.95486821999999</v>
      </c>
      <c r="H177" s="11" t="str">
        <f t="shared" si="66"/>
        <v>N/A</v>
      </c>
      <c r="I177" s="12">
        <v>-31.6</v>
      </c>
      <c r="J177" s="12">
        <v>1.1060000000000001</v>
      </c>
      <c r="K177" s="43" t="s">
        <v>739</v>
      </c>
      <c r="L177" s="9" t="str">
        <f t="shared" si="67"/>
        <v>Yes</v>
      </c>
    </row>
    <row r="178" spans="1:12" ht="25" x14ac:dyDescent="0.25">
      <c r="A178" s="2" t="s">
        <v>1300</v>
      </c>
      <c r="B178" s="35" t="s">
        <v>213</v>
      </c>
      <c r="C178" s="45">
        <v>2.2050042858999999</v>
      </c>
      <c r="D178" s="11" t="str">
        <f t="shared" si="64"/>
        <v>N/A</v>
      </c>
      <c r="E178" s="45">
        <v>1.2748488153999999</v>
      </c>
      <c r="F178" s="11" t="str">
        <f t="shared" si="65"/>
        <v>N/A</v>
      </c>
      <c r="G178" s="45">
        <v>0.1010067175</v>
      </c>
      <c r="H178" s="11" t="str">
        <f t="shared" si="66"/>
        <v>N/A</v>
      </c>
      <c r="I178" s="12">
        <v>-42.2</v>
      </c>
      <c r="J178" s="12">
        <v>-92.1</v>
      </c>
      <c r="K178" s="43" t="s">
        <v>739</v>
      </c>
      <c r="L178" s="9" t="str">
        <f t="shared" si="67"/>
        <v>No</v>
      </c>
    </row>
    <row r="179" spans="1:12" ht="25" x14ac:dyDescent="0.25">
      <c r="A179" s="2" t="s">
        <v>514</v>
      </c>
      <c r="B179" s="35" t="s">
        <v>213</v>
      </c>
      <c r="C179" s="45">
        <v>21.267003728999999</v>
      </c>
      <c r="D179" s="11" t="str">
        <f t="shared" si="64"/>
        <v>N/A</v>
      </c>
      <c r="E179" s="45">
        <v>19.396542846999999</v>
      </c>
      <c r="F179" s="11" t="str">
        <f t="shared" si="65"/>
        <v>N/A</v>
      </c>
      <c r="G179" s="45">
        <v>19.426810038999999</v>
      </c>
      <c r="H179" s="11" t="str">
        <f t="shared" si="66"/>
        <v>N/A</v>
      </c>
      <c r="I179" s="12">
        <v>-8.8000000000000007</v>
      </c>
      <c r="J179" s="12">
        <v>0.156</v>
      </c>
      <c r="K179" s="43" t="s">
        <v>739</v>
      </c>
      <c r="L179" s="9" t="str">
        <f t="shared" si="67"/>
        <v>Yes</v>
      </c>
    </row>
    <row r="180" spans="1:12" ht="25" x14ac:dyDescent="0.25">
      <c r="A180" s="2" t="s">
        <v>515</v>
      </c>
      <c r="B180" s="35" t="s">
        <v>213</v>
      </c>
      <c r="C180" s="45">
        <v>146.70663309</v>
      </c>
      <c r="D180" s="11" t="str">
        <f t="shared" si="64"/>
        <v>N/A</v>
      </c>
      <c r="E180" s="45">
        <v>146.45475234</v>
      </c>
      <c r="F180" s="11" t="str">
        <f t="shared" si="65"/>
        <v>N/A</v>
      </c>
      <c r="G180" s="45">
        <v>157.10524211000001</v>
      </c>
      <c r="H180" s="11" t="str">
        <f t="shared" si="66"/>
        <v>N/A</v>
      </c>
      <c r="I180" s="12">
        <v>-0.17199999999999999</v>
      </c>
      <c r="J180" s="12">
        <v>7.2720000000000002</v>
      </c>
      <c r="K180" s="43" t="s">
        <v>739</v>
      </c>
      <c r="L180" s="9" t="str">
        <f t="shared" si="67"/>
        <v>Yes</v>
      </c>
    </row>
    <row r="181" spans="1:12" ht="25" x14ac:dyDescent="0.25">
      <c r="A181" s="2" t="s">
        <v>1652</v>
      </c>
      <c r="B181" s="43" t="s">
        <v>213</v>
      </c>
      <c r="C181" s="13">
        <v>85.957790130999996</v>
      </c>
      <c r="D181" s="11" t="str">
        <f t="shared" si="64"/>
        <v>N/A</v>
      </c>
      <c r="E181" s="13">
        <v>86.392395393000001</v>
      </c>
      <c r="F181" s="11" t="str">
        <f t="shared" si="65"/>
        <v>N/A</v>
      </c>
      <c r="G181" s="13">
        <v>85.580190358999999</v>
      </c>
      <c r="H181" s="11" t="str">
        <f t="shared" si="66"/>
        <v>N/A</v>
      </c>
      <c r="I181" s="12">
        <v>0.50560000000000005</v>
      </c>
      <c r="J181" s="12">
        <v>-0.94</v>
      </c>
      <c r="K181" s="43" t="s">
        <v>739</v>
      </c>
      <c r="L181" s="9" t="str">
        <f t="shared" si="67"/>
        <v>Yes</v>
      </c>
    </row>
    <row r="182" spans="1:12" ht="25" x14ac:dyDescent="0.25">
      <c r="A182" s="2" t="s">
        <v>1653</v>
      </c>
      <c r="B182" s="119" t="s">
        <v>213</v>
      </c>
      <c r="C182" s="120">
        <v>92.941176471000006</v>
      </c>
      <c r="D182" s="116" t="str">
        <f t="shared" ref="D182" si="68">IF($B182="N/A","N/A",IF(C182&lt;0,"No","Yes"))</f>
        <v>N/A</v>
      </c>
      <c r="E182" s="120">
        <v>91.428571429000002</v>
      </c>
      <c r="F182" s="116" t="str">
        <f t="shared" ref="F182" si="69">IF($B182="N/A","N/A",IF(E182&lt;0,"No","Yes"))</f>
        <v>N/A</v>
      </c>
      <c r="G182" s="120">
        <v>92.424242423999999</v>
      </c>
      <c r="H182" s="116" t="str">
        <f t="shared" ref="H182" si="70">IF($B182="N/A","N/A",IF(G182&lt;0,"No","Yes"))</f>
        <v>N/A</v>
      </c>
      <c r="I182" s="114">
        <v>-1.63</v>
      </c>
      <c r="J182" s="114">
        <v>1.089</v>
      </c>
      <c r="K182" s="119" t="s">
        <v>739</v>
      </c>
      <c r="L182" s="116" t="str">
        <f t="shared" ref="L182" si="71">IF(J182="Div by 0", "N/A", IF(OR(J182="N/A",K182="N/A"),"N/A", IF(J182&gt;VALUE(MID(K182,1,2)), "No", IF(J182&lt;-1*VALUE(MID(K182,1,2)), "No", "Yes"))))</f>
        <v>Yes</v>
      </c>
    </row>
    <row r="183" spans="1:12" ht="25" x14ac:dyDescent="0.25">
      <c r="A183" s="2" t="s">
        <v>1654</v>
      </c>
      <c r="B183" s="5" t="s">
        <v>213</v>
      </c>
      <c r="C183" s="13">
        <v>90.392768079999996</v>
      </c>
      <c r="D183" s="9" t="str">
        <f t="shared" ref="D183:D185" si="72">IF($B183="N/A","N/A",IF(C183&lt;0,"No","Yes"))</f>
        <v>N/A</v>
      </c>
      <c r="E183" s="13">
        <v>92.713903743000003</v>
      </c>
      <c r="F183" s="9" t="str">
        <f t="shared" ref="F183:F185" si="73">IF($B183="N/A","N/A",IF(E183&lt;0,"No","Yes"))</f>
        <v>N/A</v>
      </c>
      <c r="G183" s="13">
        <v>93.334665068999996</v>
      </c>
      <c r="H183" s="9" t="str">
        <f t="shared" ref="H183:H185" si="74">IF($B183="N/A","N/A",IF(G183&lt;0,"No","Yes"))</f>
        <v>N/A</v>
      </c>
      <c r="I183" s="12">
        <v>2.5680000000000001</v>
      </c>
      <c r="J183" s="12">
        <v>0.66949999999999998</v>
      </c>
      <c r="K183" s="5" t="s">
        <v>739</v>
      </c>
      <c r="L183" s="9" t="str">
        <f t="shared" ref="L183:L213" si="75">IF(J183="Div by 0", "N/A", IF(OR(J183="N/A",K183="N/A"),"N/A", IF(J183&gt;VALUE(MID(K183,1,2)), "No", IF(J183&lt;-1*VALUE(MID(K183,1,2)), "No", "Yes"))))</f>
        <v>Yes</v>
      </c>
    </row>
    <row r="184" spans="1:12" ht="25" x14ac:dyDescent="0.25">
      <c r="A184" s="2" t="s">
        <v>1655</v>
      </c>
      <c r="B184" s="5" t="s">
        <v>213</v>
      </c>
      <c r="C184" s="13">
        <v>86.162099845</v>
      </c>
      <c r="D184" s="9" t="str">
        <f t="shared" si="72"/>
        <v>N/A</v>
      </c>
      <c r="E184" s="13">
        <v>86.609695332000001</v>
      </c>
      <c r="F184" s="9" t="str">
        <f t="shared" si="73"/>
        <v>N/A</v>
      </c>
      <c r="G184" s="13">
        <v>86.062623048000006</v>
      </c>
      <c r="H184" s="9" t="str">
        <f t="shared" si="74"/>
        <v>N/A</v>
      </c>
      <c r="I184" s="12">
        <v>0.51949999999999996</v>
      </c>
      <c r="J184" s="12">
        <v>-0.63200000000000001</v>
      </c>
      <c r="K184" s="5" t="s">
        <v>739</v>
      </c>
      <c r="L184" s="9" t="str">
        <f t="shared" si="75"/>
        <v>Yes</v>
      </c>
    </row>
    <row r="185" spans="1:12" ht="25" x14ac:dyDescent="0.25">
      <c r="A185" s="2" t="s">
        <v>1656</v>
      </c>
      <c r="B185" s="5" t="s">
        <v>213</v>
      </c>
      <c r="C185" s="13">
        <v>84.843353090999997</v>
      </c>
      <c r="D185" s="9" t="str">
        <f t="shared" si="72"/>
        <v>N/A</v>
      </c>
      <c r="E185" s="13">
        <v>85.097804327000006</v>
      </c>
      <c r="F185" s="9" t="str">
        <f t="shared" si="73"/>
        <v>N/A</v>
      </c>
      <c r="G185" s="13">
        <v>83.203965745999994</v>
      </c>
      <c r="H185" s="9" t="str">
        <f t="shared" si="74"/>
        <v>N/A</v>
      </c>
      <c r="I185" s="12">
        <v>0.2999</v>
      </c>
      <c r="J185" s="12">
        <v>-2.23</v>
      </c>
      <c r="K185" s="5" t="s">
        <v>739</v>
      </c>
      <c r="L185" s="9" t="str">
        <f t="shared" si="75"/>
        <v>Yes</v>
      </c>
    </row>
    <row r="186" spans="1:12" ht="25" x14ac:dyDescent="0.25">
      <c r="A186" s="2" t="s">
        <v>1658</v>
      </c>
      <c r="B186" s="115" t="s">
        <v>213</v>
      </c>
      <c r="C186" s="120">
        <v>9.5535931322999996</v>
      </c>
      <c r="D186" s="113" t="str">
        <f>IF($B186="N/A","N/A",IF(C186&gt;10,"No",IF(C186&lt;-10,"No","Yes")))</f>
        <v>N/A</v>
      </c>
      <c r="E186" s="120">
        <v>9.8891822435000005</v>
      </c>
      <c r="F186" s="113" t="str">
        <f>IF($B186="N/A","N/A",IF(E186&gt;10,"No",IF(E186&lt;-10,"No","Yes")))</f>
        <v>N/A</v>
      </c>
      <c r="G186" s="120">
        <v>8.7770917452999999</v>
      </c>
      <c r="H186" s="113" t="str">
        <f>IF($B186="N/A","N/A",IF(G186&gt;10,"No",IF(G186&lt;-10,"No","Yes")))</f>
        <v>N/A</v>
      </c>
      <c r="I186" s="114">
        <v>3.5129999999999999</v>
      </c>
      <c r="J186" s="114">
        <v>-11.2</v>
      </c>
      <c r="K186" s="115" t="s">
        <v>739</v>
      </c>
      <c r="L186" s="9" t="str">
        <f t="shared" si="75"/>
        <v>Yes</v>
      </c>
    </row>
    <row r="187" spans="1:12" ht="25" x14ac:dyDescent="0.25">
      <c r="A187" s="2" t="s">
        <v>1659</v>
      </c>
      <c r="B187" s="35" t="s">
        <v>213</v>
      </c>
      <c r="C187" s="13">
        <v>0</v>
      </c>
      <c r="D187" s="11" t="str">
        <f t="shared" ref="D187:D213" si="76">IF($B187="N/A","N/A",IF(C187&gt;10,"No",IF(C187&lt;-10,"No","Yes")))</f>
        <v>N/A</v>
      </c>
      <c r="E187" s="13">
        <v>0</v>
      </c>
      <c r="F187" s="11" t="str">
        <f t="shared" ref="F187:F213" si="77">IF($B187="N/A","N/A",IF(E187&gt;10,"No",IF(E187&lt;-10,"No","Yes")))</f>
        <v>N/A</v>
      </c>
      <c r="G187" s="13">
        <v>0</v>
      </c>
      <c r="H187" s="11" t="str">
        <f t="shared" ref="H187:H213" si="78">IF($B187="N/A","N/A",IF(G187&gt;10,"No",IF(G187&lt;-10,"No","Yes")))</f>
        <v>N/A</v>
      </c>
      <c r="I187" s="12" t="s">
        <v>1746</v>
      </c>
      <c r="J187" s="12" t="s">
        <v>1746</v>
      </c>
      <c r="K187" s="43" t="s">
        <v>739</v>
      </c>
      <c r="L187" s="9" t="str">
        <f t="shared" si="75"/>
        <v>N/A</v>
      </c>
    </row>
    <row r="188" spans="1:12" ht="25" x14ac:dyDescent="0.25">
      <c r="A188" s="2" t="s">
        <v>1660</v>
      </c>
      <c r="B188" s="35" t="s">
        <v>213</v>
      </c>
      <c r="C188" s="13">
        <v>0</v>
      </c>
      <c r="D188" s="11" t="str">
        <f t="shared" si="76"/>
        <v>N/A</v>
      </c>
      <c r="E188" s="13">
        <v>0</v>
      </c>
      <c r="F188" s="11" t="str">
        <f t="shared" si="77"/>
        <v>N/A</v>
      </c>
      <c r="G188" s="13">
        <v>0</v>
      </c>
      <c r="H188" s="11" t="str">
        <f t="shared" si="78"/>
        <v>N/A</v>
      </c>
      <c r="I188" s="12" t="s">
        <v>1746</v>
      </c>
      <c r="J188" s="12" t="s">
        <v>1746</v>
      </c>
      <c r="K188" s="43" t="s">
        <v>739</v>
      </c>
      <c r="L188" s="9" t="str">
        <f t="shared" si="75"/>
        <v>N/A</v>
      </c>
    </row>
    <row r="189" spans="1:12" ht="25" x14ac:dyDescent="0.25">
      <c r="A189" s="2" t="s">
        <v>1661</v>
      </c>
      <c r="B189" s="35" t="s">
        <v>213</v>
      </c>
      <c r="C189" s="13">
        <v>2.398833E-4</v>
      </c>
      <c r="D189" s="11" t="str">
        <f t="shared" si="76"/>
        <v>N/A</v>
      </c>
      <c r="E189" s="13">
        <v>9.1673310000000001E-4</v>
      </c>
      <c r="F189" s="11" t="str">
        <f t="shared" si="77"/>
        <v>N/A</v>
      </c>
      <c r="G189" s="13">
        <v>0</v>
      </c>
      <c r="H189" s="11" t="str">
        <f t="shared" si="78"/>
        <v>N/A</v>
      </c>
      <c r="I189" s="12">
        <v>282.2</v>
      </c>
      <c r="J189" s="12">
        <v>-100</v>
      </c>
      <c r="K189" s="43" t="s">
        <v>739</v>
      </c>
      <c r="L189" s="9" t="str">
        <f t="shared" si="75"/>
        <v>No</v>
      </c>
    </row>
    <row r="190" spans="1:12" ht="25" x14ac:dyDescent="0.25">
      <c r="A190" s="2" t="s">
        <v>1662</v>
      </c>
      <c r="B190" s="35" t="s">
        <v>213</v>
      </c>
      <c r="C190" s="13">
        <v>7.7082507100000003E-2</v>
      </c>
      <c r="D190" s="11" t="str">
        <f t="shared" si="76"/>
        <v>N/A</v>
      </c>
      <c r="E190" s="13">
        <v>4.1558568599999998E-2</v>
      </c>
      <c r="F190" s="11" t="str">
        <f t="shared" si="77"/>
        <v>N/A</v>
      </c>
      <c r="G190" s="13">
        <v>4.5266069999999999E-4</v>
      </c>
      <c r="H190" s="11" t="str">
        <f t="shared" si="78"/>
        <v>N/A</v>
      </c>
      <c r="I190" s="12">
        <v>-46.1</v>
      </c>
      <c r="J190" s="12">
        <v>-98.9</v>
      </c>
      <c r="K190" s="43" t="s">
        <v>739</v>
      </c>
      <c r="L190" s="9" t="str">
        <f t="shared" si="75"/>
        <v>No</v>
      </c>
    </row>
    <row r="191" spans="1:12" ht="25" x14ac:dyDescent="0.25">
      <c r="A191" s="2" t="s">
        <v>1663</v>
      </c>
      <c r="B191" s="35" t="s">
        <v>213</v>
      </c>
      <c r="C191" s="13">
        <v>70.808998502999998</v>
      </c>
      <c r="D191" s="11" t="str">
        <f t="shared" si="76"/>
        <v>N/A</v>
      </c>
      <c r="E191" s="13">
        <v>70.135279252000004</v>
      </c>
      <c r="F191" s="11" t="str">
        <f t="shared" si="77"/>
        <v>N/A</v>
      </c>
      <c r="G191" s="13">
        <v>64.436784419000006</v>
      </c>
      <c r="H191" s="11" t="str">
        <f t="shared" si="78"/>
        <v>N/A</v>
      </c>
      <c r="I191" s="12">
        <v>-0.95099999999999996</v>
      </c>
      <c r="J191" s="12">
        <v>-8.1300000000000008</v>
      </c>
      <c r="K191" s="43" t="s">
        <v>739</v>
      </c>
      <c r="L191" s="9" t="str">
        <f t="shared" si="75"/>
        <v>Yes</v>
      </c>
    </row>
    <row r="192" spans="1:12" ht="25" x14ac:dyDescent="0.25">
      <c r="A192" s="2" t="s">
        <v>1664</v>
      </c>
      <c r="B192" s="35" t="s">
        <v>213</v>
      </c>
      <c r="C192" s="13">
        <v>34.547196243999998</v>
      </c>
      <c r="D192" s="11" t="str">
        <f t="shared" si="76"/>
        <v>N/A</v>
      </c>
      <c r="E192" s="13">
        <v>37.956571296</v>
      </c>
      <c r="F192" s="11" t="str">
        <f t="shared" si="77"/>
        <v>N/A</v>
      </c>
      <c r="G192" s="13">
        <v>39.810908519999998</v>
      </c>
      <c r="H192" s="11" t="str">
        <f t="shared" si="78"/>
        <v>N/A</v>
      </c>
      <c r="I192" s="12">
        <v>9.8689999999999998</v>
      </c>
      <c r="J192" s="12">
        <v>4.8849999999999998</v>
      </c>
      <c r="K192" s="43" t="s">
        <v>739</v>
      </c>
      <c r="L192" s="9" t="str">
        <f t="shared" si="75"/>
        <v>Yes</v>
      </c>
    </row>
    <row r="193" spans="1:12" ht="25" x14ac:dyDescent="0.25">
      <c r="A193" s="2" t="s">
        <v>1665</v>
      </c>
      <c r="B193" s="35" t="s">
        <v>213</v>
      </c>
      <c r="C193" s="13">
        <v>17.131027467999999</v>
      </c>
      <c r="D193" s="11" t="str">
        <f t="shared" si="76"/>
        <v>N/A</v>
      </c>
      <c r="E193" s="13">
        <v>18.257122251999998</v>
      </c>
      <c r="F193" s="11" t="str">
        <f t="shared" si="77"/>
        <v>N/A</v>
      </c>
      <c r="G193" s="13">
        <v>11.366386621</v>
      </c>
      <c r="H193" s="11" t="str">
        <f t="shared" si="78"/>
        <v>N/A</v>
      </c>
      <c r="I193" s="12">
        <v>6.5730000000000004</v>
      </c>
      <c r="J193" s="12">
        <v>-37.700000000000003</v>
      </c>
      <c r="K193" s="43" t="s">
        <v>739</v>
      </c>
      <c r="L193" s="9" t="str">
        <f t="shared" si="75"/>
        <v>No</v>
      </c>
    </row>
    <row r="194" spans="1:12" ht="25" x14ac:dyDescent="0.25">
      <c r="A194" s="2" t="s">
        <v>1666</v>
      </c>
      <c r="B194" s="35" t="s">
        <v>213</v>
      </c>
      <c r="C194" s="13">
        <v>37.902364290000001</v>
      </c>
      <c r="D194" s="11" t="str">
        <f t="shared" si="76"/>
        <v>N/A</v>
      </c>
      <c r="E194" s="13">
        <v>29.205131260999998</v>
      </c>
      <c r="F194" s="11" t="str">
        <f t="shared" si="77"/>
        <v>N/A</v>
      </c>
      <c r="G194" s="13">
        <v>0</v>
      </c>
      <c r="H194" s="11" t="str">
        <f t="shared" si="78"/>
        <v>N/A</v>
      </c>
      <c r="I194" s="12">
        <v>-22.9</v>
      </c>
      <c r="J194" s="12">
        <v>-100</v>
      </c>
      <c r="K194" s="43" t="s">
        <v>739</v>
      </c>
      <c r="L194" s="9" t="str">
        <f t="shared" si="75"/>
        <v>No</v>
      </c>
    </row>
    <row r="195" spans="1:12" ht="25" x14ac:dyDescent="0.25">
      <c r="A195" s="2" t="s">
        <v>1667</v>
      </c>
      <c r="B195" s="35" t="s">
        <v>213</v>
      </c>
      <c r="C195" s="13">
        <v>40.066991414999997</v>
      </c>
      <c r="D195" s="11" t="str">
        <f t="shared" si="76"/>
        <v>N/A</v>
      </c>
      <c r="E195" s="13">
        <v>33.309574666000003</v>
      </c>
      <c r="F195" s="11" t="str">
        <f t="shared" si="77"/>
        <v>N/A</v>
      </c>
      <c r="G195" s="13">
        <v>6.8649018932999999</v>
      </c>
      <c r="H195" s="11" t="str">
        <f t="shared" si="78"/>
        <v>N/A</v>
      </c>
      <c r="I195" s="12">
        <v>-16.899999999999999</v>
      </c>
      <c r="J195" s="12">
        <v>-79.400000000000006</v>
      </c>
      <c r="K195" s="43" t="s">
        <v>739</v>
      </c>
      <c r="L195" s="9" t="str">
        <f t="shared" si="75"/>
        <v>No</v>
      </c>
    </row>
    <row r="196" spans="1:12" ht="25" x14ac:dyDescent="0.25">
      <c r="A196" s="2" t="s">
        <v>1668</v>
      </c>
      <c r="B196" s="35" t="s">
        <v>213</v>
      </c>
      <c r="C196" s="13">
        <v>5.7092230299999998E-2</v>
      </c>
      <c r="D196" s="11" t="str">
        <f t="shared" si="76"/>
        <v>N/A</v>
      </c>
      <c r="E196" s="13">
        <v>8.4186659100000005E-2</v>
      </c>
      <c r="F196" s="11" t="str">
        <f t="shared" si="77"/>
        <v>N/A</v>
      </c>
      <c r="G196" s="13">
        <v>0.11150542889999999</v>
      </c>
      <c r="H196" s="11" t="str">
        <f t="shared" si="78"/>
        <v>N/A</v>
      </c>
      <c r="I196" s="12">
        <v>47.46</v>
      </c>
      <c r="J196" s="12">
        <v>32.450000000000003</v>
      </c>
      <c r="K196" s="43" t="s">
        <v>739</v>
      </c>
      <c r="L196" s="9" t="str">
        <f t="shared" si="75"/>
        <v>No</v>
      </c>
    </row>
    <row r="197" spans="1:12" ht="25" x14ac:dyDescent="0.25">
      <c r="A197" s="2" t="s">
        <v>1669</v>
      </c>
      <c r="B197" s="35" t="s">
        <v>213</v>
      </c>
      <c r="C197" s="13">
        <v>54.398020803000001</v>
      </c>
      <c r="D197" s="11" t="str">
        <f t="shared" si="76"/>
        <v>N/A</v>
      </c>
      <c r="E197" s="13">
        <v>52.699167912</v>
      </c>
      <c r="F197" s="11" t="str">
        <f t="shared" si="77"/>
        <v>N/A</v>
      </c>
      <c r="G197" s="13">
        <v>44.068635438999998</v>
      </c>
      <c r="H197" s="11" t="str">
        <f t="shared" si="78"/>
        <v>N/A</v>
      </c>
      <c r="I197" s="12">
        <v>-3.12</v>
      </c>
      <c r="J197" s="12">
        <v>-16.399999999999999</v>
      </c>
      <c r="K197" s="43" t="s">
        <v>739</v>
      </c>
      <c r="L197" s="9" t="str">
        <f t="shared" si="75"/>
        <v>Yes</v>
      </c>
    </row>
    <row r="198" spans="1:12" ht="25" x14ac:dyDescent="0.25">
      <c r="A198" s="2" t="s">
        <v>1670</v>
      </c>
      <c r="B198" s="35" t="s">
        <v>213</v>
      </c>
      <c r="C198" s="13">
        <v>66.712830878999995</v>
      </c>
      <c r="D198" s="11" t="str">
        <f t="shared" si="76"/>
        <v>N/A</v>
      </c>
      <c r="E198" s="13">
        <v>66.645047043999995</v>
      </c>
      <c r="F198" s="11" t="str">
        <f t="shared" si="77"/>
        <v>N/A</v>
      </c>
      <c r="G198" s="13">
        <v>65.525282610999994</v>
      </c>
      <c r="H198" s="11" t="str">
        <f t="shared" si="78"/>
        <v>N/A</v>
      </c>
      <c r="I198" s="12">
        <v>-0.10199999999999999</v>
      </c>
      <c r="J198" s="12">
        <v>-1.68</v>
      </c>
      <c r="K198" s="43" t="s">
        <v>739</v>
      </c>
      <c r="L198" s="9" t="str">
        <f t="shared" si="75"/>
        <v>Yes</v>
      </c>
    </row>
    <row r="199" spans="1:12" ht="25" x14ac:dyDescent="0.25">
      <c r="A199" s="2" t="s">
        <v>1671</v>
      </c>
      <c r="B199" s="35" t="s">
        <v>213</v>
      </c>
      <c r="C199" s="13">
        <v>2.0491632869999998</v>
      </c>
      <c r="D199" s="11" t="str">
        <f t="shared" si="76"/>
        <v>N/A</v>
      </c>
      <c r="E199" s="13">
        <v>5.1634993536999998</v>
      </c>
      <c r="F199" s="11" t="str">
        <f t="shared" si="77"/>
        <v>N/A</v>
      </c>
      <c r="G199" s="13">
        <v>5.5557315902999997</v>
      </c>
      <c r="H199" s="11" t="str">
        <f t="shared" si="78"/>
        <v>N/A</v>
      </c>
      <c r="I199" s="12">
        <v>152</v>
      </c>
      <c r="J199" s="12">
        <v>7.5960000000000001</v>
      </c>
      <c r="K199" s="43" t="s">
        <v>739</v>
      </c>
      <c r="L199" s="9" t="str">
        <f t="shared" si="75"/>
        <v>Yes</v>
      </c>
    </row>
    <row r="200" spans="1:12" ht="25" x14ac:dyDescent="0.25">
      <c r="A200" s="2" t="s">
        <v>1672</v>
      </c>
      <c r="B200" s="35" t="s">
        <v>213</v>
      </c>
      <c r="C200" s="13">
        <v>2.8116724025000002</v>
      </c>
      <c r="D200" s="11" t="str">
        <f t="shared" si="76"/>
        <v>N/A</v>
      </c>
      <c r="E200" s="13">
        <v>3.1045167441000001</v>
      </c>
      <c r="F200" s="11" t="str">
        <f t="shared" si="77"/>
        <v>N/A</v>
      </c>
      <c r="G200" s="13">
        <v>2.6378050178999999</v>
      </c>
      <c r="H200" s="11" t="str">
        <f t="shared" si="78"/>
        <v>N/A</v>
      </c>
      <c r="I200" s="12">
        <v>10.42</v>
      </c>
      <c r="J200" s="12">
        <v>-15</v>
      </c>
      <c r="K200" s="43" t="s">
        <v>739</v>
      </c>
      <c r="L200" s="9" t="str">
        <f t="shared" si="75"/>
        <v>Yes</v>
      </c>
    </row>
    <row r="201" spans="1:12" ht="25" x14ac:dyDescent="0.25">
      <c r="A201" s="2" t="s">
        <v>1673</v>
      </c>
      <c r="B201" s="35" t="s">
        <v>213</v>
      </c>
      <c r="C201" s="13">
        <v>0</v>
      </c>
      <c r="D201" s="11" t="str">
        <f t="shared" si="76"/>
        <v>N/A</v>
      </c>
      <c r="E201" s="13">
        <v>0</v>
      </c>
      <c r="F201" s="11" t="str">
        <f t="shared" si="77"/>
        <v>N/A</v>
      </c>
      <c r="G201" s="13">
        <v>0</v>
      </c>
      <c r="H201" s="11" t="str">
        <f t="shared" si="78"/>
        <v>N/A</v>
      </c>
      <c r="I201" s="12" t="s">
        <v>1746</v>
      </c>
      <c r="J201" s="12" t="s">
        <v>1746</v>
      </c>
      <c r="K201" s="43" t="s">
        <v>739</v>
      </c>
      <c r="L201" s="9" t="str">
        <f t="shared" si="75"/>
        <v>N/A</v>
      </c>
    </row>
    <row r="202" spans="1:12" ht="25" x14ac:dyDescent="0.25">
      <c r="A202" s="2" t="s">
        <v>1674</v>
      </c>
      <c r="B202" s="35" t="s">
        <v>213</v>
      </c>
      <c r="C202" s="13">
        <v>2.0397278764000002</v>
      </c>
      <c r="D202" s="11" t="str">
        <f t="shared" si="76"/>
        <v>N/A</v>
      </c>
      <c r="E202" s="13">
        <v>1.2795302659000001</v>
      </c>
      <c r="F202" s="11" t="str">
        <f t="shared" si="77"/>
        <v>N/A</v>
      </c>
      <c r="G202" s="13">
        <v>5.8091462000000003E-3</v>
      </c>
      <c r="H202" s="11" t="str">
        <f t="shared" si="78"/>
        <v>N/A</v>
      </c>
      <c r="I202" s="12">
        <v>-37.299999999999997</v>
      </c>
      <c r="J202" s="12">
        <v>-99.5</v>
      </c>
      <c r="K202" s="43" t="s">
        <v>739</v>
      </c>
      <c r="L202" s="9" t="str">
        <f t="shared" si="75"/>
        <v>No</v>
      </c>
    </row>
    <row r="203" spans="1:12" ht="25" x14ac:dyDescent="0.25">
      <c r="A203" s="2" t="s">
        <v>1675</v>
      </c>
      <c r="B203" s="35" t="s">
        <v>213</v>
      </c>
      <c r="C203" s="13">
        <v>0</v>
      </c>
      <c r="D203" s="11" t="str">
        <f t="shared" si="76"/>
        <v>N/A</v>
      </c>
      <c r="E203" s="13">
        <v>0.37211725629999998</v>
      </c>
      <c r="F203" s="11" t="str">
        <f t="shared" si="77"/>
        <v>N/A</v>
      </c>
      <c r="G203" s="13">
        <v>0.2562059787</v>
      </c>
      <c r="H203" s="11" t="str">
        <f t="shared" si="78"/>
        <v>N/A</v>
      </c>
      <c r="I203" s="12" t="s">
        <v>1746</v>
      </c>
      <c r="J203" s="12">
        <v>-31.1</v>
      </c>
      <c r="K203" s="43" t="s">
        <v>739</v>
      </c>
      <c r="L203" s="9" t="str">
        <f t="shared" si="75"/>
        <v>No</v>
      </c>
    </row>
    <row r="204" spans="1:12" ht="25" x14ac:dyDescent="0.25">
      <c r="A204" s="2" t="s">
        <v>1676</v>
      </c>
      <c r="B204" s="35" t="s">
        <v>213</v>
      </c>
      <c r="C204" s="13">
        <v>0</v>
      </c>
      <c r="D204" s="11" t="str">
        <f t="shared" si="76"/>
        <v>N/A</v>
      </c>
      <c r="E204" s="13">
        <v>0.47112443430000001</v>
      </c>
      <c r="F204" s="11" t="str">
        <f t="shared" si="77"/>
        <v>N/A</v>
      </c>
      <c r="G204" s="13">
        <v>0.82950080569999995</v>
      </c>
      <c r="H204" s="11" t="str">
        <f t="shared" si="78"/>
        <v>N/A</v>
      </c>
      <c r="I204" s="12" t="s">
        <v>1746</v>
      </c>
      <c r="J204" s="12">
        <v>76.069999999999993</v>
      </c>
      <c r="K204" s="43" t="s">
        <v>739</v>
      </c>
      <c r="L204" s="9" t="str">
        <f t="shared" si="75"/>
        <v>No</v>
      </c>
    </row>
    <row r="205" spans="1:12" ht="25" x14ac:dyDescent="0.25">
      <c r="A205" s="2" t="s">
        <v>1677</v>
      </c>
      <c r="B205" s="35" t="s">
        <v>213</v>
      </c>
      <c r="C205" s="13">
        <v>3.7581720000000002E-3</v>
      </c>
      <c r="D205" s="11" t="str">
        <f t="shared" si="76"/>
        <v>N/A</v>
      </c>
      <c r="E205" s="13">
        <v>6.7074307299999997E-2</v>
      </c>
      <c r="F205" s="11" t="str">
        <f t="shared" si="77"/>
        <v>N/A</v>
      </c>
      <c r="G205" s="13">
        <v>7.6197890999999997E-3</v>
      </c>
      <c r="H205" s="11" t="str">
        <f t="shared" si="78"/>
        <v>N/A</v>
      </c>
      <c r="I205" s="12">
        <v>1685</v>
      </c>
      <c r="J205" s="12">
        <v>-88.6</v>
      </c>
      <c r="K205" s="43" t="s">
        <v>739</v>
      </c>
      <c r="L205" s="9" t="str">
        <f t="shared" si="75"/>
        <v>No</v>
      </c>
    </row>
    <row r="206" spans="1:12" ht="25" x14ac:dyDescent="0.25">
      <c r="A206" s="2" t="s">
        <v>1678</v>
      </c>
      <c r="B206" s="35" t="s">
        <v>213</v>
      </c>
      <c r="C206" s="13">
        <v>11.705346519000001</v>
      </c>
      <c r="D206" s="11" t="str">
        <f t="shared" si="76"/>
        <v>N/A</v>
      </c>
      <c r="E206" s="13">
        <v>22.462559090999999</v>
      </c>
      <c r="F206" s="11" t="str">
        <f t="shared" si="77"/>
        <v>N/A</v>
      </c>
      <c r="G206" s="13">
        <v>30.454637357999999</v>
      </c>
      <c r="H206" s="11" t="str">
        <f t="shared" si="78"/>
        <v>N/A</v>
      </c>
      <c r="I206" s="12">
        <v>91.9</v>
      </c>
      <c r="J206" s="12">
        <v>35.58</v>
      </c>
      <c r="K206" s="43" t="s">
        <v>739</v>
      </c>
      <c r="L206" s="9" t="str">
        <f t="shared" si="75"/>
        <v>No</v>
      </c>
    </row>
    <row r="207" spans="1:12" ht="25" x14ac:dyDescent="0.25">
      <c r="A207" s="2" t="s">
        <v>1679</v>
      </c>
      <c r="B207" s="35" t="s">
        <v>213</v>
      </c>
      <c r="C207" s="13">
        <v>9.5953328000000001E-3</v>
      </c>
      <c r="D207" s="11" t="str">
        <f t="shared" si="76"/>
        <v>N/A</v>
      </c>
      <c r="E207" s="13">
        <v>6.5699208000000002E-3</v>
      </c>
      <c r="F207" s="11" t="str">
        <f t="shared" si="77"/>
        <v>N/A</v>
      </c>
      <c r="G207" s="13">
        <v>0</v>
      </c>
      <c r="H207" s="11" t="str">
        <f t="shared" si="78"/>
        <v>N/A</v>
      </c>
      <c r="I207" s="12">
        <v>-31.5</v>
      </c>
      <c r="J207" s="12">
        <v>-100</v>
      </c>
      <c r="K207" s="43" t="s">
        <v>739</v>
      </c>
      <c r="L207" s="9" t="str">
        <f t="shared" si="75"/>
        <v>No</v>
      </c>
    </row>
    <row r="208" spans="1:12" ht="25" x14ac:dyDescent="0.25">
      <c r="A208" s="2" t="s">
        <v>1680</v>
      </c>
      <c r="B208" s="35" t="s">
        <v>213</v>
      </c>
      <c r="C208" s="13">
        <v>25.051015186000001</v>
      </c>
      <c r="D208" s="11" t="str">
        <f t="shared" si="76"/>
        <v>N/A</v>
      </c>
      <c r="E208" s="13">
        <v>20.971645444</v>
      </c>
      <c r="F208" s="11" t="str">
        <f t="shared" si="77"/>
        <v>N/A</v>
      </c>
      <c r="G208" s="13">
        <v>8.0338982539000003</v>
      </c>
      <c r="H208" s="11" t="str">
        <f t="shared" si="78"/>
        <v>N/A</v>
      </c>
      <c r="I208" s="12">
        <v>-16.3</v>
      </c>
      <c r="J208" s="12">
        <v>-61.7</v>
      </c>
      <c r="K208" s="43" t="s">
        <v>739</v>
      </c>
      <c r="L208" s="9" t="str">
        <f t="shared" si="75"/>
        <v>No</v>
      </c>
    </row>
    <row r="209" spans="1:12" ht="25" x14ac:dyDescent="0.25">
      <c r="A209" s="2" t="s">
        <v>1681</v>
      </c>
      <c r="B209" s="35" t="s">
        <v>213</v>
      </c>
      <c r="C209" s="13">
        <v>3.2784054E-3</v>
      </c>
      <c r="D209" s="11" t="str">
        <f t="shared" si="76"/>
        <v>N/A</v>
      </c>
      <c r="E209" s="13">
        <v>1.9098607E-3</v>
      </c>
      <c r="F209" s="11" t="str">
        <f t="shared" si="77"/>
        <v>N/A</v>
      </c>
      <c r="G209" s="13">
        <v>5.2810420000000001E-4</v>
      </c>
      <c r="H209" s="11" t="str">
        <f t="shared" si="78"/>
        <v>N/A</v>
      </c>
      <c r="I209" s="12">
        <v>-41.7</v>
      </c>
      <c r="J209" s="12">
        <v>-72.3</v>
      </c>
      <c r="K209" s="43" t="s">
        <v>739</v>
      </c>
      <c r="L209" s="9" t="str">
        <f t="shared" si="75"/>
        <v>No</v>
      </c>
    </row>
    <row r="210" spans="1:12" ht="25" x14ac:dyDescent="0.25">
      <c r="A210" s="2" t="s">
        <v>1682</v>
      </c>
      <c r="B210" s="35" t="s">
        <v>213</v>
      </c>
      <c r="C210" s="13">
        <v>11.387181275</v>
      </c>
      <c r="D210" s="11" t="str">
        <f t="shared" si="76"/>
        <v>N/A</v>
      </c>
      <c r="E210" s="13">
        <v>7.8833701553999997</v>
      </c>
      <c r="F210" s="11" t="str">
        <f t="shared" si="77"/>
        <v>N/A</v>
      </c>
      <c r="G210" s="13">
        <v>4.9684797237999998</v>
      </c>
      <c r="H210" s="11" t="str">
        <f t="shared" si="78"/>
        <v>N/A</v>
      </c>
      <c r="I210" s="12">
        <v>-30.8</v>
      </c>
      <c r="J210" s="12">
        <v>-37</v>
      </c>
      <c r="K210" s="43" t="s">
        <v>739</v>
      </c>
      <c r="L210" s="9" t="str">
        <f t="shared" si="75"/>
        <v>No</v>
      </c>
    </row>
    <row r="211" spans="1:12" ht="25" x14ac:dyDescent="0.25">
      <c r="A211" s="2" t="s">
        <v>1683</v>
      </c>
      <c r="B211" s="35" t="s">
        <v>213</v>
      </c>
      <c r="C211" s="13">
        <v>0</v>
      </c>
      <c r="D211" s="11" t="str">
        <f t="shared" si="76"/>
        <v>N/A</v>
      </c>
      <c r="E211" s="13">
        <v>0</v>
      </c>
      <c r="F211" s="11" t="str">
        <f t="shared" si="77"/>
        <v>N/A</v>
      </c>
      <c r="G211" s="13">
        <v>0</v>
      </c>
      <c r="H211" s="11" t="str">
        <f t="shared" si="78"/>
        <v>N/A</v>
      </c>
      <c r="I211" s="12" t="s">
        <v>1746</v>
      </c>
      <c r="J211" s="12" t="s">
        <v>1746</v>
      </c>
      <c r="K211" s="43" t="s">
        <v>739</v>
      </c>
      <c r="L211" s="9" t="str">
        <f t="shared" si="75"/>
        <v>N/A</v>
      </c>
    </row>
    <row r="212" spans="1:12" ht="25" x14ac:dyDescent="0.25">
      <c r="A212" s="2" t="s">
        <v>1684</v>
      </c>
      <c r="B212" s="35" t="s">
        <v>213</v>
      </c>
      <c r="C212" s="13">
        <v>12.934268771999999</v>
      </c>
      <c r="D212" s="11" t="str">
        <f t="shared" si="76"/>
        <v>N/A</v>
      </c>
      <c r="E212" s="13">
        <v>0.96646590210000005</v>
      </c>
      <c r="F212" s="11" t="str">
        <f t="shared" si="77"/>
        <v>N/A</v>
      </c>
      <c r="G212" s="13">
        <v>0</v>
      </c>
      <c r="H212" s="11" t="str">
        <f t="shared" si="78"/>
        <v>N/A</v>
      </c>
      <c r="I212" s="12">
        <v>-92.5</v>
      </c>
      <c r="J212" s="12">
        <v>-100</v>
      </c>
      <c r="K212" s="43" t="s">
        <v>739</v>
      </c>
      <c r="L212" s="9" t="str">
        <f t="shared" si="75"/>
        <v>No</v>
      </c>
    </row>
    <row r="213" spans="1:12" ht="25" x14ac:dyDescent="0.25">
      <c r="A213" s="2" t="s">
        <v>1657</v>
      </c>
      <c r="B213" s="35" t="s">
        <v>213</v>
      </c>
      <c r="C213" s="13">
        <v>0.7803404424</v>
      </c>
      <c r="D213" s="11" t="str">
        <f t="shared" si="76"/>
        <v>N/A</v>
      </c>
      <c r="E213" s="13">
        <v>0.83346320389999995</v>
      </c>
      <c r="F213" s="11" t="str">
        <f t="shared" si="77"/>
        <v>N/A</v>
      </c>
      <c r="G213" s="13">
        <v>0.80241660479999999</v>
      </c>
      <c r="H213" s="11" t="str">
        <f t="shared" si="78"/>
        <v>N/A</v>
      </c>
      <c r="I213" s="12">
        <v>6.8079999999999998</v>
      </c>
      <c r="J213" s="12">
        <v>-3.73</v>
      </c>
      <c r="K213" s="43" t="s">
        <v>739</v>
      </c>
      <c r="L213" s="9" t="str">
        <f t="shared" si="75"/>
        <v>Yes</v>
      </c>
    </row>
    <row r="214" spans="1:12" x14ac:dyDescent="0.25">
      <c r="A214" s="137" t="s">
        <v>1646</v>
      </c>
      <c r="B214" s="138"/>
      <c r="C214" s="138"/>
      <c r="D214" s="138"/>
      <c r="E214" s="138"/>
      <c r="F214" s="138"/>
      <c r="G214" s="138"/>
      <c r="H214" s="138"/>
      <c r="I214" s="138"/>
      <c r="J214" s="138"/>
      <c r="K214" s="138"/>
      <c r="L214" s="139"/>
    </row>
    <row r="215" spans="1:12" x14ac:dyDescent="0.25">
      <c r="A215" s="132" t="s">
        <v>1644</v>
      </c>
      <c r="B215" s="133"/>
      <c r="C215" s="133"/>
      <c r="D215" s="133"/>
      <c r="E215" s="133"/>
      <c r="F215" s="133"/>
      <c r="G215" s="133"/>
      <c r="H215" s="133"/>
      <c r="I215" s="133"/>
      <c r="J215" s="133"/>
      <c r="K215" s="133"/>
      <c r="L215" s="134"/>
    </row>
    <row r="216" spans="1:12" x14ac:dyDescent="0.25">
      <c r="A216" s="143" t="s">
        <v>1742</v>
      </c>
      <c r="B216" s="144"/>
      <c r="C216" s="144"/>
      <c r="D216" s="144"/>
      <c r="E216" s="144"/>
      <c r="F216" s="144"/>
      <c r="G216" s="144"/>
      <c r="H216" s="144"/>
      <c r="I216" s="144"/>
      <c r="J216" s="144"/>
      <c r="K216" s="144"/>
      <c r="L216" s="145"/>
    </row>
    <row r="218" spans="1:12" x14ac:dyDescent="0.25">
      <c r="A218" s="2"/>
    </row>
    <row r="219" spans="1:12" x14ac:dyDescent="0.25">
      <c r="A219" s="2"/>
    </row>
    <row r="221" spans="1:12" x14ac:dyDescent="0.25">
      <c r="A221" s="49"/>
    </row>
    <row r="222" spans="1:12" x14ac:dyDescent="0.25">
      <c r="A222" s="49"/>
    </row>
    <row r="223" spans="1:12" x14ac:dyDescent="0.25">
      <c r="A223" s="49"/>
    </row>
    <row r="224" spans="1:12" x14ac:dyDescent="0.25">
      <c r="A224" s="49"/>
    </row>
    <row r="225" spans="1:1" x14ac:dyDescent="0.25">
      <c r="A225" s="49"/>
    </row>
    <row r="226" spans="1:1" x14ac:dyDescent="0.25">
      <c r="A226" s="49"/>
    </row>
    <row r="227" spans="1:1" x14ac:dyDescent="0.25">
      <c r="A227" s="49"/>
    </row>
    <row r="228" spans="1:1" x14ac:dyDescent="0.25">
      <c r="A228" s="49"/>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4"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1607</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3</v>
      </c>
      <c r="B6" s="43" t="s">
        <v>213</v>
      </c>
      <c r="C6" s="1">
        <v>282336</v>
      </c>
      <c r="D6" s="11" t="str">
        <f t="shared" ref="D6:D39" si="0">IF($B6="N/A","N/A",IF(C6&gt;10,"No",IF(C6&lt;-10,"No","Yes")))</f>
        <v>N/A</v>
      </c>
      <c r="E6" s="1">
        <v>284610</v>
      </c>
      <c r="F6" s="11" t="str">
        <f t="shared" ref="F6:F39" si="1">IF($B6="N/A","N/A",IF(E6&gt;10,"No",IF(E6&lt;-10,"No","Yes")))</f>
        <v>N/A</v>
      </c>
      <c r="G6" s="1">
        <v>290486</v>
      </c>
      <c r="H6" s="11" t="str">
        <f t="shared" ref="H6:H39" si="2">IF($B6="N/A","N/A",IF(G6&gt;10,"No",IF(G6&lt;-10,"No","Yes")))</f>
        <v>N/A</v>
      </c>
      <c r="I6" s="12">
        <v>0.8054</v>
      </c>
      <c r="J6" s="12">
        <v>2.0649999999999999</v>
      </c>
      <c r="K6" s="43" t="s">
        <v>739</v>
      </c>
      <c r="L6" s="9" t="str">
        <f t="shared" ref="L6:L39" si="3">IF(J6="Div by 0", "N/A", IF(K6="N/A","N/A", IF(J6&gt;VALUE(MID(K6,1,2)), "No", IF(J6&lt;-1*VALUE(MID(K6,1,2)), "No", "Yes"))))</f>
        <v>Yes</v>
      </c>
    </row>
    <row r="7" spans="1:12" x14ac:dyDescent="0.25">
      <c r="A7" s="18" t="s">
        <v>4</v>
      </c>
      <c r="B7" s="35" t="s">
        <v>213</v>
      </c>
      <c r="C7" s="36">
        <v>218562</v>
      </c>
      <c r="D7" s="11" t="str">
        <f t="shared" si="0"/>
        <v>N/A</v>
      </c>
      <c r="E7" s="36">
        <v>224084</v>
      </c>
      <c r="F7" s="11" t="str">
        <f t="shared" si="1"/>
        <v>N/A</v>
      </c>
      <c r="G7" s="36">
        <v>221552</v>
      </c>
      <c r="H7" s="11" t="str">
        <f t="shared" si="2"/>
        <v>N/A</v>
      </c>
      <c r="I7" s="12">
        <v>2.5270000000000001</v>
      </c>
      <c r="J7" s="12">
        <v>-1.1299999999999999</v>
      </c>
      <c r="K7" s="43" t="s">
        <v>739</v>
      </c>
      <c r="L7" s="9" t="str">
        <f t="shared" si="3"/>
        <v>Yes</v>
      </c>
    </row>
    <row r="8" spans="1:12" x14ac:dyDescent="0.25">
      <c r="A8" s="18" t="s">
        <v>359</v>
      </c>
      <c r="B8" s="35" t="s">
        <v>213</v>
      </c>
      <c r="C8" s="36" t="s">
        <v>213</v>
      </c>
      <c r="D8" s="11" t="str">
        <f>IF($B8="N/A","N/A",IF(C8&gt;10,"No",IF(C8&lt;-10,"No","Yes")))</f>
        <v>N/A</v>
      </c>
      <c r="E8" s="36">
        <v>78.733705772999997</v>
      </c>
      <c r="F8" s="11" t="str">
        <f t="shared" si="1"/>
        <v>N/A</v>
      </c>
      <c r="G8" s="8">
        <v>76.269424344000001</v>
      </c>
      <c r="H8" s="11" t="str">
        <f t="shared" si="2"/>
        <v>N/A</v>
      </c>
      <c r="I8" s="12" t="s">
        <v>213</v>
      </c>
      <c r="J8" s="12">
        <v>-3.13</v>
      </c>
      <c r="K8" s="43" t="s">
        <v>739</v>
      </c>
      <c r="L8" s="9" t="str">
        <f t="shared" si="3"/>
        <v>Yes</v>
      </c>
    </row>
    <row r="9" spans="1:12" x14ac:dyDescent="0.25">
      <c r="A9" s="18" t="s">
        <v>83</v>
      </c>
      <c r="B9" s="35" t="s">
        <v>213</v>
      </c>
      <c r="C9" s="36">
        <v>191819.77</v>
      </c>
      <c r="D9" s="11" t="str">
        <f t="shared" si="0"/>
        <v>N/A</v>
      </c>
      <c r="E9" s="36">
        <v>192302.4</v>
      </c>
      <c r="F9" s="11" t="str">
        <f t="shared" si="1"/>
        <v>N/A</v>
      </c>
      <c r="G9" s="36">
        <v>206841.05</v>
      </c>
      <c r="H9" s="11" t="str">
        <f t="shared" si="2"/>
        <v>N/A</v>
      </c>
      <c r="I9" s="12">
        <v>0.25159999999999999</v>
      </c>
      <c r="J9" s="12">
        <v>7.56</v>
      </c>
      <c r="K9" s="43" t="s">
        <v>739</v>
      </c>
      <c r="L9" s="9" t="str">
        <f t="shared" si="3"/>
        <v>Yes</v>
      </c>
    </row>
    <row r="10" spans="1:12" x14ac:dyDescent="0.25">
      <c r="A10" s="18" t="s">
        <v>100</v>
      </c>
      <c r="B10" s="35" t="s">
        <v>213</v>
      </c>
      <c r="C10" s="36">
        <v>3483</v>
      </c>
      <c r="D10" s="11" t="str">
        <f t="shared" si="0"/>
        <v>N/A</v>
      </c>
      <c r="E10" s="36">
        <v>3947</v>
      </c>
      <c r="F10" s="11" t="str">
        <f t="shared" si="1"/>
        <v>N/A</v>
      </c>
      <c r="G10" s="36">
        <v>4391</v>
      </c>
      <c r="H10" s="11" t="str">
        <f t="shared" si="2"/>
        <v>N/A</v>
      </c>
      <c r="I10" s="12">
        <v>13.32</v>
      </c>
      <c r="J10" s="12">
        <v>11.25</v>
      </c>
      <c r="K10" s="43" t="s">
        <v>739</v>
      </c>
      <c r="L10" s="9" t="str">
        <f t="shared" si="3"/>
        <v>Yes</v>
      </c>
    </row>
    <row r="11" spans="1:12" x14ac:dyDescent="0.25">
      <c r="A11" s="18" t="s">
        <v>990</v>
      </c>
      <c r="B11" s="35" t="s">
        <v>213</v>
      </c>
      <c r="C11" s="36">
        <v>827</v>
      </c>
      <c r="D11" s="11" t="str">
        <f t="shared" si="0"/>
        <v>N/A</v>
      </c>
      <c r="E11" s="36">
        <v>813</v>
      </c>
      <c r="F11" s="11" t="str">
        <f t="shared" si="1"/>
        <v>N/A</v>
      </c>
      <c r="G11" s="36">
        <v>775</v>
      </c>
      <c r="H11" s="11" t="str">
        <f t="shared" si="2"/>
        <v>N/A</v>
      </c>
      <c r="I11" s="12">
        <v>-1.69</v>
      </c>
      <c r="J11" s="12">
        <v>-4.67</v>
      </c>
      <c r="K11" s="43" t="s">
        <v>739</v>
      </c>
      <c r="L11" s="9" t="str">
        <f t="shared" si="3"/>
        <v>Yes</v>
      </c>
    </row>
    <row r="12" spans="1:12" x14ac:dyDescent="0.25">
      <c r="A12" s="18" t="s">
        <v>991</v>
      </c>
      <c r="B12" s="35" t="s">
        <v>213</v>
      </c>
      <c r="C12" s="36">
        <v>1453</v>
      </c>
      <c r="D12" s="11" t="str">
        <f t="shared" si="0"/>
        <v>N/A</v>
      </c>
      <c r="E12" s="36">
        <v>1587</v>
      </c>
      <c r="F12" s="11" t="str">
        <f t="shared" si="1"/>
        <v>N/A</v>
      </c>
      <c r="G12" s="36">
        <v>1822</v>
      </c>
      <c r="H12" s="11" t="str">
        <f t="shared" si="2"/>
        <v>N/A</v>
      </c>
      <c r="I12" s="12">
        <v>9.2219999999999995</v>
      </c>
      <c r="J12" s="12">
        <v>14.81</v>
      </c>
      <c r="K12" s="43" t="s">
        <v>739</v>
      </c>
      <c r="L12" s="9" t="str">
        <f t="shared" si="3"/>
        <v>Yes</v>
      </c>
    </row>
    <row r="13" spans="1:12" x14ac:dyDescent="0.25">
      <c r="A13" s="18" t="s">
        <v>992</v>
      </c>
      <c r="B13" s="35" t="s">
        <v>213</v>
      </c>
      <c r="C13" s="36">
        <v>33</v>
      </c>
      <c r="D13" s="11" t="str">
        <f t="shared" si="0"/>
        <v>N/A</v>
      </c>
      <c r="E13" s="36">
        <v>28</v>
      </c>
      <c r="F13" s="11" t="str">
        <f t="shared" si="1"/>
        <v>N/A</v>
      </c>
      <c r="G13" s="36">
        <v>33</v>
      </c>
      <c r="H13" s="11" t="str">
        <f t="shared" si="2"/>
        <v>N/A</v>
      </c>
      <c r="I13" s="12">
        <v>-15.2</v>
      </c>
      <c r="J13" s="12">
        <v>17.86</v>
      </c>
      <c r="K13" s="43" t="s">
        <v>739</v>
      </c>
      <c r="L13" s="9" t="str">
        <f t="shared" si="3"/>
        <v>Yes</v>
      </c>
    </row>
    <row r="14" spans="1:12" x14ac:dyDescent="0.25">
      <c r="A14" s="18" t="s">
        <v>993</v>
      </c>
      <c r="B14" s="35" t="s">
        <v>213</v>
      </c>
      <c r="C14" s="36">
        <v>1170</v>
      </c>
      <c r="D14" s="11" t="str">
        <f t="shared" si="0"/>
        <v>N/A</v>
      </c>
      <c r="E14" s="36">
        <v>1519</v>
      </c>
      <c r="F14" s="11" t="str">
        <f t="shared" si="1"/>
        <v>N/A</v>
      </c>
      <c r="G14" s="36">
        <v>1761</v>
      </c>
      <c r="H14" s="11" t="str">
        <f t="shared" si="2"/>
        <v>N/A</v>
      </c>
      <c r="I14" s="12">
        <v>29.83</v>
      </c>
      <c r="J14" s="12">
        <v>15.93</v>
      </c>
      <c r="K14" s="43" t="s">
        <v>739</v>
      </c>
      <c r="L14" s="9" t="str">
        <f t="shared" si="3"/>
        <v>Yes</v>
      </c>
    </row>
    <row r="15" spans="1:12" x14ac:dyDescent="0.25">
      <c r="A15" s="4" t="s">
        <v>994</v>
      </c>
      <c r="B15" s="35" t="s">
        <v>213</v>
      </c>
      <c r="C15" s="36">
        <v>0</v>
      </c>
      <c r="D15" s="11" t="str">
        <f t="shared" si="0"/>
        <v>N/A</v>
      </c>
      <c r="E15" s="36">
        <v>0</v>
      </c>
      <c r="F15" s="11" t="str">
        <f t="shared" si="1"/>
        <v>N/A</v>
      </c>
      <c r="G15" s="36">
        <v>0</v>
      </c>
      <c r="H15" s="11" t="str">
        <f t="shared" si="2"/>
        <v>N/A</v>
      </c>
      <c r="I15" s="12" t="s">
        <v>1746</v>
      </c>
      <c r="J15" s="12" t="s">
        <v>1746</v>
      </c>
      <c r="K15" s="43" t="s">
        <v>739</v>
      </c>
      <c r="L15" s="9" t="str">
        <f t="shared" si="3"/>
        <v>N/A</v>
      </c>
    </row>
    <row r="16" spans="1:12" x14ac:dyDescent="0.25">
      <c r="A16" s="4" t="s">
        <v>102</v>
      </c>
      <c r="B16" s="35" t="s">
        <v>213</v>
      </c>
      <c r="C16" s="36">
        <v>168942</v>
      </c>
      <c r="D16" s="11" t="str">
        <f t="shared" si="0"/>
        <v>N/A</v>
      </c>
      <c r="E16" s="36">
        <v>178110</v>
      </c>
      <c r="F16" s="11" t="str">
        <f t="shared" si="1"/>
        <v>N/A</v>
      </c>
      <c r="G16" s="36">
        <v>184664</v>
      </c>
      <c r="H16" s="11" t="str">
        <f t="shared" si="2"/>
        <v>N/A</v>
      </c>
      <c r="I16" s="12">
        <v>5.4269999999999996</v>
      </c>
      <c r="J16" s="12">
        <v>3.68</v>
      </c>
      <c r="K16" s="43" t="s">
        <v>739</v>
      </c>
      <c r="L16" s="9" t="str">
        <f t="shared" si="3"/>
        <v>Yes</v>
      </c>
    </row>
    <row r="17" spans="1:12" x14ac:dyDescent="0.25">
      <c r="A17" s="4" t="s">
        <v>995</v>
      </c>
      <c r="B17" s="35" t="s">
        <v>213</v>
      </c>
      <c r="C17" s="36">
        <v>147220</v>
      </c>
      <c r="D17" s="11" t="str">
        <f t="shared" si="0"/>
        <v>N/A</v>
      </c>
      <c r="E17" s="36">
        <v>158844</v>
      </c>
      <c r="F17" s="11" t="str">
        <f t="shared" si="1"/>
        <v>N/A</v>
      </c>
      <c r="G17" s="36">
        <v>163877</v>
      </c>
      <c r="H17" s="11" t="str">
        <f t="shared" si="2"/>
        <v>N/A</v>
      </c>
      <c r="I17" s="12">
        <v>7.8959999999999999</v>
      </c>
      <c r="J17" s="12">
        <v>3.169</v>
      </c>
      <c r="K17" s="43" t="s">
        <v>739</v>
      </c>
      <c r="L17" s="9" t="str">
        <f t="shared" si="3"/>
        <v>Yes</v>
      </c>
    </row>
    <row r="18" spans="1:12" x14ac:dyDescent="0.25">
      <c r="A18" s="4" t="s">
        <v>996</v>
      </c>
      <c r="B18" s="35" t="s">
        <v>213</v>
      </c>
      <c r="C18" s="36">
        <v>3800</v>
      </c>
      <c r="D18" s="11" t="str">
        <f t="shared" si="0"/>
        <v>N/A</v>
      </c>
      <c r="E18" s="36">
        <v>3730</v>
      </c>
      <c r="F18" s="11" t="str">
        <f t="shared" si="1"/>
        <v>N/A</v>
      </c>
      <c r="G18" s="36">
        <v>4245</v>
      </c>
      <c r="H18" s="11" t="str">
        <f t="shared" si="2"/>
        <v>N/A</v>
      </c>
      <c r="I18" s="12">
        <v>-1.84</v>
      </c>
      <c r="J18" s="12">
        <v>13.81</v>
      </c>
      <c r="K18" s="43" t="s">
        <v>739</v>
      </c>
      <c r="L18" s="9" t="str">
        <f t="shared" si="3"/>
        <v>Yes</v>
      </c>
    </row>
    <row r="19" spans="1:12" x14ac:dyDescent="0.25">
      <c r="A19" s="4" t="s">
        <v>997</v>
      </c>
      <c r="B19" s="35" t="s">
        <v>213</v>
      </c>
      <c r="C19" s="36">
        <v>515</v>
      </c>
      <c r="D19" s="11" t="str">
        <f t="shared" si="0"/>
        <v>N/A</v>
      </c>
      <c r="E19" s="36">
        <v>467</v>
      </c>
      <c r="F19" s="11" t="str">
        <f t="shared" si="1"/>
        <v>N/A</v>
      </c>
      <c r="G19" s="36">
        <v>383</v>
      </c>
      <c r="H19" s="11" t="str">
        <f t="shared" si="2"/>
        <v>N/A</v>
      </c>
      <c r="I19" s="12">
        <v>-9.32</v>
      </c>
      <c r="J19" s="12">
        <v>-18</v>
      </c>
      <c r="K19" s="43" t="s">
        <v>739</v>
      </c>
      <c r="L19" s="9" t="str">
        <f t="shared" si="3"/>
        <v>Yes</v>
      </c>
    </row>
    <row r="20" spans="1:12" x14ac:dyDescent="0.25">
      <c r="A20" s="4" t="s">
        <v>998</v>
      </c>
      <c r="B20" s="35" t="s">
        <v>213</v>
      </c>
      <c r="C20" s="36">
        <v>17407</v>
      </c>
      <c r="D20" s="11" t="str">
        <f t="shared" si="0"/>
        <v>N/A</v>
      </c>
      <c r="E20" s="36">
        <v>15069</v>
      </c>
      <c r="F20" s="11" t="str">
        <f t="shared" si="1"/>
        <v>N/A</v>
      </c>
      <c r="G20" s="36">
        <v>16159</v>
      </c>
      <c r="H20" s="11" t="str">
        <f t="shared" si="2"/>
        <v>N/A</v>
      </c>
      <c r="I20" s="12">
        <v>-13.4</v>
      </c>
      <c r="J20" s="12">
        <v>7.2329999999999997</v>
      </c>
      <c r="K20" s="43" t="s">
        <v>739</v>
      </c>
      <c r="L20" s="9" t="str">
        <f t="shared" si="3"/>
        <v>Yes</v>
      </c>
    </row>
    <row r="21" spans="1:12" x14ac:dyDescent="0.25">
      <c r="A21" s="2" t="s">
        <v>999</v>
      </c>
      <c r="B21" s="35" t="s">
        <v>213</v>
      </c>
      <c r="C21" s="36">
        <v>0</v>
      </c>
      <c r="D21" s="11" t="str">
        <f t="shared" si="0"/>
        <v>N/A</v>
      </c>
      <c r="E21" s="36">
        <v>0</v>
      </c>
      <c r="F21" s="11" t="str">
        <f t="shared" si="1"/>
        <v>N/A</v>
      </c>
      <c r="G21" s="36">
        <v>0</v>
      </c>
      <c r="H21" s="11" t="str">
        <f t="shared" si="2"/>
        <v>N/A</v>
      </c>
      <c r="I21" s="12" t="s">
        <v>1746</v>
      </c>
      <c r="J21" s="12" t="s">
        <v>1746</v>
      </c>
      <c r="K21" s="43" t="s">
        <v>739</v>
      </c>
      <c r="L21" s="9" t="str">
        <f t="shared" si="3"/>
        <v>N/A</v>
      </c>
    </row>
    <row r="22" spans="1:12" x14ac:dyDescent="0.25">
      <c r="A22" s="4" t="s">
        <v>1716</v>
      </c>
      <c r="B22" s="35" t="s">
        <v>213</v>
      </c>
      <c r="C22" s="36">
        <v>75786</v>
      </c>
      <c r="D22" s="11" t="str">
        <f t="shared" si="0"/>
        <v>N/A</v>
      </c>
      <c r="E22" s="36">
        <v>70296</v>
      </c>
      <c r="F22" s="11" t="str">
        <f t="shared" si="1"/>
        <v>N/A</v>
      </c>
      <c r="G22" s="36">
        <v>66773</v>
      </c>
      <c r="H22" s="11" t="str">
        <f t="shared" si="2"/>
        <v>N/A</v>
      </c>
      <c r="I22" s="12">
        <v>-7.24</v>
      </c>
      <c r="J22" s="12">
        <v>-5.01</v>
      </c>
      <c r="K22" s="43" t="s">
        <v>739</v>
      </c>
      <c r="L22" s="9" t="str">
        <f t="shared" si="3"/>
        <v>Yes</v>
      </c>
    </row>
    <row r="23" spans="1:12" x14ac:dyDescent="0.25">
      <c r="A23" s="4" t="s">
        <v>1000</v>
      </c>
      <c r="B23" s="35" t="s">
        <v>213</v>
      </c>
      <c r="C23" s="36">
        <v>10548</v>
      </c>
      <c r="D23" s="11" t="str">
        <f t="shared" si="0"/>
        <v>N/A</v>
      </c>
      <c r="E23" s="36">
        <v>9995</v>
      </c>
      <c r="F23" s="11" t="str">
        <f t="shared" si="1"/>
        <v>N/A</v>
      </c>
      <c r="G23" s="36">
        <v>9892</v>
      </c>
      <c r="H23" s="11" t="str">
        <f t="shared" si="2"/>
        <v>N/A</v>
      </c>
      <c r="I23" s="12">
        <v>-5.24</v>
      </c>
      <c r="J23" s="12">
        <v>-1.03</v>
      </c>
      <c r="K23" s="43" t="s">
        <v>739</v>
      </c>
      <c r="L23" s="9" t="str">
        <f t="shared" si="3"/>
        <v>Yes</v>
      </c>
    </row>
    <row r="24" spans="1:12" x14ac:dyDescent="0.25">
      <c r="A24" s="4" t="s">
        <v>1001</v>
      </c>
      <c r="B24" s="35" t="s">
        <v>213</v>
      </c>
      <c r="C24" s="36">
        <v>0</v>
      </c>
      <c r="D24" s="11" t="str">
        <f t="shared" si="0"/>
        <v>N/A</v>
      </c>
      <c r="E24" s="36">
        <v>0</v>
      </c>
      <c r="F24" s="11" t="str">
        <f t="shared" si="1"/>
        <v>N/A</v>
      </c>
      <c r="G24" s="36">
        <v>0</v>
      </c>
      <c r="H24" s="11" t="str">
        <f t="shared" si="2"/>
        <v>N/A</v>
      </c>
      <c r="I24" s="12" t="s">
        <v>1746</v>
      </c>
      <c r="J24" s="12" t="s">
        <v>1746</v>
      </c>
      <c r="K24" s="43" t="s">
        <v>739</v>
      </c>
      <c r="L24" s="9" t="str">
        <f t="shared" si="3"/>
        <v>N/A</v>
      </c>
    </row>
    <row r="25" spans="1:12" x14ac:dyDescent="0.25">
      <c r="A25" s="4" t="s">
        <v>1002</v>
      </c>
      <c r="B25" s="35" t="s">
        <v>213</v>
      </c>
      <c r="C25" s="36">
        <v>151</v>
      </c>
      <c r="D25" s="11" t="str">
        <f t="shared" si="0"/>
        <v>N/A</v>
      </c>
      <c r="E25" s="36">
        <v>96</v>
      </c>
      <c r="F25" s="11" t="str">
        <f t="shared" si="1"/>
        <v>N/A</v>
      </c>
      <c r="G25" s="36">
        <v>160</v>
      </c>
      <c r="H25" s="11" t="str">
        <f t="shared" si="2"/>
        <v>N/A</v>
      </c>
      <c r="I25" s="12">
        <v>-36.4</v>
      </c>
      <c r="J25" s="12">
        <v>66.67</v>
      </c>
      <c r="K25" s="43" t="s">
        <v>739</v>
      </c>
      <c r="L25" s="9" t="str">
        <f t="shared" si="3"/>
        <v>No</v>
      </c>
    </row>
    <row r="26" spans="1:12" x14ac:dyDescent="0.25">
      <c r="A26" s="4" t="s">
        <v>1003</v>
      </c>
      <c r="B26" s="35" t="s">
        <v>213</v>
      </c>
      <c r="C26" s="36">
        <v>29765</v>
      </c>
      <c r="D26" s="11" t="str">
        <f t="shared" si="0"/>
        <v>N/A</v>
      </c>
      <c r="E26" s="36">
        <v>27475</v>
      </c>
      <c r="F26" s="11" t="str">
        <f t="shared" si="1"/>
        <v>N/A</v>
      </c>
      <c r="G26" s="36">
        <v>25675</v>
      </c>
      <c r="H26" s="11" t="str">
        <f t="shared" si="2"/>
        <v>N/A</v>
      </c>
      <c r="I26" s="12">
        <v>-7.69</v>
      </c>
      <c r="J26" s="12">
        <v>-6.55</v>
      </c>
      <c r="K26" s="43" t="s">
        <v>739</v>
      </c>
      <c r="L26" s="9" t="str">
        <f t="shared" si="3"/>
        <v>Yes</v>
      </c>
    </row>
    <row r="27" spans="1:12" x14ac:dyDescent="0.25">
      <c r="A27" s="4" t="s">
        <v>1004</v>
      </c>
      <c r="B27" s="35" t="s">
        <v>213</v>
      </c>
      <c r="C27" s="36">
        <v>5971</v>
      </c>
      <c r="D27" s="11" t="str">
        <f t="shared" si="0"/>
        <v>N/A</v>
      </c>
      <c r="E27" s="36">
        <v>5716</v>
      </c>
      <c r="F27" s="11" t="str">
        <f t="shared" si="1"/>
        <v>N/A</v>
      </c>
      <c r="G27" s="36">
        <v>4787</v>
      </c>
      <c r="H27" s="11" t="str">
        <f t="shared" si="2"/>
        <v>N/A</v>
      </c>
      <c r="I27" s="12">
        <v>-4.2699999999999996</v>
      </c>
      <c r="J27" s="12">
        <v>-16.3</v>
      </c>
      <c r="K27" s="43" t="s">
        <v>739</v>
      </c>
      <c r="L27" s="9" t="str">
        <f t="shared" si="3"/>
        <v>Yes</v>
      </c>
    </row>
    <row r="28" spans="1:12" x14ac:dyDescent="0.25">
      <c r="A28" s="50" t="s">
        <v>1005</v>
      </c>
      <c r="B28" s="35" t="s">
        <v>213</v>
      </c>
      <c r="C28" s="36">
        <v>29351</v>
      </c>
      <c r="D28" s="11" t="str">
        <f t="shared" si="0"/>
        <v>N/A</v>
      </c>
      <c r="E28" s="36">
        <v>27014</v>
      </c>
      <c r="F28" s="11" t="str">
        <f t="shared" si="1"/>
        <v>N/A</v>
      </c>
      <c r="G28" s="36">
        <v>26259</v>
      </c>
      <c r="H28" s="11" t="str">
        <f t="shared" si="2"/>
        <v>N/A</v>
      </c>
      <c r="I28" s="12">
        <v>-7.96</v>
      </c>
      <c r="J28" s="12">
        <v>-2.79</v>
      </c>
      <c r="K28" s="43" t="s">
        <v>739</v>
      </c>
      <c r="L28" s="9" t="str">
        <f t="shared" si="3"/>
        <v>Yes</v>
      </c>
    </row>
    <row r="29" spans="1:12" x14ac:dyDescent="0.25">
      <c r="A29" s="50" t="s">
        <v>1006</v>
      </c>
      <c r="B29" s="35" t="s">
        <v>213</v>
      </c>
      <c r="C29" s="36">
        <v>0</v>
      </c>
      <c r="D29" s="11" t="str">
        <f t="shared" si="0"/>
        <v>N/A</v>
      </c>
      <c r="E29" s="36">
        <v>0</v>
      </c>
      <c r="F29" s="11" t="str">
        <f t="shared" si="1"/>
        <v>N/A</v>
      </c>
      <c r="G29" s="36">
        <v>0</v>
      </c>
      <c r="H29" s="11" t="str">
        <f t="shared" si="2"/>
        <v>N/A</v>
      </c>
      <c r="I29" s="12" t="s">
        <v>1746</v>
      </c>
      <c r="J29" s="12" t="s">
        <v>1746</v>
      </c>
      <c r="K29" s="43" t="s">
        <v>739</v>
      </c>
      <c r="L29" s="9" t="str">
        <f t="shared" si="3"/>
        <v>N/A</v>
      </c>
    </row>
    <row r="30" spans="1:12" x14ac:dyDescent="0.25">
      <c r="A30" s="50" t="s">
        <v>106</v>
      </c>
      <c r="B30" s="35" t="s">
        <v>213</v>
      </c>
      <c r="C30" s="36">
        <v>34125</v>
      </c>
      <c r="D30" s="11" t="str">
        <f t="shared" si="0"/>
        <v>N/A</v>
      </c>
      <c r="E30" s="36">
        <v>32257</v>
      </c>
      <c r="F30" s="11" t="str">
        <f t="shared" si="1"/>
        <v>N/A</v>
      </c>
      <c r="G30" s="36">
        <v>34658</v>
      </c>
      <c r="H30" s="11" t="str">
        <f t="shared" si="2"/>
        <v>N/A</v>
      </c>
      <c r="I30" s="12">
        <v>-5.47</v>
      </c>
      <c r="J30" s="12">
        <v>7.4429999999999996</v>
      </c>
      <c r="K30" s="43" t="s">
        <v>739</v>
      </c>
      <c r="L30" s="9" t="str">
        <f t="shared" si="3"/>
        <v>Yes</v>
      </c>
    </row>
    <row r="31" spans="1:12" x14ac:dyDescent="0.25">
      <c r="A31" s="44" t="s">
        <v>1007</v>
      </c>
      <c r="B31" s="35" t="s">
        <v>213</v>
      </c>
      <c r="C31" s="36">
        <v>17916</v>
      </c>
      <c r="D31" s="11" t="str">
        <f t="shared" si="0"/>
        <v>N/A</v>
      </c>
      <c r="E31" s="36">
        <v>16532</v>
      </c>
      <c r="F31" s="11" t="str">
        <f t="shared" si="1"/>
        <v>N/A</v>
      </c>
      <c r="G31" s="36">
        <v>16833</v>
      </c>
      <c r="H31" s="11" t="str">
        <f t="shared" si="2"/>
        <v>N/A</v>
      </c>
      <c r="I31" s="12">
        <v>-7.72</v>
      </c>
      <c r="J31" s="12">
        <v>1.821</v>
      </c>
      <c r="K31" s="43" t="s">
        <v>739</v>
      </c>
      <c r="L31" s="9" t="str">
        <f t="shared" si="3"/>
        <v>Yes</v>
      </c>
    </row>
    <row r="32" spans="1:12" x14ac:dyDescent="0.25">
      <c r="A32" s="44" t="s">
        <v>1008</v>
      </c>
      <c r="B32" s="35" t="s">
        <v>213</v>
      </c>
      <c r="C32" s="36">
        <v>0</v>
      </c>
      <c r="D32" s="11" t="str">
        <f t="shared" si="0"/>
        <v>N/A</v>
      </c>
      <c r="E32" s="36">
        <v>0</v>
      </c>
      <c r="F32" s="11" t="str">
        <f t="shared" si="1"/>
        <v>N/A</v>
      </c>
      <c r="G32" s="36">
        <v>0</v>
      </c>
      <c r="H32" s="11" t="str">
        <f t="shared" si="2"/>
        <v>N/A</v>
      </c>
      <c r="I32" s="12" t="s">
        <v>1746</v>
      </c>
      <c r="J32" s="12" t="s">
        <v>1746</v>
      </c>
      <c r="K32" s="43" t="s">
        <v>739</v>
      </c>
      <c r="L32" s="9" t="str">
        <f t="shared" si="3"/>
        <v>N/A</v>
      </c>
    </row>
    <row r="33" spans="1:12" x14ac:dyDescent="0.25">
      <c r="A33" s="44" t="s">
        <v>1009</v>
      </c>
      <c r="B33" s="35" t="s">
        <v>213</v>
      </c>
      <c r="C33" s="36">
        <v>14</v>
      </c>
      <c r="D33" s="11" t="str">
        <f t="shared" si="0"/>
        <v>N/A</v>
      </c>
      <c r="E33" s="36">
        <v>16</v>
      </c>
      <c r="F33" s="11" t="str">
        <f t="shared" si="1"/>
        <v>N/A</v>
      </c>
      <c r="G33" s="36">
        <v>12</v>
      </c>
      <c r="H33" s="11" t="str">
        <f t="shared" si="2"/>
        <v>N/A</v>
      </c>
      <c r="I33" s="12">
        <v>14.29</v>
      </c>
      <c r="J33" s="12">
        <v>-25</v>
      </c>
      <c r="K33" s="43" t="s">
        <v>739</v>
      </c>
      <c r="L33" s="9" t="str">
        <f t="shared" si="3"/>
        <v>Yes</v>
      </c>
    </row>
    <row r="34" spans="1:12" x14ac:dyDescent="0.25">
      <c r="A34" s="44" t="s">
        <v>1010</v>
      </c>
      <c r="B34" s="35" t="s">
        <v>213</v>
      </c>
      <c r="C34" s="36">
        <v>15678</v>
      </c>
      <c r="D34" s="11" t="str">
        <f t="shared" si="0"/>
        <v>N/A</v>
      </c>
      <c r="E34" s="36">
        <v>15177</v>
      </c>
      <c r="F34" s="11" t="str">
        <f t="shared" si="1"/>
        <v>N/A</v>
      </c>
      <c r="G34" s="36">
        <v>17318</v>
      </c>
      <c r="H34" s="11" t="str">
        <f t="shared" si="2"/>
        <v>N/A</v>
      </c>
      <c r="I34" s="12">
        <v>-3.2</v>
      </c>
      <c r="J34" s="12">
        <v>14.11</v>
      </c>
      <c r="K34" s="43" t="s">
        <v>739</v>
      </c>
      <c r="L34" s="9" t="str">
        <f t="shared" si="3"/>
        <v>Yes</v>
      </c>
    </row>
    <row r="35" spans="1:12" x14ac:dyDescent="0.25">
      <c r="A35" s="44" t="s">
        <v>1011</v>
      </c>
      <c r="B35" s="35" t="s">
        <v>213</v>
      </c>
      <c r="C35" s="36">
        <v>517</v>
      </c>
      <c r="D35" s="11" t="str">
        <f t="shared" si="0"/>
        <v>N/A</v>
      </c>
      <c r="E35" s="36">
        <v>532</v>
      </c>
      <c r="F35" s="11" t="str">
        <f t="shared" si="1"/>
        <v>N/A</v>
      </c>
      <c r="G35" s="36">
        <v>495</v>
      </c>
      <c r="H35" s="11" t="str">
        <f t="shared" si="2"/>
        <v>N/A</v>
      </c>
      <c r="I35" s="12">
        <v>2.9009999999999998</v>
      </c>
      <c r="J35" s="12">
        <v>-6.95</v>
      </c>
      <c r="K35" s="43" t="s">
        <v>739</v>
      </c>
      <c r="L35" s="9" t="str">
        <f t="shared" si="3"/>
        <v>Yes</v>
      </c>
    </row>
    <row r="36" spans="1:12" x14ac:dyDescent="0.25">
      <c r="A36" s="44" t="s">
        <v>1012</v>
      </c>
      <c r="B36" s="35" t="s">
        <v>213</v>
      </c>
      <c r="C36" s="36">
        <v>0</v>
      </c>
      <c r="D36" s="11" t="str">
        <f t="shared" si="0"/>
        <v>N/A</v>
      </c>
      <c r="E36" s="36">
        <v>0</v>
      </c>
      <c r="F36" s="11" t="str">
        <f t="shared" si="1"/>
        <v>N/A</v>
      </c>
      <c r="G36" s="36">
        <v>0</v>
      </c>
      <c r="H36" s="11" t="str">
        <f t="shared" si="2"/>
        <v>N/A</v>
      </c>
      <c r="I36" s="12" t="s">
        <v>1746</v>
      </c>
      <c r="J36" s="12" t="s">
        <v>1746</v>
      </c>
      <c r="K36" s="43" t="s">
        <v>739</v>
      </c>
      <c r="L36" s="9" t="str">
        <f t="shared" si="3"/>
        <v>N/A</v>
      </c>
    </row>
    <row r="37" spans="1:12" x14ac:dyDescent="0.25">
      <c r="A37" s="44" t="s">
        <v>122</v>
      </c>
      <c r="B37" s="35" t="s">
        <v>213</v>
      </c>
      <c r="C37" s="36">
        <v>2252</v>
      </c>
      <c r="D37" s="11" t="str">
        <f t="shared" si="0"/>
        <v>N/A</v>
      </c>
      <c r="E37" s="36">
        <v>2646</v>
      </c>
      <c r="F37" s="11" t="str">
        <f t="shared" si="1"/>
        <v>N/A</v>
      </c>
      <c r="G37" s="36">
        <v>2889</v>
      </c>
      <c r="H37" s="11" t="str">
        <f t="shared" si="2"/>
        <v>N/A</v>
      </c>
      <c r="I37" s="12">
        <v>17.5</v>
      </c>
      <c r="J37" s="12">
        <v>9.1839999999999993</v>
      </c>
      <c r="K37" s="43" t="s">
        <v>739</v>
      </c>
      <c r="L37" s="9" t="str">
        <f t="shared" si="3"/>
        <v>Yes</v>
      </c>
    </row>
    <row r="38" spans="1:12" x14ac:dyDescent="0.25">
      <c r="A38" s="44" t="s">
        <v>84</v>
      </c>
      <c r="B38" s="35" t="s">
        <v>213</v>
      </c>
      <c r="C38" s="45">
        <v>2151703004</v>
      </c>
      <c r="D38" s="11" t="str">
        <f t="shared" si="0"/>
        <v>N/A</v>
      </c>
      <c r="E38" s="45">
        <v>2232913810</v>
      </c>
      <c r="F38" s="11" t="str">
        <f t="shared" si="1"/>
        <v>N/A</v>
      </c>
      <c r="G38" s="45">
        <v>2459037519</v>
      </c>
      <c r="H38" s="11" t="str">
        <f t="shared" si="2"/>
        <v>N/A</v>
      </c>
      <c r="I38" s="12">
        <v>3.774</v>
      </c>
      <c r="J38" s="12">
        <v>10.130000000000001</v>
      </c>
      <c r="K38" s="43" t="s">
        <v>739</v>
      </c>
      <c r="L38" s="9" t="str">
        <f t="shared" si="3"/>
        <v>Yes</v>
      </c>
    </row>
    <row r="39" spans="1:12" x14ac:dyDescent="0.25">
      <c r="A39" s="44" t="s">
        <v>1301</v>
      </c>
      <c r="B39" s="35" t="s">
        <v>213</v>
      </c>
      <c r="C39" s="45">
        <v>7621.0720701999999</v>
      </c>
      <c r="D39" s="11" t="str">
        <f t="shared" si="0"/>
        <v>N/A</v>
      </c>
      <c r="E39" s="45">
        <v>7845.5212746999996</v>
      </c>
      <c r="F39" s="11" t="str">
        <f t="shared" si="1"/>
        <v>N/A</v>
      </c>
      <c r="G39" s="45">
        <v>8465.2531240999997</v>
      </c>
      <c r="H39" s="11" t="str">
        <f t="shared" si="2"/>
        <v>N/A</v>
      </c>
      <c r="I39" s="12">
        <v>2.9449999999999998</v>
      </c>
      <c r="J39" s="12">
        <v>7.899</v>
      </c>
      <c r="K39" s="43" t="s">
        <v>739</v>
      </c>
      <c r="L39" s="9" t="str">
        <f t="shared" si="3"/>
        <v>Yes</v>
      </c>
    </row>
    <row r="40" spans="1:12" x14ac:dyDescent="0.25">
      <c r="A40" s="44" t="s">
        <v>1302</v>
      </c>
      <c r="B40" s="35" t="s">
        <v>213</v>
      </c>
      <c r="C40" s="45">
        <v>9844.8175071999995</v>
      </c>
      <c r="D40" s="11" t="str">
        <f>IF($B40="N/A","N/A",IF(C40&gt;10,"No",IF(C40&lt;-10,"No","Yes")))</f>
        <v>N/A</v>
      </c>
      <c r="E40" s="45">
        <v>9964.6284875000001</v>
      </c>
      <c r="F40" s="11" t="str">
        <f>IF($B40="N/A","N/A",IF(E40&gt;10,"No",IF(E40&lt;-10,"No","Yes")))</f>
        <v>N/A</v>
      </c>
      <c r="G40" s="45">
        <v>11099.143853</v>
      </c>
      <c r="H40" s="11" t="str">
        <f>IF($B40="N/A","N/A",IF(G40&gt;10,"No",IF(G40&lt;-10,"No","Yes")))</f>
        <v>N/A</v>
      </c>
      <c r="I40" s="12">
        <v>1.2170000000000001</v>
      </c>
      <c r="J40" s="12">
        <v>11.39</v>
      </c>
      <c r="K40" s="43" t="s">
        <v>739</v>
      </c>
      <c r="L40" s="9" t="str">
        <f>IF(J40="Div by 0", "N/A", IF(K40="N/A","N/A", IF(J40&gt;VALUE(MID(K40,1,2)), "No", IF(J40&lt;-1*VALUE(MID(K40,1,2)), "No", "Yes"))))</f>
        <v>Yes</v>
      </c>
    </row>
    <row r="41" spans="1:12" x14ac:dyDescent="0.25">
      <c r="A41" s="44" t="s">
        <v>107</v>
      </c>
      <c r="B41" s="35" t="s">
        <v>213</v>
      </c>
      <c r="C41" s="45">
        <v>26022287</v>
      </c>
      <c r="D41" s="11" t="str">
        <f t="shared" ref="D41:D44" si="4">IF($B41="N/A","N/A",IF(C41&gt;10,"No",IF(C41&lt;-10,"No","Yes")))</f>
        <v>N/A</v>
      </c>
      <c r="E41" s="45">
        <v>24300012</v>
      </c>
      <c r="F41" s="11" t="str">
        <f t="shared" ref="F41:F44" si="5">IF($B41="N/A","N/A",IF(E41&gt;10,"No",IF(E41&lt;-10,"No","Yes")))</f>
        <v>N/A</v>
      </c>
      <c r="G41" s="45">
        <v>18776855</v>
      </c>
      <c r="H41" s="11" t="str">
        <f t="shared" ref="H41:H44" si="6">IF($B41="N/A","N/A",IF(G41&gt;10,"No",IF(G41&lt;-10,"No","Yes")))</f>
        <v>N/A</v>
      </c>
      <c r="I41" s="12">
        <v>-6.62</v>
      </c>
      <c r="J41" s="12">
        <v>-22.7</v>
      </c>
      <c r="K41" s="43" t="s">
        <v>739</v>
      </c>
      <c r="L41" s="9" t="str">
        <f t="shared" ref="L41:L43" si="7">IF(J41="Div by 0", "N/A", IF(K41="N/A","N/A", IF(J41&gt;VALUE(MID(K41,1,2)), "No", IF(J41&lt;-1*VALUE(MID(K41,1,2)), "No", "Yes"))))</f>
        <v>Yes</v>
      </c>
    </row>
    <row r="42" spans="1:12" x14ac:dyDescent="0.25">
      <c r="A42" s="44" t="s">
        <v>158</v>
      </c>
      <c r="B42" s="43" t="s">
        <v>217</v>
      </c>
      <c r="C42" s="1">
        <v>257</v>
      </c>
      <c r="D42" s="11" t="str">
        <f>IF($B42="N/A","N/A",IF(C42&gt;0,"No",IF(C42&lt;0,"No","Yes")))</f>
        <v>No</v>
      </c>
      <c r="E42" s="1">
        <v>2509</v>
      </c>
      <c r="F42" s="11" t="str">
        <f>IF($B42="N/A","N/A",IF(E42&gt;0,"No",IF(E42&lt;0,"No","Yes")))</f>
        <v>No</v>
      </c>
      <c r="G42" s="1">
        <v>5072</v>
      </c>
      <c r="H42" s="11" t="str">
        <f>IF($B42="N/A","N/A",IF(G42&gt;0,"No",IF(G42&lt;0,"No","Yes")))</f>
        <v>No</v>
      </c>
      <c r="I42" s="12">
        <v>876.3</v>
      </c>
      <c r="J42" s="12">
        <v>102.2</v>
      </c>
      <c r="K42" s="43" t="s">
        <v>739</v>
      </c>
      <c r="L42" s="9" t="str">
        <f t="shared" si="7"/>
        <v>No</v>
      </c>
    </row>
    <row r="43" spans="1:12" x14ac:dyDescent="0.25">
      <c r="A43" s="44" t="s">
        <v>156</v>
      </c>
      <c r="B43" s="35" t="s">
        <v>213</v>
      </c>
      <c r="C43" s="45">
        <v>269462</v>
      </c>
      <c r="D43" s="11" t="str">
        <f t="shared" si="4"/>
        <v>N/A</v>
      </c>
      <c r="E43" s="45">
        <v>1277965</v>
      </c>
      <c r="F43" s="11" t="str">
        <f t="shared" si="5"/>
        <v>N/A</v>
      </c>
      <c r="G43" s="45">
        <v>5642890</v>
      </c>
      <c r="H43" s="11" t="str">
        <f t="shared" si="6"/>
        <v>N/A</v>
      </c>
      <c r="I43" s="12">
        <v>374.3</v>
      </c>
      <c r="J43" s="12">
        <v>341.6</v>
      </c>
      <c r="K43" s="43" t="s">
        <v>739</v>
      </c>
      <c r="L43" s="9" t="str">
        <f t="shared" si="7"/>
        <v>No</v>
      </c>
    </row>
    <row r="44" spans="1:12" x14ac:dyDescent="0.25">
      <c r="A44" s="44" t="s">
        <v>1303</v>
      </c>
      <c r="B44" s="35" t="s">
        <v>213</v>
      </c>
      <c r="C44" s="45">
        <v>1048.4902724000001</v>
      </c>
      <c r="D44" s="11" t="str">
        <f t="shared" si="4"/>
        <v>N/A</v>
      </c>
      <c r="E44" s="45">
        <v>509.35233161000002</v>
      </c>
      <c r="F44" s="11" t="str">
        <f t="shared" si="5"/>
        <v>N/A</v>
      </c>
      <c r="G44" s="45">
        <v>1112.5571766999999</v>
      </c>
      <c r="H44" s="11" t="str">
        <f t="shared" si="6"/>
        <v>N/A</v>
      </c>
      <c r="I44" s="12">
        <v>-51.4</v>
      </c>
      <c r="J44" s="12">
        <v>118.4</v>
      </c>
      <c r="K44" s="43" t="s">
        <v>739</v>
      </c>
      <c r="L44" s="9" t="str">
        <f>IF(J44="Div by 0", "N/A", IF(OR(J44="N/A",K44="N/A"),"N/A", IF(J44&gt;VALUE(MID(K44,1,2)), "No", IF(J44&lt;-1*VALUE(MID(K44,1,2)), "No", "Yes"))))</f>
        <v>No</v>
      </c>
    </row>
    <row r="45" spans="1:12" x14ac:dyDescent="0.25">
      <c r="A45" s="44" t="s">
        <v>1304</v>
      </c>
      <c r="B45" s="35" t="s">
        <v>213</v>
      </c>
      <c r="C45" s="45">
        <v>10677.553545999999</v>
      </c>
      <c r="D45" s="11" t="str">
        <f t="shared" ref="D45:D71" si="8">IF($B45="N/A","N/A",IF(C45&gt;10,"No",IF(C45&lt;-10,"No","Yes")))</f>
        <v>N/A</v>
      </c>
      <c r="E45" s="45">
        <v>9800.6914111999995</v>
      </c>
      <c r="F45" s="11" t="str">
        <f t="shared" ref="F45:F71" si="9">IF($B45="N/A","N/A",IF(E45&gt;10,"No",IF(E45&lt;-10,"No","Yes")))</f>
        <v>N/A</v>
      </c>
      <c r="G45" s="45">
        <v>8970.9904349999997</v>
      </c>
      <c r="H45" s="11" t="str">
        <f t="shared" ref="H45:H71" si="10">IF($B45="N/A","N/A",IF(G45&gt;10,"No",IF(G45&lt;-10,"No","Yes")))</f>
        <v>N/A</v>
      </c>
      <c r="I45" s="12">
        <v>-8.2100000000000009</v>
      </c>
      <c r="J45" s="12">
        <v>-8.4700000000000006</v>
      </c>
      <c r="K45" s="43" t="s">
        <v>739</v>
      </c>
      <c r="L45" s="9" t="str">
        <f t="shared" ref="L45:L71" si="11">IF(J45="Div by 0", "N/A", IF(K45="N/A","N/A", IF(J45&gt;VALUE(MID(K45,1,2)), "No", IF(J45&lt;-1*VALUE(MID(K45,1,2)), "No", "Yes"))))</f>
        <v>Yes</v>
      </c>
    </row>
    <row r="46" spans="1:12" x14ac:dyDescent="0.25">
      <c r="A46" s="44" t="s">
        <v>1305</v>
      </c>
      <c r="B46" s="35" t="s">
        <v>213</v>
      </c>
      <c r="C46" s="45">
        <v>7279.3748489</v>
      </c>
      <c r="D46" s="11" t="str">
        <f t="shared" si="8"/>
        <v>N/A</v>
      </c>
      <c r="E46" s="45">
        <v>7565.6765068000004</v>
      </c>
      <c r="F46" s="11" t="str">
        <f t="shared" si="9"/>
        <v>N/A</v>
      </c>
      <c r="G46" s="45">
        <v>8946.6425806000007</v>
      </c>
      <c r="H46" s="11" t="str">
        <f t="shared" si="10"/>
        <v>N/A</v>
      </c>
      <c r="I46" s="12">
        <v>3.9329999999999998</v>
      </c>
      <c r="J46" s="12">
        <v>18.25</v>
      </c>
      <c r="K46" s="43" t="s">
        <v>739</v>
      </c>
      <c r="L46" s="9" t="str">
        <f t="shared" si="11"/>
        <v>Yes</v>
      </c>
    </row>
    <row r="47" spans="1:12" x14ac:dyDescent="0.25">
      <c r="A47" s="44" t="s">
        <v>1306</v>
      </c>
      <c r="B47" s="35" t="s">
        <v>213</v>
      </c>
      <c r="C47" s="45">
        <v>5953.1816930000005</v>
      </c>
      <c r="D47" s="11" t="str">
        <f t="shared" si="8"/>
        <v>N/A</v>
      </c>
      <c r="E47" s="45">
        <v>5856.6981727000002</v>
      </c>
      <c r="F47" s="11" t="str">
        <f t="shared" si="9"/>
        <v>N/A</v>
      </c>
      <c r="G47" s="45">
        <v>5921.9753019</v>
      </c>
      <c r="H47" s="11" t="str">
        <f t="shared" si="10"/>
        <v>N/A</v>
      </c>
      <c r="I47" s="12">
        <v>-1.62</v>
      </c>
      <c r="J47" s="12">
        <v>1.115</v>
      </c>
      <c r="K47" s="43" t="s">
        <v>739</v>
      </c>
      <c r="L47" s="9" t="str">
        <f t="shared" si="11"/>
        <v>Yes</v>
      </c>
    </row>
    <row r="48" spans="1:12" x14ac:dyDescent="0.25">
      <c r="A48" s="44" t="s">
        <v>1307</v>
      </c>
      <c r="B48" s="35" t="s">
        <v>213</v>
      </c>
      <c r="C48" s="45">
        <v>20452.181818000001</v>
      </c>
      <c r="D48" s="11" t="str">
        <f t="shared" si="8"/>
        <v>N/A</v>
      </c>
      <c r="E48" s="45">
        <v>5949.3928570999997</v>
      </c>
      <c r="F48" s="11" t="str">
        <f t="shared" si="9"/>
        <v>N/A</v>
      </c>
      <c r="G48" s="45">
        <v>1186.0606061000001</v>
      </c>
      <c r="H48" s="11" t="str">
        <f t="shared" si="10"/>
        <v>N/A</v>
      </c>
      <c r="I48" s="12">
        <v>-70.900000000000006</v>
      </c>
      <c r="J48" s="12">
        <v>-80.099999999999994</v>
      </c>
      <c r="K48" s="43" t="s">
        <v>739</v>
      </c>
      <c r="L48" s="9" t="str">
        <f t="shared" si="11"/>
        <v>No</v>
      </c>
    </row>
    <row r="49" spans="1:12" x14ac:dyDescent="0.25">
      <c r="A49" s="44" t="s">
        <v>1308</v>
      </c>
      <c r="B49" s="35" t="s">
        <v>213</v>
      </c>
      <c r="C49" s="45">
        <v>18670.923932000002</v>
      </c>
      <c r="D49" s="11" t="str">
        <f t="shared" si="8"/>
        <v>N/A</v>
      </c>
      <c r="E49" s="45">
        <v>15188.460171000001</v>
      </c>
      <c r="F49" s="11" t="str">
        <f t="shared" si="9"/>
        <v>N/A</v>
      </c>
      <c r="G49" s="45">
        <v>12282.221465000001</v>
      </c>
      <c r="H49" s="11" t="str">
        <f t="shared" si="10"/>
        <v>N/A</v>
      </c>
      <c r="I49" s="12">
        <v>-18.7</v>
      </c>
      <c r="J49" s="12">
        <v>-19.100000000000001</v>
      </c>
      <c r="K49" s="43" t="s">
        <v>739</v>
      </c>
      <c r="L49" s="9" t="str">
        <f t="shared" si="11"/>
        <v>Yes</v>
      </c>
    </row>
    <row r="50" spans="1:12" x14ac:dyDescent="0.25">
      <c r="A50" s="44" t="s">
        <v>1309</v>
      </c>
      <c r="B50" s="35" t="s">
        <v>213</v>
      </c>
      <c r="C50" s="45" t="s">
        <v>1746</v>
      </c>
      <c r="D50" s="11" t="str">
        <f t="shared" si="8"/>
        <v>N/A</v>
      </c>
      <c r="E50" s="45" t="s">
        <v>1746</v>
      </c>
      <c r="F50" s="11" t="str">
        <f t="shared" si="9"/>
        <v>N/A</v>
      </c>
      <c r="G50" s="45" t="s">
        <v>1746</v>
      </c>
      <c r="H50" s="11" t="str">
        <f t="shared" si="10"/>
        <v>N/A</v>
      </c>
      <c r="I50" s="12" t="s">
        <v>1746</v>
      </c>
      <c r="J50" s="12" t="s">
        <v>1746</v>
      </c>
      <c r="K50" s="43" t="s">
        <v>739</v>
      </c>
      <c r="L50" s="9" t="str">
        <f t="shared" si="11"/>
        <v>N/A</v>
      </c>
    </row>
    <row r="51" spans="1:12" x14ac:dyDescent="0.25">
      <c r="A51" s="44" t="s">
        <v>1310</v>
      </c>
      <c r="B51" s="35" t="s">
        <v>213</v>
      </c>
      <c r="C51" s="45">
        <v>11366.553379000001</v>
      </c>
      <c r="D51" s="11" t="str">
        <f t="shared" si="8"/>
        <v>N/A</v>
      </c>
      <c r="E51" s="45">
        <v>11270.384497999999</v>
      </c>
      <c r="F51" s="11" t="str">
        <f t="shared" si="9"/>
        <v>N/A</v>
      </c>
      <c r="G51" s="45">
        <v>12106.465244999999</v>
      </c>
      <c r="H51" s="11" t="str">
        <f t="shared" si="10"/>
        <v>N/A</v>
      </c>
      <c r="I51" s="12">
        <v>-0.84599999999999997</v>
      </c>
      <c r="J51" s="12">
        <v>7.4180000000000001</v>
      </c>
      <c r="K51" s="43" t="s">
        <v>739</v>
      </c>
      <c r="L51" s="9" t="str">
        <f t="shared" si="11"/>
        <v>Yes</v>
      </c>
    </row>
    <row r="52" spans="1:12" x14ac:dyDescent="0.25">
      <c r="A52" s="44" t="s">
        <v>1311</v>
      </c>
      <c r="B52" s="35" t="s">
        <v>213</v>
      </c>
      <c r="C52" s="45">
        <v>11372.764128999999</v>
      </c>
      <c r="D52" s="11" t="str">
        <f t="shared" si="8"/>
        <v>N/A</v>
      </c>
      <c r="E52" s="45">
        <v>11187.276013000001</v>
      </c>
      <c r="F52" s="11" t="str">
        <f t="shared" si="9"/>
        <v>N/A</v>
      </c>
      <c r="G52" s="45">
        <v>12113.569378</v>
      </c>
      <c r="H52" s="11" t="str">
        <f t="shared" si="10"/>
        <v>N/A</v>
      </c>
      <c r="I52" s="12">
        <v>-1.63</v>
      </c>
      <c r="J52" s="12">
        <v>8.2799999999999994</v>
      </c>
      <c r="K52" s="43" t="s">
        <v>739</v>
      </c>
      <c r="L52" s="9" t="str">
        <f t="shared" si="11"/>
        <v>Yes</v>
      </c>
    </row>
    <row r="53" spans="1:12" x14ac:dyDescent="0.25">
      <c r="A53" s="44" t="s">
        <v>1312</v>
      </c>
      <c r="B53" s="35" t="s">
        <v>213</v>
      </c>
      <c r="C53" s="45">
        <v>17127.707105000001</v>
      </c>
      <c r="D53" s="11" t="str">
        <f t="shared" si="8"/>
        <v>N/A</v>
      </c>
      <c r="E53" s="45">
        <v>16792.598123</v>
      </c>
      <c r="F53" s="11" t="str">
        <f t="shared" si="9"/>
        <v>N/A</v>
      </c>
      <c r="G53" s="45">
        <v>18212.165370999999</v>
      </c>
      <c r="H53" s="11" t="str">
        <f t="shared" si="10"/>
        <v>N/A</v>
      </c>
      <c r="I53" s="12">
        <v>-1.96</v>
      </c>
      <c r="J53" s="12">
        <v>8.4540000000000006</v>
      </c>
      <c r="K53" s="43" t="s">
        <v>739</v>
      </c>
      <c r="L53" s="9" t="str">
        <f t="shared" si="11"/>
        <v>Yes</v>
      </c>
    </row>
    <row r="54" spans="1:12" x14ac:dyDescent="0.25">
      <c r="A54" s="44" t="s">
        <v>1313</v>
      </c>
      <c r="B54" s="35" t="s">
        <v>213</v>
      </c>
      <c r="C54" s="45">
        <v>4479.8388349999996</v>
      </c>
      <c r="D54" s="11" t="str">
        <f t="shared" si="8"/>
        <v>N/A</v>
      </c>
      <c r="E54" s="45">
        <v>5774.0535331999999</v>
      </c>
      <c r="F54" s="11" t="str">
        <f t="shared" si="9"/>
        <v>N/A</v>
      </c>
      <c r="G54" s="45">
        <v>6690.8981722999997</v>
      </c>
      <c r="H54" s="11" t="str">
        <f t="shared" si="10"/>
        <v>N/A</v>
      </c>
      <c r="I54" s="12">
        <v>28.89</v>
      </c>
      <c r="J54" s="12">
        <v>15.88</v>
      </c>
      <c r="K54" s="43" t="s">
        <v>739</v>
      </c>
      <c r="L54" s="9" t="str">
        <f t="shared" si="11"/>
        <v>Yes</v>
      </c>
    </row>
    <row r="55" spans="1:12" x14ac:dyDescent="0.25">
      <c r="A55" s="44" t="s">
        <v>1690</v>
      </c>
      <c r="B55" s="35" t="s">
        <v>213</v>
      </c>
      <c r="C55" s="45">
        <v>10260.097777000001</v>
      </c>
      <c r="D55" s="11" t="str">
        <f t="shared" si="8"/>
        <v>N/A</v>
      </c>
      <c r="E55" s="45">
        <v>10949.873116999999</v>
      </c>
      <c r="F55" s="11" t="str">
        <f t="shared" si="9"/>
        <v>N/A</v>
      </c>
      <c r="G55" s="45">
        <v>10558.798997</v>
      </c>
      <c r="H55" s="11" t="str">
        <f t="shared" si="10"/>
        <v>N/A</v>
      </c>
      <c r="I55" s="12">
        <v>6.7229999999999999</v>
      </c>
      <c r="J55" s="12">
        <v>-3.57</v>
      </c>
      <c r="K55" s="43" t="s">
        <v>739</v>
      </c>
      <c r="L55" s="9" t="str">
        <f t="shared" si="11"/>
        <v>Yes</v>
      </c>
    </row>
    <row r="56" spans="1:12" x14ac:dyDescent="0.25">
      <c r="A56" s="44" t="s">
        <v>1314</v>
      </c>
      <c r="B56" s="35" t="s">
        <v>213</v>
      </c>
      <c r="C56" s="45" t="s">
        <v>1746</v>
      </c>
      <c r="D56" s="11" t="str">
        <f t="shared" si="8"/>
        <v>N/A</v>
      </c>
      <c r="E56" s="45" t="s">
        <v>1746</v>
      </c>
      <c r="F56" s="11" t="str">
        <f t="shared" si="9"/>
        <v>N/A</v>
      </c>
      <c r="G56" s="45" t="s">
        <v>1746</v>
      </c>
      <c r="H56" s="11" t="str">
        <f t="shared" si="10"/>
        <v>N/A</v>
      </c>
      <c r="I56" s="12" t="s">
        <v>1746</v>
      </c>
      <c r="J56" s="12" t="s">
        <v>1746</v>
      </c>
      <c r="K56" s="43" t="s">
        <v>739</v>
      </c>
      <c r="L56" s="9" t="str">
        <f t="shared" si="11"/>
        <v>N/A</v>
      </c>
    </row>
    <row r="57" spans="1:12" x14ac:dyDescent="0.25">
      <c r="A57" s="44" t="s">
        <v>1691</v>
      </c>
      <c r="B57" s="35" t="s">
        <v>213</v>
      </c>
      <c r="C57" s="45">
        <v>2223.6480615999999</v>
      </c>
      <c r="D57" s="11" t="str">
        <f t="shared" si="8"/>
        <v>N/A</v>
      </c>
      <c r="E57" s="45">
        <v>2311.1780044000002</v>
      </c>
      <c r="F57" s="11" t="str">
        <f t="shared" si="9"/>
        <v>N/A</v>
      </c>
      <c r="G57" s="45">
        <v>2354.3738038000001</v>
      </c>
      <c r="H57" s="11" t="str">
        <f t="shared" si="10"/>
        <v>N/A</v>
      </c>
      <c r="I57" s="12">
        <v>3.9359999999999999</v>
      </c>
      <c r="J57" s="12">
        <v>1.869</v>
      </c>
      <c r="K57" s="43" t="s">
        <v>739</v>
      </c>
      <c r="L57" s="9" t="str">
        <f t="shared" si="11"/>
        <v>Yes</v>
      </c>
    </row>
    <row r="58" spans="1:12" x14ac:dyDescent="0.25">
      <c r="A58" s="44" t="s">
        <v>1315</v>
      </c>
      <c r="B58" s="35" t="s">
        <v>213</v>
      </c>
      <c r="C58" s="45">
        <v>475.06920743000001</v>
      </c>
      <c r="D58" s="11" t="str">
        <f t="shared" si="8"/>
        <v>N/A</v>
      </c>
      <c r="E58" s="45">
        <v>565.43631816000004</v>
      </c>
      <c r="F58" s="11" t="str">
        <f t="shared" si="9"/>
        <v>N/A</v>
      </c>
      <c r="G58" s="45">
        <v>652.39405580000005</v>
      </c>
      <c r="H58" s="11" t="str">
        <f t="shared" si="10"/>
        <v>N/A</v>
      </c>
      <c r="I58" s="12">
        <v>19.02</v>
      </c>
      <c r="J58" s="12">
        <v>15.38</v>
      </c>
      <c r="K58" s="43" t="s">
        <v>739</v>
      </c>
      <c r="L58" s="9" t="str">
        <f t="shared" si="11"/>
        <v>Yes</v>
      </c>
    </row>
    <row r="59" spans="1:12" ht="12" customHeight="1" x14ac:dyDescent="0.25">
      <c r="A59" s="44" t="s">
        <v>1692</v>
      </c>
      <c r="B59" s="35" t="s">
        <v>213</v>
      </c>
      <c r="C59" s="45" t="s">
        <v>1746</v>
      </c>
      <c r="D59" s="11" t="str">
        <f t="shared" si="8"/>
        <v>N/A</v>
      </c>
      <c r="E59" s="45" t="s">
        <v>1746</v>
      </c>
      <c r="F59" s="11" t="str">
        <f t="shared" si="9"/>
        <v>N/A</v>
      </c>
      <c r="G59" s="45" t="s">
        <v>1746</v>
      </c>
      <c r="H59" s="11" t="str">
        <f t="shared" si="10"/>
        <v>N/A</v>
      </c>
      <c r="I59" s="12" t="s">
        <v>1746</v>
      </c>
      <c r="J59" s="12" t="s">
        <v>1746</v>
      </c>
      <c r="K59" s="43" t="s">
        <v>739</v>
      </c>
      <c r="L59" s="9" t="str">
        <f t="shared" si="11"/>
        <v>N/A</v>
      </c>
    </row>
    <row r="60" spans="1:12" x14ac:dyDescent="0.25">
      <c r="A60" s="44" t="s">
        <v>1693</v>
      </c>
      <c r="B60" s="35" t="s">
        <v>213</v>
      </c>
      <c r="C60" s="45">
        <v>7266.1986754999998</v>
      </c>
      <c r="D60" s="11" t="str">
        <f t="shared" si="8"/>
        <v>N/A</v>
      </c>
      <c r="E60" s="45">
        <v>4869.7916667</v>
      </c>
      <c r="F60" s="11" t="str">
        <f t="shared" si="9"/>
        <v>N/A</v>
      </c>
      <c r="G60" s="45">
        <v>7799.1125000000002</v>
      </c>
      <c r="H60" s="11" t="str">
        <f t="shared" si="10"/>
        <v>N/A</v>
      </c>
      <c r="I60" s="12">
        <v>-33</v>
      </c>
      <c r="J60" s="12">
        <v>60.15</v>
      </c>
      <c r="K60" s="43" t="s">
        <v>739</v>
      </c>
      <c r="L60" s="9" t="str">
        <f t="shared" si="11"/>
        <v>No</v>
      </c>
    </row>
    <row r="61" spans="1:12" x14ac:dyDescent="0.25">
      <c r="A61" s="3" t="s">
        <v>1694</v>
      </c>
      <c r="B61" s="35" t="s">
        <v>213</v>
      </c>
      <c r="C61" s="45">
        <v>614.94369226000003</v>
      </c>
      <c r="D61" s="11" t="str">
        <f t="shared" si="8"/>
        <v>N/A</v>
      </c>
      <c r="E61" s="45">
        <v>693.41961782999999</v>
      </c>
      <c r="F61" s="11" t="str">
        <f t="shared" si="9"/>
        <v>N/A</v>
      </c>
      <c r="G61" s="45">
        <v>759.79489776000003</v>
      </c>
      <c r="H61" s="11" t="str">
        <f t="shared" si="10"/>
        <v>N/A</v>
      </c>
      <c r="I61" s="12">
        <v>12.76</v>
      </c>
      <c r="J61" s="12">
        <v>9.5719999999999992</v>
      </c>
      <c r="K61" s="43" t="s">
        <v>739</v>
      </c>
      <c r="L61" s="9" t="str">
        <f t="shared" si="11"/>
        <v>Yes</v>
      </c>
    </row>
    <row r="62" spans="1:12" x14ac:dyDescent="0.25">
      <c r="A62" s="3" t="s">
        <v>1695</v>
      </c>
      <c r="B62" s="35" t="s">
        <v>213</v>
      </c>
      <c r="C62" s="45">
        <v>2685.5841568000001</v>
      </c>
      <c r="D62" s="11" t="str">
        <f t="shared" si="8"/>
        <v>N/A</v>
      </c>
      <c r="E62" s="45">
        <v>2831.0104968999999</v>
      </c>
      <c r="F62" s="11" t="str">
        <f t="shared" si="9"/>
        <v>N/A</v>
      </c>
      <c r="G62" s="45">
        <v>3409.9908083999999</v>
      </c>
      <c r="H62" s="11" t="str">
        <f t="shared" si="10"/>
        <v>N/A</v>
      </c>
      <c r="I62" s="12">
        <v>5.415</v>
      </c>
      <c r="J62" s="12">
        <v>20.45</v>
      </c>
      <c r="K62" s="43" t="s">
        <v>739</v>
      </c>
      <c r="L62" s="9" t="str">
        <f t="shared" si="11"/>
        <v>Yes</v>
      </c>
    </row>
    <row r="63" spans="1:12" x14ac:dyDescent="0.25">
      <c r="A63" s="3" t="s">
        <v>1696</v>
      </c>
      <c r="B63" s="35" t="s">
        <v>213</v>
      </c>
      <c r="C63" s="45">
        <v>4363.5223330999997</v>
      </c>
      <c r="D63" s="11" t="str">
        <f t="shared" si="8"/>
        <v>N/A</v>
      </c>
      <c r="E63" s="45">
        <v>4483.3705855999997</v>
      </c>
      <c r="F63" s="11" t="str">
        <f t="shared" si="9"/>
        <v>N/A</v>
      </c>
      <c r="G63" s="45">
        <v>4329.0263148000004</v>
      </c>
      <c r="H63" s="11" t="str">
        <f t="shared" si="10"/>
        <v>N/A</v>
      </c>
      <c r="I63" s="12">
        <v>2.7469999999999999</v>
      </c>
      <c r="J63" s="12">
        <v>-3.44</v>
      </c>
      <c r="K63" s="43" t="s">
        <v>739</v>
      </c>
      <c r="L63" s="9" t="str">
        <f t="shared" si="11"/>
        <v>Yes</v>
      </c>
    </row>
    <row r="64" spans="1:12" x14ac:dyDescent="0.25">
      <c r="A64" s="3" t="s">
        <v>1697</v>
      </c>
      <c r="B64" s="35" t="s">
        <v>213</v>
      </c>
      <c r="C64" s="45" t="s">
        <v>1746</v>
      </c>
      <c r="D64" s="11" t="str">
        <f t="shared" si="8"/>
        <v>N/A</v>
      </c>
      <c r="E64" s="45" t="s">
        <v>1746</v>
      </c>
      <c r="F64" s="11" t="str">
        <f t="shared" si="9"/>
        <v>N/A</v>
      </c>
      <c r="G64" s="45" t="s">
        <v>1746</v>
      </c>
      <c r="H64" s="11" t="str">
        <f t="shared" si="10"/>
        <v>N/A</v>
      </c>
      <c r="I64" s="12" t="s">
        <v>1746</v>
      </c>
      <c r="J64" s="12" t="s">
        <v>1746</v>
      </c>
      <c r="K64" s="43" t="s">
        <v>739</v>
      </c>
      <c r="L64" s="9" t="str">
        <f t="shared" si="11"/>
        <v>N/A</v>
      </c>
    </row>
    <row r="65" spans="1:12" x14ac:dyDescent="0.25">
      <c r="A65" s="3" t="s">
        <v>1698</v>
      </c>
      <c r="B65" s="35" t="s">
        <v>213</v>
      </c>
      <c r="C65" s="45">
        <v>753.21412453999994</v>
      </c>
      <c r="D65" s="11" t="str">
        <f t="shared" si="8"/>
        <v>N/A</v>
      </c>
      <c r="E65" s="45">
        <v>756.29255665000005</v>
      </c>
      <c r="F65" s="11" t="str">
        <f t="shared" si="9"/>
        <v>N/A</v>
      </c>
      <c r="G65" s="45">
        <v>773.52992094000001</v>
      </c>
      <c r="H65" s="11" t="str">
        <f t="shared" si="10"/>
        <v>N/A</v>
      </c>
      <c r="I65" s="12">
        <v>0.40870000000000001</v>
      </c>
      <c r="J65" s="12">
        <v>2.2789999999999999</v>
      </c>
      <c r="K65" s="43" t="s">
        <v>739</v>
      </c>
      <c r="L65" s="9" t="str">
        <f t="shared" si="11"/>
        <v>Yes</v>
      </c>
    </row>
    <row r="66" spans="1:12" x14ac:dyDescent="0.25">
      <c r="A66" s="3" t="s">
        <v>1699</v>
      </c>
      <c r="B66" s="35" t="s">
        <v>213</v>
      </c>
      <c r="C66" s="45">
        <v>646.76216789</v>
      </c>
      <c r="D66" s="11" t="str">
        <f t="shared" si="8"/>
        <v>N/A</v>
      </c>
      <c r="E66" s="45">
        <v>639.23965641999996</v>
      </c>
      <c r="F66" s="11" t="str">
        <f t="shared" si="9"/>
        <v>N/A</v>
      </c>
      <c r="G66" s="45">
        <v>742.57880353999997</v>
      </c>
      <c r="H66" s="11" t="str">
        <f t="shared" si="10"/>
        <v>N/A</v>
      </c>
      <c r="I66" s="12">
        <v>-1.1599999999999999</v>
      </c>
      <c r="J66" s="12">
        <v>16.170000000000002</v>
      </c>
      <c r="K66" s="43" t="s">
        <v>739</v>
      </c>
      <c r="L66" s="9" t="str">
        <f t="shared" si="11"/>
        <v>Yes</v>
      </c>
    </row>
    <row r="67" spans="1:12" x14ac:dyDescent="0.25">
      <c r="A67" s="3" t="s">
        <v>1700</v>
      </c>
      <c r="B67" s="35" t="s">
        <v>213</v>
      </c>
      <c r="C67" s="45" t="s">
        <v>1746</v>
      </c>
      <c r="D67" s="11" t="str">
        <f t="shared" si="8"/>
        <v>N/A</v>
      </c>
      <c r="E67" s="45" t="s">
        <v>1746</v>
      </c>
      <c r="F67" s="11" t="str">
        <f t="shared" si="9"/>
        <v>N/A</v>
      </c>
      <c r="G67" s="45" t="s">
        <v>1746</v>
      </c>
      <c r="H67" s="11" t="str">
        <f t="shared" si="10"/>
        <v>N/A</v>
      </c>
      <c r="I67" s="12" t="s">
        <v>1746</v>
      </c>
      <c r="J67" s="12" t="s">
        <v>1746</v>
      </c>
      <c r="K67" s="43" t="s">
        <v>739</v>
      </c>
      <c r="L67" s="9" t="str">
        <f t="shared" si="11"/>
        <v>N/A</v>
      </c>
    </row>
    <row r="68" spans="1:12" x14ac:dyDescent="0.25">
      <c r="A68" s="2" t="s">
        <v>1701</v>
      </c>
      <c r="B68" s="35" t="s">
        <v>213</v>
      </c>
      <c r="C68" s="45">
        <v>3326.6428571000001</v>
      </c>
      <c r="D68" s="11" t="str">
        <f t="shared" si="8"/>
        <v>N/A</v>
      </c>
      <c r="E68" s="45">
        <v>3328.875</v>
      </c>
      <c r="F68" s="11" t="str">
        <f t="shared" si="9"/>
        <v>N/A</v>
      </c>
      <c r="G68" s="45">
        <v>1248.75</v>
      </c>
      <c r="H68" s="11" t="str">
        <f t="shared" si="10"/>
        <v>N/A</v>
      </c>
      <c r="I68" s="12">
        <v>6.7100000000000007E-2</v>
      </c>
      <c r="J68" s="12">
        <v>-62.5</v>
      </c>
      <c r="K68" s="43" t="s">
        <v>739</v>
      </c>
      <c r="L68" s="9" t="str">
        <f t="shared" si="11"/>
        <v>No</v>
      </c>
    </row>
    <row r="69" spans="1:12" x14ac:dyDescent="0.25">
      <c r="A69" s="2" t="s">
        <v>1702</v>
      </c>
      <c r="B69" s="35" t="s">
        <v>213</v>
      </c>
      <c r="C69" s="45">
        <v>882.87970403999998</v>
      </c>
      <c r="D69" s="11" t="str">
        <f t="shared" si="8"/>
        <v>N/A</v>
      </c>
      <c r="E69" s="45">
        <v>897.33168609999996</v>
      </c>
      <c r="F69" s="11" t="str">
        <f t="shared" si="9"/>
        <v>N/A</v>
      </c>
      <c r="G69" s="45">
        <v>819.71850098000004</v>
      </c>
      <c r="H69" s="11" t="str">
        <f t="shared" si="10"/>
        <v>N/A</v>
      </c>
      <c r="I69" s="12">
        <v>1.637</v>
      </c>
      <c r="J69" s="12">
        <v>-8.65</v>
      </c>
      <c r="K69" s="43" t="s">
        <v>739</v>
      </c>
      <c r="L69" s="9" t="str">
        <f t="shared" si="11"/>
        <v>Yes</v>
      </c>
    </row>
    <row r="70" spans="1:12" x14ac:dyDescent="0.25">
      <c r="A70" s="44" t="s">
        <v>1703</v>
      </c>
      <c r="B70" s="35" t="s">
        <v>213</v>
      </c>
      <c r="C70" s="45">
        <v>440.38684719999998</v>
      </c>
      <c r="D70" s="11" t="str">
        <f t="shared" si="8"/>
        <v>N/A</v>
      </c>
      <c r="E70" s="45">
        <v>292.77067669000002</v>
      </c>
      <c r="F70" s="11" t="str">
        <f t="shared" si="9"/>
        <v>N/A</v>
      </c>
      <c r="G70" s="45">
        <v>198.58787878999999</v>
      </c>
      <c r="H70" s="11" t="str">
        <f t="shared" si="10"/>
        <v>N/A</v>
      </c>
      <c r="I70" s="12">
        <v>-33.5</v>
      </c>
      <c r="J70" s="12">
        <v>-32.200000000000003</v>
      </c>
      <c r="K70" s="43" t="s">
        <v>739</v>
      </c>
      <c r="L70" s="9" t="str">
        <f t="shared" si="11"/>
        <v>No</v>
      </c>
    </row>
    <row r="71" spans="1:12" x14ac:dyDescent="0.25">
      <c r="A71" s="44" t="s">
        <v>1704</v>
      </c>
      <c r="B71" s="35" t="s">
        <v>213</v>
      </c>
      <c r="C71" s="45" t="s">
        <v>1746</v>
      </c>
      <c r="D71" s="11" t="str">
        <f t="shared" si="8"/>
        <v>N/A</v>
      </c>
      <c r="E71" s="45" t="s">
        <v>1746</v>
      </c>
      <c r="F71" s="11" t="str">
        <f t="shared" si="9"/>
        <v>N/A</v>
      </c>
      <c r="G71" s="45" t="s">
        <v>1746</v>
      </c>
      <c r="H71" s="11" t="str">
        <f t="shared" si="10"/>
        <v>N/A</v>
      </c>
      <c r="I71" s="12" t="s">
        <v>1746</v>
      </c>
      <c r="J71" s="12" t="s">
        <v>1746</v>
      </c>
      <c r="K71" s="43" t="s">
        <v>739</v>
      </c>
      <c r="L71" s="9" t="str">
        <f t="shared" si="11"/>
        <v>N/A</v>
      </c>
    </row>
    <row r="72" spans="1:12" x14ac:dyDescent="0.25">
      <c r="A72" s="44" t="s">
        <v>1622</v>
      </c>
      <c r="B72" s="35" t="s">
        <v>213</v>
      </c>
      <c r="C72" s="45">
        <v>591264896</v>
      </c>
      <c r="D72" s="11" t="str">
        <f t="shared" ref="D72:D135" si="12">IF($B72="N/A","N/A",IF(C72&gt;10,"No",IF(C72&lt;-10,"No","Yes")))</f>
        <v>N/A</v>
      </c>
      <c r="E72" s="45">
        <v>610044162</v>
      </c>
      <c r="F72" s="11" t="str">
        <f t="shared" ref="F72:F135" si="13">IF($B72="N/A","N/A",IF(E72&gt;10,"No",IF(E72&lt;-10,"No","Yes")))</f>
        <v>N/A</v>
      </c>
      <c r="G72" s="45">
        <v>703767946</v>
      </c>
      <c r="H72" s="11" t="str">
        <f t="shared" ref="H72:H135" si="14">IF($B72="N/A","N/A",IF(G72&gt;10,"No",IF(G72&lt;-10,"No","Yes")))</f>
        <v>N/A</v>
      </c>
      <c r="I72" s="12">
        <v>3.1760000000000002</v>
      </c>
      <c r="J72" s="12">
        <v>15.36</v>
      </c>
      <c r="K72" s="43" t="s">
        <v>739</v>
      </c>
      <c r="L72" s="9" t="str">
        <f t="shared" ref="L72:L132" si="15">IF(J72="Div by 0", "N/A", IF(K72="N/A","N/A", IF(J72&gt;VALUE(MID(K72,1,2)), "No", IF(J72&lt;-1*VALUE(MID(K72,1,2)), "No", "Yes"))))</f>
        <v>Yes</v>
      </c>
    </row>
    <row r="73" spans="1:12" x14ac:dyDescent="0.25">
      <c r="A73" s="44" t="s">
        <v>1623</v>
      </c>
      <c r="B73" s="35" t="s">
        <v>213</v>
      </c>
      <c r="C73" s="36">
        <v>36752</v>
      </c>
      <c r="D73" s="11" t="str">
        <f t="shared" si="12"/>
        <v>N/A</v>
      </c>
      <c r="E73" s="36">
        <v>37224</v>
      </c>
      <c r="F73" s="11" t="str">
        <f t="shared" si="13"/>
        <v>N/A</v>
      </c>
      <c r="G73" s="36">
        <v>38256</v>
      </c>
      <c r="H73" s="11" t="str">
        <f t="shared" si="14"/>
        <v>N/A</v>
      </c>
      <c r="I73" s="12">
        <v>1.284</v>
      </c>
      <c r="J73" s="12">
        <v>2.7719999999999998</v>
      </c>
      <c r="K73" s="43" t="s">
        <v>739</v>
      </c>
      <c r="L73" s="9" t="str">
        <f t="shared" si="15"/>
        <v>Yes</v>
      </c>
    </row>
    <row r="74" spans="1:12" x14ac:dyDescent="0.25">
      <c r="A74" s="44" t="s">
        <v>1316</v>
      </c>
      <c r="B74" s="35" t="s">
        <v>213</v>
      </c>
      <c r="C74" s="45">
        <v>16087.965172</v>
      </c>
      <c r="D74" s="11" t="str">
        <f t="shared" si="12"/>
        <v>N/A</v>
      </c>
      <c r="E74" s="45">
        <v>16388.463411000001</v>
      </c>
      <c r="F74" s="11" t="str">
        <f t="shared" si="13"/>
        <v>N/A</v>
      </c>
      <c r="G74" s="45">
        <v>18396.276297</v>
      </c>
      <c r="H74" s="11" t="str">
        <f t="shared" si="14"/>
        <v>N/A</v>
      </c>
      <c r="I74" s="12">
        <v>1.8680000000000001</v>
      </c>
      <c r="J74" s="12">
        <v>12.25</v>
      </c>
      <c r="K74" s="43" t="s">
        <v>739</v>
      </c>
      <c r="L74" s="9" t="str">
        <f t="shared" si="15"/>
        <v>Yes</v>
      </c>
    </row>
    <row r="75" spans="1:12" x14ac:dyDescent="0.25">
      <c r="A75" s="44" t="s">
        <v>1317</v>
      </c>
      <c r="B75" s="35" t="s">
        <v>213</v>
      </c>
      <c r="C75" s="36">
        <v>10.418997606</v>
      </c>
      <c r="D75" s="11" t="str">
        <f t="shared" si="12"/>
        <v>N/A</v>
      </c>
      <c r="E75" s="36">
        <v>10.107215775</v>
      </c>
      <c r="F75" s="11" t="str">
        <f t="shared" si="13"/>
        <v>N/A</v>
      </c>
      <c r="G75" s="36">
        <v>10.468632371</v>
      </c>
      <c r="H75" s="11" t="str">
        <f t="shared" si="14"/>
        <v>N/A</v>
      </c>
      <c r="I75" s="12">
        <v>-2.99</v>
      </c>
      <c r="J75" s="12">
        <v>3.5760000000000001</v>
      </c>
      <c r="K75" s="43" t="s">
        <v>739</v>
      </c>
      <c r="L75" s="9" t="str">
        <f t="shared" si="15"/>
        <v>Yes</v>
      </c>
    </row>
    <row r="76" spans="1:12" ht="25" x14ac:dyDescent="0.25">
      <c r="A76" s="44" t="s">
        <v>548</v>
      </c>
      <c r="B76" s="35" t="s">
        <v>213</v>
      </c>
      <c r="C76" s="45">
        <v>0</v>
      </c>
      <c r="D76" s="11" t="str">
        <f t="shared" si="12"/>
        <v>N/A</v>
      </c>
      <c r="E76" s="45">
        <v>0</v>
      </c>
      <c r="F76" s="11" t="str">
        <f t="shared" si="13"/>
        <v>N/A</v>
      </c>
      <c r="G76" s="45">
        <v>0</v>
      </c>
      <c r="H76" s="11" t="str">
        <f t="shared" si="14"/>
        <v>N/A</v>
      </c>
      <c r="I76" s="12" t="s">
        <v>1746</v>
      </c>
      <c r="J76" s="12" t="s">
        <v>1746</v>
      </c>
      <c r="K76" s="43" t="s">
        <v>739</v>
      </c>
      <c r="L76" s="9" t="str">
        <f t="shared" si="15"/>
        <v>N/A</v>
      </c>
    </row>
    <row r="77" spans="1:12" x14ac:dyDescent="0.25">
      <c r="A77" s="44" t="s">
        <v>549</v>
      </c>
      <c r="B77" s="35" t="s">
        <v>213</v>
      </c>
      <c r="C77" s="36">
        <v>0</v>
      </c>
      <c r="D77" s="11" t="str">
        <f t="shared" si="12"/>
        <v>N/A</v>
      </c>
      <c r="E77" s="36">
        <v>0</v>
      </c>
      <c r="F77" s="11" t="str">
        <f t="shared" si="13"/>
        <v>N/A</v>
      </c>
      <c r="G77" s="36">
        <v>0</v>
      </c>
      <c r="H77" s="11" t="str">
        <f t="shared" si="14"/>
        <v>N/A</v>
      </c>
      <c r="I77" s="12" t="s">
        <v>1746</v>
      </c>
      <c r="J77" s="12" t="s">
        <v>1746</v>
      </c>
      <c r="K77" s="43" t="s">
        <v>739</v>
      </c>
      <c r="L77" s="9" t="str">
        <f t="shared" si="15"/>
        <v>N/A</v>
      </c>
    </row>
    <row r="78" spans="1:12" x14ac:dyDescent="0.25">
      <c r="A78" s="44" t="s">
        <v>1318</v>
      </c>
      <c r="B78" s="35" t="s">
        <v>213</v>
      </c>
      <c r="C78" s="45" t="s">
        <v>1746</v>
      </c>
      <c r="D78" s="11" t="str">
        <f t="shared" si="12"/>
        <v>N/A</v>
      </c>
      <c r="E78" s="45" t="s">
        <v>1746</v>
      </c>
      <c r="F78" s="11" t="str">
        <f t="shared" si="13"/>
        <v>N/A</v>
      </c>
      <c r="G78" s="45" t="s">
        <v>1746</v>
      </c>
      <c r="H78" s="11" t="str">
        <f t="shared" si="14"/>
        <v>N/A</v>
      </c>
      <c r="I78" s="12" t="s">
        <v>1746</v>
      </c>
      <c r="J78" s="12" t="s">
        <v>1746</v>
      </c>
      <c r="K78" s="43" t="s">
        <v>739</v>
      </c>
      <c r="L78" s="9" t="str">
        <f t="shared" si="15"/>
        <v>N/A</v>
      </c>
    </row>
    <row r="79" spans="1:12" ht="25" x14ac:dyDescent="0.25">
      <c r="A79" s="44" t="s">
        <v>550</v>
      </c>
      <c r="B79" s="35" t="s">
        <v>213</v>
      </c>
      <c r="C79" s="45">
        <v>0</v>
      </c>
      <c r="D79" s="11" t="str">
        <f t="shared" si="12"/>
        <v>N/A</v>
      </c>
      <c r="E79" s="45">
        <v>0</v>
      </c>
      <c r="F79" s="11" t="str">
        <f t="shared" si="13"/>
        <v>N/A</v>
      </c>
      <c r="G79" s="45">
        <v>0</v>
      </c>
      <c r="H79" s="11" t="str">
        <f t="shared" si="14"/>
        <v>N/A</v>
      </c>
      <c r="I79" s="12" t="s">
        <v>1746</v>
      </c>
      <c r="J79" s="12" t="s">
        <v>1746</v>
      </c>
      <c r="K79" s="43" t="s">
        <v>739</v>
      </c>
      <c r="L79" s="9" t="str">
        <f t="shared" si="15"/>
        <v>N/A</v>
      </c>
    </row>
    <row r="80" spans="1:12" x14ac:dyDescent="0.25">
      <c r="A80" s="44" t="s">
        <v>551</v>
      </c>
      <c r="B80" s="35" t="s">
        <v>213</v>
      </c>
      <c r="C80" s="36">
        <v>0</v>
      </c>
      <c r="D80" s="11" t="str">
        <f t="shared" si="12"/>
        <v>N/A</v>
      </c>
      <c r="E80" s="36">
        <v>0</v>
      </c>
      <c r="F80" s="11" t="str">
        <f t="shared" si="13"/>
        <v>N/A</v>
      </c>
      <c r="G80" s="36">
        <v>0</v>
      </c>
      <c r="H80" s="11" t="str">
        <f t="shared" si="14"/>
        <v>N/A</v>
      </c>
      <c r="I80" s="12" t="s">
        <v>1746</v>
      </c>
      <c r="J80" s="12" t="s">
        <v>1746</v>
      </c>
      <c r="K80" s="43" t="s">
        <v>739</v>
      </c>
      <c r="L80" s="9" t="str">
        <f t="shared" si="15"/>
        <v>N/A</v>
      </c>
    </row>
    <row r="81" spans="1:12" ht="25" x14ac:dyDescent="0.25">
      <c r="A81" s="44" t="s">
        <v>1319</v>
      </c>
      <c r="B81" s="35" t="s">
        <v>213</v>
      </c>
      <c r="C81" s="45" t="s">
        <v>1746</v>
      </c>
      <c r="D81" s="11" t="str">
        <f t="shared" si="12"/>
        <v>N/A</v>
      </c>
      <c r="E81" s="45" t="s">
        <v>1746</v>
      </c>
      <c r="F81" s="11" t="str">
        <f t="shared" si="13"/>
        <v>N/A</v>
      </c>
      <c r="G81" s="45" t="s">
        <v>1746</v>
      </c>
      <c r="H81" s="11" t="str">
        <f t="shared" si="14"/>
        <v>N/A</v>
      </c>
      <c r="I81" s="12" t="s">
        <v>1746</v>
      </c>
      <c r="J81" s="12" t="s">
        <v>1746</v>
      </c>
      <c r="K81" s="43" t="s">
        <v>739</v>
      </c>
      <c r="L81" s="9" t="str">
        <f t="shared" si="15"/>
        <v>N/A</v>
      </c>
    </row>
    <row r="82" spans="1:12" x14ac:dyDescent="0.25">
      <c r="A82" s="44" t="s">
        <v>552</v>
      </c>
      <c r="B82" s="35" t="s">
        <v>213</v>
      </c>
      <c r="C82" s="45">
        <v>57760359</v>
      </c>
      <c r="D82" s="11" t="str">
        <f t="shared" si="12"/>
        <v>N/A</v>
      </c>
      <c r="E82" s="45">
        <v>48454063</v>
      </c>
      <c r="F82" s="11" t="str">
        <f t="shared" si="13"/>
        <v>N/A</v>
      </c>
      <c r="G82" s="45">
        <v>17638142</v>
      </c>
      <c r="H82" s="11" t="str">
        <f t="shared" si="14"/>
        <v>N/A</v>
      </c>
      <c r="I82" s="12">
        <v>-16.100000000000001</v>
      </c>
      <c r="J82" s="12">
        <v>-63.6</v>
      </c>
      <c r="K82" s="43" t="s">
        <v>739</v>
      </c>
      <c r="L82" s="9" t="str">
        <f t="shared" si="15"/>
        <v>No</v>
      </c>
    </row>
    <row r="83" spans="1:12" x14ac:dyDescent="0.25">
      <c r="A83" s="44" t="s">
        <v>553</v>
      </c>
      <c r="B83" s="35" t="s">
        <v>213</v>
      </c>
      <c r="C83" s="36">
        <v>896</v>
      </c>
      <c r="D83" s="11" t="str">
        <f t="shared" si="12"/>
        <v>N/A</v>
      </c>
      <c r="E83" s="36">
        <v>839</v>
      </c>
      <c r="F83" s="11" t="str">
        <f t="shared" si="13"/>
        <v>N/A</v>
      </c>
      <c r="G83" s="36">
        <v>232</v>
      </c>
      <c r="H83" s="11" t="str">
        <f t="shared" si="14"/>
        <v>N/A</v>
      </c>
      <c r="I83" s="12">
        <v>-6.36</v>
      </c>
      <c r="J83" s="12">
        <v>-72.3</v>
      </c>
      <c r="K83" s="43" t="s">
        <v>739</v>
      </c>
      <c r="L83" s="9" t="str">
        <f t="shared" si="15"/>
        <v>No</v>
      </c>
    </row>
    <row r="84" spans="1:12" x14ac:dyDescent="0.25">
      <c r="A84" s="44" t="s">
        <v>1320</v>
      </c>
      <c r="B84" s="35" t="s">
        <v>213</v>
      </c>
      <c r="C84" s="45">
        <v>64464.686384000001</v>
      </c>
      <c r="D84" s="11" t="str">
        <f t="shared" si="12"/>
        <v>N/A</v>
      </c>
      <c r="E84" s="45">
        <v>57752.160905999997</v>
      </c>
      <c r="F84" s="11" t="str">
        <f t="shared" si="13"/>
        <v>N/A</v>
      </c>
      <c r="G84" s="45">
        <v>76026.474138000005</v>
      </c>
      <c r="H84" s="11" t="str">
        <f t="shared" si="14"/>
        <v>N/A</v>
      </c>
      <c r="I84" s="12">
        <v>-10.4</v>
      </c>
      <c r="J84" s="12">
        <v>31.64</v>
      </c>
      <c r="K84" s="43" t="s">
        <v>739</v>
      </c>
      <c r="L84" s="9" t="str">
        <f t="shared" si="15"/>
        <v>No</v>
      </c>
    </row>
    <row r="85" spans="1:12" x14ac:dyDescent="0.25">
      <c r="A85" s="44" t="s">
        <v>554</v>
      </c>
      <c r="B85" s="35" t="s">
        <v>213</v>
      </c>
      <c r="C85" s="45">
        <v>108224329</v>
      </c>
      <c r="D85" s="11" t="str">
        <f t="shared" si="12"/>
        <v>N/A</v>
      </c>
      <c r="E85" s="45">
        <v>111339986</v>
      </c>
      <c r="F85" s="11" t="str">
        <f t="shared" si="13"/>
        <v>N/A</v>
      </c>
      <c r="G85" s="45">
        <v>111501231</v>
      </c>
      <c r="H85" s="11" t="str">
        <f t="shared" si="14"/>
        <v>N/A</v>
      </c>
      <c r="I85" s="12">
        <v>2.879</v>
      </c>
      <c r="J85" s="12">
        <v>0.14480000000000001</v>
      </c>
      <c r="K85" s="43" t="s">
        <v>739</v>
      </c>
      <c r="L85" s="9" t="str">
        <f t="shared" si="15"/>
        <v>Yes</v>
      </c>
    </row>
    <row r="86" spans="1:12" x14ac:dyDescent="0.25">
      <c r="A86" s="44" t="s">
        <v>555</v>
      </c>
      <c r="B86" s="35" t="s">
        <v>213</v>
      </c>
      <c r="C86" s="36">
        <v>3550</v>
      </c>
      <c r="D86" s="11" t="str">
        <f t="shared" si="12"/>
        <v>N/A</v>
      </c>
      <c r="E86" s="36">
        <v>3551</v>
      </c>
      <c r="F86" s="11" t="str">
        <f t="shared" si="13"/>
        <v>N/A</v>
      </c>
      <c r="G86" s="36">
        <v>3649</v>
      </c>
      <c r="H86" s="11" t="str">
        <f t="shared" si="14"/>
        <v>N/A</v>
      </c>
      <c r="I86" s="12">
        <v>2.8199999999999999E-2</v>
      </c>
      <c r="J86" s="12">
        <v>2.76</v>
      </c>
      <c r="K86" s="43" t="s">
        <v>739</v>
      </c>
      <c r="L86" s="9" t="str">
        <f t="shared" si="15"/>
        <v>Yes</v>
      </c>
    </row>
    <row r="87" spans="1:12" x14ac:dyDescent="0.25">
      <c r="A87" s="44" t="s">
        <v>1321</v>
      </c>
      <c r="B87" s="35" t="s">
        <v>213</v>
      </c>
      <c r="C87" s="45">
        <v>30485.726479000001</v>
      </c>
      <c r="D87" s="11" t="str">
        <f t="shared" si="12"/>
        <v>N/A</v>
      </c>
      <c r="E87" s="45">
        <v>31354.544072000001</v>
      </c>
      <c r="F87" s="11" t="str">
        <f t="shared" si="13"/>
        <v>N/A</v>
      </c>
      <c r="G87" s="45">
        <v>30556.654151999999</v>
      </c>
      <c r="H87" s="11" t="str">
        <f t="shared" si="14"/>
        <v>N/A</v>
      </c>
      <c r="I87" s="12">
        <v>2.85</v>
      </c>
      <c r="J87" s="12">
        <v>-2.54</v>
      </c>
      <c r="K87" s="43" t="s">
        <v>739</v>
      </c>
      <c r="L87" s="9" t="str">
        <f t="shared" si="15"/>
        <v>Yes</v>
      </c>
    </row>
    <row r="88" spans="1:12" ht="25" x14ac:dyDescent="0.25">
      <c r="A88" s="44" t="s">
        <v>556</v>
      </c>
      <c r="B88" s="35" t="s">
        <v>213</v>
      </c>
      <c r="C88" s="45">
        <v>153296048</v>
      </c>
      <c r="D88" s="11" t="str">
        <f t="shared" si="12"/>
        <v>N/A</v>
      </c>
      <c r="E88" s="45">
        <v>156865896</v>
      </c>
      <c r="F88" s="11" t="str">
        <f t="shared" si="13"/>
        <v>N/A</v>
      </c>
      <c r="G88" s="45">
        <v>166245311</v>
      </c>
      <c r="H88" s="11" t="str">
        <f t="shared" si="14"/>
        <v>N/A</v>
      </c>
      <c r="I88" s="12">
        <v>2.3290000000000002</v>
      </c>
      <c r="J88" s="12">
        <v>5.9790000000000001</v>
      </c>
      <c r="K88" s="43" t="s">
        <v>739</v>
      </c>
      <c r="L88" s="9" t="str">
        <f t="shared" si="15"/>
        <v>Yes</v>
      </c>
    </row>
    <row r="89" spans="1:12" x14ac:dyDescent="0.25">
      <c r="A89" s="44" t="s">
        <v>557</v>
      </c>
      <c r="B89" s="35" t="s">
        <v>213</v>
      </c>
      <c r="C89" s="36">
        <v>171576</v>
      </c>
      <c r="D89" s="11" t="str">
        <f t="shared" si="12"/>
        <v>N/A</v>
      </c>
      <c r="E89" s="36">
        <v>174270</v>
      </c>
      <c r="F89" s="11" t="str">
        <f t="shared" si="13"/>
        <v>N/A</v>
      </c>
      <c r="G89" s="36">
        <v>179140</v>
      </c>
      <c r="H89" s="11" t="str">
        <f t="shared" si="14"/>
        <v>N/A</v>
      </c>
      <c r="I89" s="12">
        <v>1.57</v>
      </c>
      <c r="J89" s="12">
        <v>2.7949999999999999</v>
      </c>
      <c r="K89" s="43" t="s">
        <v>739</v>
      </c>
      <c r="L89" s="9" t="str">
        <f t="shared" si="15"/>
        <v>Yes</v>
      </c>
    </row>
    <row r="90" spans="1:12" x14ac:dyDescent="0.25">
      <c r="A90" s="44" t="s">
        <v>1322</v>
      </c>
      <c r="B90" s="35" t="s">
        <v>213</v>
      </c>
      <c r="C90" s="45">
        <v>893.45857229000001</v>
      </c>
      <c r="D90" s="11" t="str">
        <f t="shared" si="12"/>
        <v>N/A</v>
      </c>
      <c r="E90" s="45">
        <v>900.13138233999996</v>
      </c>
      <c r="F90" s="11" t="str">
        <f t="shared" si="13"/>
        <v>N/A</v>
      </c>
      <c r="G90" s="45">
        <v>928.01892932999999</v>
      </c>
      <c r="H90" s="11" t="str">
        <f t="shared" si="14"/>
        <v>N/A</v>
      </c>
      <c r="I90" s="12">
        <v>0.74690000000000001</v>
      </c>
      <c r="J90" s="12">
        <v>3.0979999999999999</v>
      </c>
      <c r="K90" s="43" t="s">
        <v>739</v>
      </c>
      <c r="L90" s="9" t="str">
        <f t="shared" si="15"/>
        <v>Yes</v>
      </c>
    </row>
    <row r="91" spans="1:12" x14ac:dyDescent="0.25">
      <c r="A91" s="44" t="s">
        <v>558</v>
      </c>
      <c r="B91" s="35" t="s">
        <v>213</v>
      </c>
      <c r="C91" s="45">
        <v>22622450</v>
      </c>
      <c r="D91" s="11" t="str">
        <f t="shared" si="12"/>
        <v>N/A</v>
      </c>
      <c r="E91" s="45">
        <v>22555397</v>
      </c>
      <c r="F91" s="11" t="str">
        <f t="shared" si="13"/>
        <v>N/A</v>
      </c>
      <c r="G91" s="45">
        <v>23089808</v>
      </c>
      <c r="H91" s="11" t="str">
        <f t="shared" si="14"/>
        <v>N/A</v>
      </c>
      <c r="I91" s="12">
        <v>-0.29599999999999999</v>
      </c>
      <c r="J91" s="12">
        <v>2.3690000000000002</v>
      </c>
      <c r="K91" s="43" t="s">
        <v>739</v>
      </c>
      <c r="L91" s="9" t="str">
        <f t="shared" si="15"/>
        <v>Yes</v>
      </c>
    </row>
    <row r="92" spans="1:12" x14ac:dyDescent="0.25">
      <c r="A92" s="44" t="s">
        <v>559</v>
      </c>
      <c r="B92" s="35" t="s">
        <v>213</v>
      </c>
      <c r="C92" s="36">
        <v>57765</v>
      </c>
      <c r="D92" s="11" t="str">
        <f t="shared" si="12"/>
        <v>N/A</v>
      </c>
      <c r="E92" s="36">
        <v>59530</v>
      </c>
      <c r="F92" s="11" t="str">
        <f t="shared" si="13"/>
        <v>N/A</v>
      </c>
      <c r="G92" s="36">
        <v>60945</v>
      </c>
      <c r="H92" s="11" t="str">
        <f t="shared" si="14"/>
        <v>N/A</v>
      </c>
      <c r="I92" s="12">
        <v>3.0550000000000002</v>
      </c>
      <c r="J92" s="12">
        <v>2.3769999999999998</v>
      </c>
      <c r="K92" s="43" t="s">
        <v>739</v>
      </c>
      <c r="L92" s="9" t="str">
        <f t="shared" si="15"/>
        <v>Yes</v>
      </c>
    </row>
    <row r="93" spans="1:12" x14ac:dyDescent="0.25">
      <c r="A93" s="44" t="s">
        <v>1323</v>
      </c>
      <c r="B93" s="35" t="s">
        <v>213</v>
      </c>
      <c r="C93" s="45">
        <v>391.62901411000001</v>
      </c>
      <c r="D93" s="11" t="str">
        <f t="shared" si="12"/>
        <v>N/A</v>
      </c>
      <c r="E93" s="45">
        <v>378.89126491000002</v>
      </c>
      <c r="F93" s="11" t="str">
        <f t="shared" si="13"/>
        <v>N/A</v>
      </c>
      <c r="G93" s="45">
        <v>378.86304045000003</v>
      </c>
      <c r="H93" s="11" t="str">
        <f t="shared" si="14"/>
        <v>N/A</v>
      </c>
      <c r="I93" s="12">
        <v>-3.25</v>
      </c>
      <c r="J93" s="12">
        <v>-7.0000000000000001E-3</v>
      </c>
      <c r="K93" s="43" t="s">
        <v>739</v>
      </c>
      <c r="L93" s="9" t="str">
        <f t="shared" si="15"/>
        <v>Yes</v>
      </c>
    </row>
    <row r="94" spans="1:12" ht="25" x14ac:dyDescent="0.25">
      <c r="A94" s="44" t="s">
        <v>560</v>
      </c>
      <c r="B94" s="35" t="s">
        <v>213</v>
      </c>
      <c r="C94" s="45">
        <v>10029870</v>
      </c>
      <c r="D94" s="11" t="str">
        <f t="shared" si="12"/>
        <v>N/A</v>
      </c>
      <c r="E94" s="45">
        <v>10726540</v>
      </c>
      <c r="F94" s="11" t="str">
        <f t="shared" si="13"/>
        <v>N/A</v>
      </c>
      <c r="G94" s="45">
        <v>11422456</v>
      </c>
      <c r="H94" s="11" t="str">
        <f t="shared" si="14"/>
        <v>N/A</v>
      </c>
      <c r="I94" s="12">
        <v>6.9459999999999997</v>
      </c>
      <c r="J94" s="12">
        <v>6.4880000000000004</v>
      </c>
      <c r="K94" s="43" t="s">
        <v>739</v>
      </c>
      <c r="L94" s="9" t="str">
        <f t="shared" si="15"/>
        <v>Yes</v>
      </c>
    </row>
    <row r="95" spans="1:12" x14ac:dyDescent="0.25">
      <c r="A95" s="44" t="s">
        <v>561</v>
      </c>
      <c r="B95" s="35" t="s">
        <v>213</v>
      </c>
      <c r="C95" s="36">
        <v>57057</v>
      </c>
      <c r="D95" s="11" t="str">
        <f t="shared" si="12"/>
        <v>N/A</v>
      </c>
      <c r="E95" s="36">
        <v>60442</v>
      </c>
      <c r="F95" s="11" t="str">
        <f t="shared" si="13"/>
        <v>N/A</v>
      </c>
      <c r="G95" s="36">
        <v>63786</v>
      </c>
      <c r="H95" s="11" t="str">
        <f t="shared" si="14"/>
        <v>N/A</v>
      </c>
      <c r="I95" s="12">
        <v>5.9329999999999998</v>
      </c>
      <c r="J95" s="12">
        <v>5.5330000000000004</v>
      </c>
      <c r="K95" s="43" t="s">
        <v>739</v>
      </c>
      <c r="L95" s="9" t="str">
        <f t="shared" si="15"/>
        <v>Yes</v>
      </c>
    </row>
    <row r="96" spans="1:12" ht="25" x14ac:dyDescent="0.25">
      <c r="A96" s="44" t="s">
        <v>1324</v>
      </c>
      <c r="B96" s="35" t="s">
        <v>213</v>
      </c>
      <c r="C96" s="45">
        <v>175.78684473000001</v>
      </c>
      <c r="D96" s="11" t="str">
        <f t="shared" si="12"/>
        <v>N/A</v>
      </c>
      <c r="E96" s="45">
        <v>177.46831673</v>
      </c>
      <c r="F96" s="11" t="str">
        <f t="shared" si="13"/>
        <v>N/A</v>
      </c>
      <c r="G96" s="45">
        <v>179.07465587999999</v>
      </c>
      <c r="H96" s="11" t="str">
        <f t="shared" si="14"/>
        <v>N/A</v>
      </c>
      <c r="I96" s="12">
        <v>0.95650000000000002</v>
      </c>
      <c r="J96" s="12">
        <v>0.90510000000000002</v>
      </c>
      <c r="K96" s="43" t="s">
        <v>739</v>
      </c>
      <c r="L96" s="9" t="str">
        <f t="shared" si="15"/>
        <v>Yes</v>
      </c>
    </row>
    <row r="97" spans="1:12" ht="25" x14ac:dyDescent="0.25">
      <c r="A97" s="44" t="s">
        <v>562</v>
      </c>
      <c r="B97" s="35" t="s">
        <v>213</v>
      </c>
      <c r="C97" s="45">
        <v>75634845</v>
      </c>
      <c r="D97" s="11" t="str">
        <f t="shared" si="12"/>
        <v>N/A</v>
      </c>
      <c r="E97" s="45">
        <v>101659687</v>
      </c>
      <c r="F97" s="11" t="str">
        <f t="shared" si="13"/>
        <v>N/A</v>
      </c>
      <c r="G97" s="45">
        <v>149763737</v>
      </c>
      <c r="H97" s="11" t="str">
        <f t="shared" si="14"/>
        <v>N/A</v>
      </c>
      <c r="I97" s="12">
        <v>34.409999999999997</v>
      </c>
      <c r="J97" s="12">
        <v>47.32</v>
      </c>
      <c r="K97" s="43" t="s">
        <v>739</v>
      </c>
      <c r="L97" s="9" t="str">
        <f t="shared" si="15"/>
        <v>No</v>
      </c>
    </row>
    <row r="98" spans="1:12" x14ac:dyDescent="0.25">
      <c r="A98" s="44" t="s">
        <v>563</v>
      </c>
      <c r="B98" s="35" t="s">
        <v>213</v>
      </c>
      <c r="C98" s="36">
        <v>107802</v>
      </c>
      <c r="D98" s="11" t="str">
        <f t="shared" si="12"/>
        <v>N/A</v>
      </c>
      <c r="E98" s="36">
        <v>110368</v>
      </c>
      <c r="F98" s="11" t="str">
        <f t="shared" si="13"/>
        <v>N/A</v>
      </c>
      <c r="G98" s="36">
        <v>116568</v>
      </c>
      <c r="H98" s="11" t="str">
        <f t="shared" si="14"/>
        <v>N/A</v>
      </c>
      <c r="I98" s="12">
        <v>2.38</v>
      </c>
      <c r="J98" s="12">
        <v>5.6180000000000003</v>
      </c>
      <c r="K98" s="43" t="s">
        <v>739</v>
      </c>
      <c r="L98" s="9" t="str">
        <f t="shared" si="15"/>
        <v>Yes</v>
      </c>
    </row>
    <row r="99" spans="1:12" x14ac:dyDescent="0.25">
      <c r="A99" s="44" t="s">
        <v>1325</v>
      </c>
      <c r="B99" s="35" t="s">
        <v>213</v>
      </c>
      <c r="C99" s="45">
        <v>701.60892191000005</v>
      </c>
      <c r="D99" s="11" t="str">
        <f t="shared" si="12"/>
        <v>N/A</v>
      </c>
      <c r="E99" s="45">
        <v>921.09748296999999</v>
      </c>
      <c r="F99" s="11" t="str">
        <f t="shared" si="13"/>
        <v>N/A</v>
      </c>
      <c r="G99" s="45">
        <v>1284.7757274999999</v>
      </c>
      <c r="H99" s="11" t="str">
        <f t="shared" si="14"/>
        <v>N/A</v>
      </c>
      <c r="I99" s="12">
        <v>31.28</v>
      </c>
      <c r="J99" s="12">
        <v>39.479999999999997</v>
      </c>
      <c r="K99" s="43" t="s">
        <v>739</v>
      </c>
      <c r="L99" s="9" t="str">
        <f t="shared" si="15"/>
        <v>No</v>
      </c>
    </row>
    <row r="100" spans="1:12" x14ac:dyDescent="0.25">
      <c r="A100" s="44" t="s">
        <v>564</v>
      </c>
      <c r="B100" s="35" t="s">
        <v>213</v>
      </c>
      <c r="C100" s="45">
        <v>37920127</v>
      </c>
      <c r="D100" s="11" t="str">
        <f t="shared" si="12"/>
        <v>N/A</v>
      </c>
      <c r="E100" s="45">
        <v>35459215</v>
      </c>
      <c r="F100" s="11" t="str">
        <f t="shared" si="13"/>
        <v>N/A</v>
      </c>
      <c r="G100" s="45">
        <v>37806825</v>
      </c>
      <c r="H100" s="11" t="str">
        <f t="shared" si="14"/>
        <v>N/A</v>
      </c>
      <c r="I100" s="12">
        <v>-6.49</v>
      </c>
      <c r="J100" s="12">
        <v>6.6210000000000004</v>
      </c>
      <c r="K100" s="43" t="s">
        <v>739</v>
      </c>
      <c r="L100" s="9" t="str">
        <f t="shared" si="15"/>
        <v>Yes</v>
      </c>
    </row>
    <row r="101" spans="1:12" x14ac:dyDescent="0.25">
      <c r="A101" s="44" t="s">
        <v>565</v>
      </c>
      <c r="B101" s="35" t="s">
        <v>213</v>
      </c>
      <c r="C101" s="36">
        <v>67020</v>
      </c>
      <c r="D101" s="11" t="str">
        <f t="shared" si="12"/>
        <v>N/A</v>
      </c>
      <c r="E101" s="36">
        <v>68720</v>
      </c>
      <c r="F101" s="11" t="str">
        <f t="shared" si="13"/>
        <v>N/A</v>
      </c>
      <c r="G101" s="36">
        <v>73568</v>
      </c>
      <c r="H101" s="11" t="str">
        <f t="shared" si="14"/>
        <v>N/A</v>
      </c>
      <c r="I101" s="12">
        <v>2.5369999999999999</v>
      </c>
      <c r="J101" s="12">
        <v>7.0549999999999997</v>
      </c>
      <c r="K101" s="43" t="s">
        <v>739</v>
      </c>
      <c r="L101" s="9" t="str">
        <f t="shared" si="15"/>
        <v>Yes</v>
      </c>
    </row>
    <row r="102" spans="1:12" x14ac:dyDescent="0.25">
      <c r="A102" s="44" t="s">
        <v>1326</v>
      </c>
      <c r="B102" s="35" t="s">
        <v>213</v>
      </c>
      <c r="C102" s="45">
        <v>565.80314830999998</v>
      </c>
      <c r="D102" s="11" t="str">
        <f t="shared" si="12"/>
        <v>N/A</v>
      </c>
      <c r="E102" s="45">
        <v>515.99556170000005</v>
      </c>
      <c r="F102" s="11" t="str">
        <f t="shared" si="13"/>
        <v>N/A</v>
      </c>
      <c r="G102" s="45">
        <v>513.90312363999999</v>
      </c>
      <c r="H102" s="11" t="str">
        <f t="shared" si="14"/>
        <v>N/A</v>
      </c>
      <c r="I102" s="12">
        <v>-8.8000000000000007</v>
      </c>
      <c r="J102" s="12">
        <v>-0.40600000000000003</v>
      </c>
      <c r="K102" s="43" t="s">
        <v>739</v>
      </c>
      <c r="L102" s="9" t="str">
        <f t="shared" si="15"/>
        <v>Yes</v>
      </c>
    </row>
    <row r="103" spans="1:12" ht="25" x14ac:dyDescent="0.25">
      <c r="A103" s="44" t="s">
        <v>566</v>
      </c>
      <c r="B103" s="35" t="s">
        <v>213</v>
      </c>
      <c r="C103" s="45">
        <v>4566821</v>
      </c>
      <c r="D103" s="11" t="str">
        <f t="shared" si="12"/>
        <v>N/A</v>
      </c>
      <c r="E103" s="45">
        <v>4613823</v>
      </c>
      <c r="F103" s="11" t="str">
        <f t="shared" si="13"/>
        <v>N/A</v>
      </c>
      <c r="G103" s="45">
        <v>4866497</v>
      </c>
      <c r="H103" s="11" t="str">
        <f t="shared" si="14"/>
        <v>N/A</v>
      </c>
      <c r="I103" s="12">
        <v>1.0289999999999999</v>
      </c>
      <c r="J103" s="12">
        <v>5.476</v>
      </c>
      <c r="K103" s="43" t="s">
        <v>739</v>
      </c>
      <c r="L103" s="9" t="str">
        <f t="shared" si="15"/>
        <v>Yes</v>
      </c>
    </row>
    <row r="104" spans="1:12" x14ac:dyDescent="0.25">
      <c r="A104" s="44" t="s">
        <v>567</v>
      </c>
      <c r="B104" s="35" t="s">
        <v>213</v>
      </c>
      <c r="C104" s="36">
        <v>5001</v>
      </c>
      <c r="D104" s="11" t="str">
        <f t="shared" si="12"/>
        <v>N/A</v>
      </c>
      <c r="E104" s="36">
        <v>5257</v>
      </c>
      <c r="F104" s="11" t="str">
        <f t="shared" si="13"/>
        <v>N/A</v>
      </c>
      <c r="G104" s="36">
        <v>5431</v>
      </c>
      <c r="H104" s="11" t="str">
        <f t="shared" si="14"/>
        <v>N/A</v>
      </c>
      <c r="I104" s="12">
        <v>5.1189999999999998</v>
      </c>
      <c r="J104" s="12">
        <v>3.31</v>
      </c>
      <c r="K104" s="43" t="s">
        <v>739</v>
      </c>
      <c r="L104" s="9" t="str">
        <f t="shared" si="15"/>
        <v>Yes</v>
      </c>
    </row>
    <row r="105" spans="1:12" x14ac:dyDescent="0.25">
      <c r="A105" s="44" t="s">
        <v>1327</v>
      </c>
      <c r="B105" s="35" t="s">
        <v>213</v>
      </c>
      <c r="C105" s="45">
        <v>913.18156368999996</v>
      </c>
      <c r="D105" s="11" t="str">
        <f t="shared" si="12"/>
        <v>N/A</v>
      </c>
      <c r="E105" s="45">
        <v>877.65322427000001</v>
      </c>
      <c r="F105" s="11" t="str">
        <f t="shared" si="13"/>
        <v>N/A</v>
      </c>
      <c r="G105" s="45">
        <v>896.05910514000004</v>
      </c>
      <c r="H105" s="11" t="str">
        <f t="shared" si="14"/>
        <v>N/A</v>
      </c>
      <c r="I105" s="12">
        <v>-3.89</v>
      </c>
      <c r="J105" s="12">
        <v>2.097</v>
      </c>
      <c r="K105" s="43" t="s">
        <v>739</v>
      </c>
      <c r="L105" s="9" t="str">
        <f t="shared" si="15"/>
        <v>Yes</v>
      </c>
    </row>
    <row r="106" spans="1:12" x14ac:dyDescent="0.25">
      <c r="A106" s="44" t="s">
        <v>568</v>
      </c>
      <c r="B106" s="35" t="s">
        <v>213</v>
      </c>
      <c r="C106" s="45">
        <v>110787731</v>
      </c>
      <c r="D106" s="11" t="str">
        <f t="shared" si="12"/>
        <v>N/A</v>
      </c>
      <c r="E106" s="45">
        <v>120467293</v>
      </c>
      <c r="F106" s="11" t="str">
        <f t="shared" si="13"/>
        <v>N/A</v>
      </c>
      <c r="G106" s="45">
        <v>133021688</v>
      </c>
      <c r="H106" s="11" t="str">
        <f t="shared" si="14"/>
        <v>N/A</v>
      </c>
      <c r="I106" s="12">
        <v>8.7370000000000001</v>
      </c>
      <c r="J106" s="12">
        <v>10.42</v>
      </c>
      <c r="K106" s="43" t="s">
        <v>739</v>
      </c>
      <c r="L106" s="9" t="str">
        <f t="shared" si="15"/>
        <v>Yes</v>
      </c>
    </row>
    <row r="107" spans="1:12" x14ac:dyDescent="0.25">
      <c r="A107" s="44" t="s">
        <v>569</v>
      </c>
      <c r="B107" s="35" t="s">
        <v>213</v>
      </c>
      <c r="C107" s="36">
        <v>149997</v>
      </c>
      <c r="D107" s="11" t="str">
        <f t="shared" si="12"/>
        <v>N/A</v>
      </c>
      <c r="E107" s="36">
        <v>152970</v>
      </c>
      <c r="F107" s="11" t="str">
        <f t="shared" si="13"/>
        <v>N/A</v>
      </c>
      <c r="G107" s="36">
        <v>158779</v>
      </c>
      <c r="H107" s="11" t="str">
        <f t="shared" si="14"/>
        <v>N/A</v>
      </c>
      <c r="I107" s="12">
        <v>1.982</v>
      </c>
      <c r="J107" s="12">
        <v>3.7970000000000002</v>
      </c>
      <c r="K107" s="43" t="s">
        <v>739</v>
      </c>
      <c r="L107" s="9" t="str">
        <f t="shared" si="15"/>
        <v>Yes</v>
      </c>
    </row>
    <row r="108" spans="1:12" x14ac:dyDescent="0.25">
      <c r="A108" s="44" t="s">
        <v>1328</v>
      </c>
      <c r="B108" s="35" t="s">
        <v>213</v>
      </c>
      <c r="C108" s="45">
        <v>738.59964533000004</v>
      </c>
      <c r="D108" s="11" t="str">
        <f t="shared" si="12"/>
        <v>N/A</v>
      </c>
      <c r="E108" s="45">
        <v>787.52234424999995</v>
      </c>
      <c r="F108" s="11" t="str">
        <f t="shared" si="13"/>
        <v>N/A</v>
      </c>
      <c r="G108" s="45">
        <v>837.77884985000003</v>
      </c>
      <c r="H108" s="11" t="str">
        <f t="shared" si="14"/>
        <v>N/A</v>
      </c>
      <c r="I108" s="12">
        <v>6.6239999999999997</v>
      </c>
      <c r="J108" s="12">
        <v>6.3819999999999997</v>
      </c>
      <c r="K108" s="43" t="s">
        <v>739</v>
      </c>
      <c r="L108" s="9" t="str">
        <f t="shared" si="15"/>
        <v>Yes</v>
      </c>
    </row>
    <row r="109" spans="1:12" x14ac:dyDescent="0.25">
      <c r="A109" s="44" t="s">
        <v>570</v>
      </c>
      <c r="B109" s="35" t="s">
        <v>213</v>
      </c>
      <c r="C109" s="45">
        <v>428208362</v>
      </c>
      <c r="D109" s="11" t="str">
        <f t="shared" si="12"/>
        <v>N/A</v>
      </c>
      <c r="E109" s="45">
        <v>417981227</v>
      </c>
      <c r="F109" s="11" t="str">
        <f t="shared" si="13"/>
        <v>N/A</v>
      </c>
      <c r="G109" s="45">
        <v>453746084</v>
      </c>
      <c r="H109" s="11" t="str">
        <f t="shared" si="14"/>
        <v>N/A</v>
      </c>
      <c r="I109" s="12">
        <v>-2.39</v>
      </c>
      <c r="J109" s="12">
        <v>8.5570000000000004</v>
      </c>
      <c r="K109" s="43" t="s">
        <v>739</v>
      </c>
      <c r="L109" s="9" t="str">
        <f t="shared" si="15"/>
        <v>Yes</v>
      </c>
    </row>
    <row r="110" spans="1:12" x14ac:dyDescent="0.25">
      <c r="A110" s="44" t="s">
        <v>571</v>
      </c>
      <c r="B110" s="35" t="s">
        <v>213</v>
      </c>
      <c r="C110" s="36">
        <v>162533</v>
      </c>
      <c r="D110" s="11" t="str">
        <f t="shared" si="12"/>
        <v>N/A</v>
      </c>
      <c r="E110" s="36">
        <v>169138</v>
      </c>
      <c r="F110" s="11" t="str">
        <f t="shared" si="13"/>
        <v>N/A</v>
      </c>
      <c r="G110" s="36">
        <v>174922</v>
      </c>
      <c r="H110" s="11" t="str">
        <f t="shared" si="14"/>
        <v>N/A</v>
      </c>
      <c r="I110" s="12">
        <v>4.0640000000000001</v>
      </c>
      <c r="J110" s="12">
        <v>3.42</v>
      </c>
      <c r="K110" s="43" t="s">
        <v>739</v>
      </c>
      <c r="L110" s="9" t="str">
        <f t="shared" si="15"/>
        <v>Yes</v>
      </c>
    </row>
    <row r="111" spans="1:12" x14ac:dyDescent="0.25">
      <c r="A111" s="44" t="s">
        <v>1329</v>
      </c>
      <c r="B111" s="35" t="s">
        <v>213</v>
      </c>
      <c r="C111" s="45">
        <v>2634.5933564000002</v>
      </c>
      <c r="D111" s="11" t="str">
        <f t="shared" si="12"/>
        <v>N/A</v>
      </c>
      <c r="E111" s="45">
        <v>2471.2437595000001</v>
      </c>
      <c r="F111" s="11" t="str">
        <f t="shared" si="13"/>
        <v>N/A</v>
      </c>
      <c r="G111" s="45">
        <v>2593.9909444999998</v>
      </c>
      <c r="H111" s="11" t="str">
        <f t="shared" si="14"/>
        <v>N/A</v>
      </c>
      <c r="I111" s="12">
        <v>-6.2</v>
      </c>
      <c r="J111" s="12">
        <v>4.9669999999999996</v>
      </c>
      <c r="K111" s="43" t="s">
        <v>739</v>
      </c>
      <c r="L111" s="9" t="str">
        <f t="shared" si="15"/>
        <v>Yes</v>
      </c>
    </row>
    <row r="112" spans="1:12" ht="25" x14ac:dyDescent="0.25">
      <c r="A112" s="44" t="s">
        <v>572</v>
      </c>
      <c r="B112" s="35" t="s">
        <v>213</v>
      </c>
      <c r="C112" s="45">
        <v>144935601</v>
      </c>
      <c r="D112" s="11" t="str">
        <f t="shared" si="12"/>
        <v>N/A</v>
      </c>
      <c r="E112" s="45">
        <v>148612925</v>
      </c>
      <c r="F112" s="11" t="str">
        <f t="shared" si="13"/>
        <v>N/A</v>
      </c>
      <c r="G112" s="45">
        <v>246717486</v>
      </c>
      <c r="H112" s="11" t="str">
        <f t="shared" si="14"/>
        <v>N/A</v>
      </c>
      <c r="I112" s="12">
        <v>2.5369999999999999</v>
      </c>
      <c r="J112" s="12">
        <v>66.010000000000005</v>
      </c>
      <c r="K112" s="43" t="s">
        <v>739</v>
      </c>
      <c r="L112" s="9" t="str">
        <f t="shared" si="15"/>
        <v>No</v>
      </c>
    </row>
    <row r="113" spans="1:12" x14ac:dyDescent="0.25">
      <c r="A113" s="44" t="s">
        <v>573</v>
      </c>
      <c r="B113" s="35" t="s">
        <v>213</v>
      </c>
      <c r="C113" s="36">
        <v>24161</v>
      </c>
      <c r="D113" s="11" t="str">
        <f t="shared" si="12"/>
        <v>N/A</v>
      </c>
      <c r="E113" s="36">
        <v>28603</v>
      </c>
      <c r="F113" s="11" t="str">
        <f t="shared" si="13"/>
        <v>N/A</v>
      </c>
      <c r="G113" s="36">
        <v>35837</v>
      </c>
      <c r="H113" s="11" t="str">
        <f t="shared" si="14"/>
        <v>N/A</v>
      </c>
      <c r="I113" s="12">
        <v>18.39</v>
      </c>
      <c r="J113" s="12">
        <v>25.29</v>
      </c>
      <c r="K113" s="43" t="s">
        <v>739</v>
      </c>
      <c r="L113" s="9" t="str">
        <f t="shared" si="15"/>
        <v>Yes</v>
      </c>
    </row>
    <row r="114" spans="1:12" ht="25" x14ac:dyDescent="0.25">
      <c r="A114" s="44" t="s">
        <v>1330</v>
      </c>
      <c r="B114" s="35" t="s">
        <v>213</v>
      </c>
      <c r="C114" s="45">
        <v>5998.7418152999999</v>
      </c>
      <c r="D114" s="11" t="str">
        <f t="shared" si="12"/>
        <v>N/A</v>
      </c>
      <c r="E114" s="45">
        <v>5195.7111142000003</v>
      </c>
      <c r="F114" s="11" t="str">
        <f t="shared" si="13"/>
        <v>N/A</v>
      </c>
      <c r="G114" s="45">
        <v>6884.4346904000004</v>
      </c>
      <c r="H114" s="11" t="str">
        <f t="shared" si="14"/>
        <v>N/A</v>
      </c>
      <c r="I114" s="12">
        <v>-13.4</v>
      </c>
      <c r="J114" s="12">
        <v>32.5</v>
      </c>
      <c r="K114" s="43" t="s">
        <v>739</v>
      </c>
      <c r="L114" s="9" t="str">
        <f t="shared" si="15"/>
        <v>No</v>
      </c>
    </row>
    <row r="115" spans="1:12" ht="25" x14ac:dyDescent="0.25">
      <c r="A115" s="44" t="s">
        <v>574</v>
      </c>
      <c r="B115" s="35" t="s">
        <v>213</v>
      </c>
      <c r="C115" s="45">
        <v>18822175</v>
      </c>
      <c r="D115" s="11" t="str">
        <f t="shared" si="12"/>
        <v>N/A</v>
      </c>
      <c r="E115" s="45">
        <v>20581529</v>
      </c>
      <c r="F115" s="11" t="str">
        <f t="shared" si="13"/>
        <v>N/A</v>
      </c>
      <c r="G115" s="45">
        <v>23866312</v>
      </c>
      <c r="H115" s="11" t="str">
        <f t="shared" si="14"/>
        <v>N/A</v>
      </c>
      <c r="I115" s="12">
        <v>9.3469999999999995</v>
      </c>
      <c r="J115" s="12">
        <v>15.96</v>
      </c>
      <c r="K115" s="43" t="s">
        <v>739</v>
      </c>
      <c r="L115" s="9" t="str">
        <f t="shared" si="15"/>
        <v>Yes</v>
      </c>
    </row>
    <row r="116" spans="1:12" x14ac:dyDescent="0.25">
      <c r="A116" s="3" t="s">
        <v>575</v>
      </c>
      <c r="B116" s="35" t="s">
        <v>213</v>
      </c>
      <c r="C116" s="36">
        <v>26930</v>
      </c>
      <c r="D116" s="11" t="str">
        <f t="shared" si="12"/>
        <v>N/A</v>
      </c>
      <c r="E116" s="36">
        <v>28342</v>
      </c>
      <c r="F116" s="11" t="str">
        <f t="shared" si="13"/>
        <v>N/A</v>
      </c>
      <c r="G116" s="36">
        <v>31086</v>
      </c>
      <c r="H116" s="11" t="str">
        <f t="shared" si="14"/>
        <v>N/A</v>
      </c>
      <c r="I116" s="12">
        <v>5.2430000000000003</v>
      </c>
      <c r="J116" s="12">
        <v>9.6820000000000004</v>
      </c>
      <c r="K116" s="43" t="s">
        <v>739</v>
      </c>
      <c r="L116" s="9" t="str">
        <f t="shared" si="15"/>
        <v>Yes</v>
      </c>
    </row>
    <row r="117" spans="1:12" ht="25" x14ac:dyDescent="0.25">
      <c r="A117" s="3" t="s">
        <v>1331</v>
      </c>
      <c r="B117" s="35" t="s">
        <v>213</v>
      </c>
      <c r="C117" s="45">
        <v>698.92963238000004</v>
      </c>
      <c r="D117" s="11" t="str">
        <f t="shared" si="12"/>
        <v>N/A</v>
      </c>
      <c r="E117" s="45">
        <v>726.18477876999998</v>
      </c>
      <c r="F117" s="11" t="str">
        <f t="shared" si="13"/>
        <v>N/A</v>
      </c>
      <c r="G117" s="45">
        <v>767.75114198999995</v>
      </c>
      <c r="H117" s="11" t="str">
        <f t="shared" si="14"/>
        <v>N/A</v>
      </c>
      <c r="I117" s="12">
        <v>3.9</v>
      </c>
      <c r="J117" s="12">
        <v>5.7240000000000002</v>
      </c>
      <c r="K117" s="43" t="s">
        <v>739</v>
      </c>
      <c r="L117" s="9" t="str">
        <f t="shared" si="15"/>
        <v>Yes</v>
      </c>
    </row>
    <row r="118" spans="1:12" ht="25" x14ac:dyDescent="0.25">
      <c r="A118" s="4" t="s">
        <v>576</v>
      </c>
      <c r="B118" s="35" t="s">
        <v>213</v>
      </c>
      <c r="C118" s="45">
        <v>0</v>
      </c>
      <c r="D118" s="11" t="str">
        <f t="shared" si="12"/>
        <v>N/A</v>
      </c>
      <c r="E118" s="45">
        <v>0</v>
      </c>
      <c r="F118" s="11" t="str">
        <f t="shared" si="13"/>
        <v>N/A</v>
      </c>
      <c r="G118" s="45">
        <v>0</v>
      </c>
      <c r="H118" s="11" t="str">
        <f t="shared" si="14"/>
        <v>N/A</v>
      </c>
      <c r="I118" s="12" t="s">
        <v>1746</v>
      </c>
      <c r="J118" s="12" t="s">
        <v>1746</v>
      </c>
      <c r="K118" s="43" t="s">
        <v>739</v>
      </c>
      <c r="L118" s="9" t="str">
        <f t="shared" si="15"/>
        <v>N/A</v>
      </c>
    </row>
    <row r="119" spans="1:12" x14ac:dyDescent="0.25">
      <c r="A119" s="4" t="s">
        <v>577</v>
      </c>
      <c r="B119" s="35" t="s">
        <v>213</v>
      </c>
      <c r="C119" s="36">
        <v>0</v>
      </c>
      <c r="D119" s="11" t="str">
        <f t="shared" si="12"/>
        <v>N/A</v>
      </c>
      <c r="E119" s="36">
        <v>0</v>
      </c>
      <c r="F119" s="11" t="str">
        <f t="shared" si="13"/>
        <v>N/A</v>
      </c>
      <c r="G119" s="36">
        <v>0</v>
      </c>
      <c r="H119" s="11" t="str">
        <f t="shared" si="14"/>
        <v>N/A</v>
      </c>
      <c r="I119" s="12" t="s">
        <v>1746</v>
      </c>
      <c r="J119" s="12" t="s">
        <v>1746</v>
      </c>
      <c r="K119" s="43" t="s">
        <v>739</v>
      </c>
      <c r="L119" s="9" t="str">
        <f t="shared" si="15"/>
        <v>N/A</v>
      </c>
    </row>
    <row r="120" spans="1:12" ht="25" x14ac:dyDescent="0.25">
      <c r="A120" s="4" t="s">
        <v>1332</v>
      </c>
      <c r="B120" s="35" t="s">
        <v>213</v>
      </c>
      <c r="C120" s="45" t="s">
        <v>1746</v>
      </c>
      <c r="D120" s="11" t="str">
        <f t="shared" si="12"/>
        <v>N/A</v>
      </c>
      <c r="E120" s="45" t="s">
        <v>1746</v>
      </c>
      <c r="F120" s="11" t="str">
        <f t="shared" si="13"/>
        <v>N/A</v>
      </c>
      <c r="G120" s="45" t="s">
        <v>1746</v>
      </c>
      <c r="H120" s="11" t="str">
        <f t="shared" si="14"/>
        <v>N/A</v>
      </c>
      <c r="I120" s="12" t="s">
        <v>1746</v>
      </c>
      <c r="J120" s="12" t="s">
        <v>1746</v>
      </c>
      <c r="K120" s="43" t="s">
        <v>739</v>
      </c>
      <c r="L120" s="9" t="str">
        <f t="shared" si="15"/>
        <v>N/A</v>
      </c>
    </row>
    <row r="121" spans="1:12" ht="25" x14ac:dyDescent="0.25">
      <c r="A121" s="4" t="s">
        <v>578</v>
      </c>
      <c r="B121" s="35" t="s">
        <v>213</v>
      </c>
      <c r="C121" s="45">
        <v>84388095</v>
      </c>
      <c r="D121" s="11" t="str">
        <f t="shared" si="12"/>
        <v>N/A</v>
      </c>
      <c r="E121" s="45">
        <v>92532101</v>
      </c>
      <c r="F121" s="11" t="str">
        <f t="shared" si="13"/>
        <v>N/A</v>
      </c>
      <c r="G121" s="45">
        <v>16307662</v>
      </c>
      <c r="H121" s="11" t="str">
        <f t="shared" si="14"/>
        <v>N/A</v>
      </c>
      <c r="I121" s="12">
        <v>9.6509999999999998</v>
      </c>
      <c r="J121" s="12">
        <v>-82.4</v>
      </c>
      <c r="K121" s="43" t="s">
        <v>739</v>
      </c>
      <c r="L121" s="9" t="str">
        <f t="shared" si="15"/>
        <v>No</v>
      </c>
    </row>
    <row r="122" spans="1:12" x14ac:dyDescent="0.25">
      <c r="A122" s="4" t="s">
        <v>579</v>
      </c>
      <c r="B122" s="35" t="s">
        <v>213</v>
      </c>
      <c r="C122" s="36">
        <v>87241</v>
      </c>
      <c r="D122" s="11" t="str">
        <f t="shared" si="12"/>
        <v>N/A</v>
      </c>
      <c r="E122" s="36">
        <v>106054</v>
      </c>
      <c r="F122" s="11" t="str">
        <f t="shared" si="13"/>
        <v>N/A</v>
      </c>
      <c r="G122" s="36">
        <v>20090</v>
      </c>
      <c r="H122" s="11" t="str">
        <f t="shared" si="14"/>
        <v>N/A</v>
      </c>
      <c r="I122" s="12">
        <v>21.56</v>
      </c>
      <c r="J122" s="12">
        <v>-81.099999999999994</v>
      </c>
      <c r="K122" s="43" t="s">
        <v>739</v>
      </c>
      <c r="L122" s="9" t="str">
        <f t="shared" si="15"/>
        <v>No</v>
      </c>
    </row>
    <row r="123" spans="1:12" ht="25" x14ac:dyDescent="0.25">
      <c r="A123" s="4" t="s">
        <v>1333</v>
      </c>
      <c r="B123" s="35" t="s">
        <v>213</v>
      </c>
      <c r="C123" s="45">
        <v>967.29857520999997</v>
      </c>
      <c r="D123" s="11" t="str">
        <f t="shared" si="12"/>
        <v>N/A</v>
      </c>
      <c r="E123" s="45">
        <v>872.49986798999998</v>
      </c>
      <c r="F123" s="11" t="str">
        <f t="shared" si="13"/>
        <v>N/A</v>
      </c>
      <c r="G123" s="45">
        <v>811.73031359000004</v>
      </c>
      <c r="H123" s="11" t="str">
        <f t="shared" si="14"/>
        <v>N/A</v>
      </c>
      <c r="I123" s="12">
        <v>-9.8000000000000007</v>
      </c>
      <c r="J123" s="12">
        <v>-6.96</v>
      </c>
      <c r="K123" s="43" t="s">
        <v>739</v>
      </c>
      <c r="L123" s="9" t="str">
        <f t="shared" si="15"/>
        <v>Yes</v>
      </c>
    </row>
    <row r="124" spans="1:12" ht="25" x14ac:dyDescent="0.25">
      <c r="A124" s="4" t="s">
        <v>580</v>
      </c>
      <c r="B124" s="35" t="s">
        <v>213</v>
      </c>
      <c r="C124" s="45">
        <v>0</v>
      </c>
      <c r="D124" s="11" t="str">
        <f t="shared" si="12"/>
        <v>N/A</v>
      </c>
      <c r="E124" s="45">
        <v>0</v>
      </c>
      <c r="F124" s="11" t="str">
        <f t="shared" si="13"/>
        <v>N/A</v>
      </c>
      <c r="G124" s="45">
        <v>0</v>
      </c>
      <c r="H124" s="11" t="str">
        <f t="shared" si="14"/>
        <v>N/A</v>
      </c>
      <c r="I124" s="12" t="s">
        <v>1746</v>
      </c>
      <c r="J124" s="12" t="s">
        <v>1746</v>
      </c>
      <c r="K124" s="43" t="s">
        <v>739</v>
      </c>
      <c r="L124" s="9" t="str">
        <f t="shared" si="15"/>
        <v>N/A</v>
      </c>
    </row>
    <row r="125" spans="1:12" x14ac:dyDescent="0.25">
      <c r="A125" s="2" t="s">
        <v>581</v>
      </c>
      <c r="B125" s="35" t="s">
        <v>213</v>
      </c>
      <c r="C125" s="36">
        <v>0</v>
      </c>
      <c r="D125" s="11" t="str">
        <f t="shared" si="12"/>
        <v>N/A</v>
      </c>
      <c r="E125" s="36">
        <v>0</v>
      </c>
      <c r="F125" s="11" t="str">
        <f t="shared" si="13"/>
        <v>N/A</v>
      </c>
      <c r="G125" s="36">
        <v>0</v>
      </c>
      <c r="H125" s="11" t="str">
        <f t="shared" si="14"/>
        <v>N/A</v>
      </c>
      <c r="I125" s="12" t="s">
        <v>1746</v>
      </c>
      <c r="J125" s="12" t="s">
        <v>1746</v>
      </c>
      <c r="K125" s="43" t="s">
        <v>739</v>
      </c>
      <c r="L125" s="9" t="str">
        <f t="shared" si="15"/>
        <v>N/A</v>
      </c>
    </row>
    <row r="126" spans="1:12" ht="25" x14ac:dyDescent="0.25">
      <c r="A126" s="2" t="s">
        <v>1334</v>
      </c>
      <c r="B126" s="35" t="s">
        <v>213</v>
      </c>
      <c r="C126" s="45" t="s">
        <v>1746</v>
      </c>
      <c r="D126" s="11" t="str">
        <f t="shared" si="12"/>
        <v>N/A</v>
      </c>
      <c r="E126" s="45" t="s">
        <v>1746</v>
      </c>
      <c r="F126" s="11" t="str">
        <f t="shared" si="13"/>
        <v>N/A</v>
      </c>
      <c r="G126" s="45" t="s">
        <v>1746</v>
      </c>
      <c r="H126" s="11" t="str">
        <f t="shared" si="14"/>
        <v>N/A</v>
      </c>
      <c r="I126" s="12" t="s">
        <v>1746</v>
      </c>
      <c r="J126" s="12" t="s">
        <v>1746</v>
      </c>
      <c r="K126" s="43" t="s">
        <v>739</v>
      </c>
      <c r="L126" s="9" t="str">
        <f t="shared" si="15"/>
        <v>N/A</v>
      </c>
    </row>
    <row r="127" spans="1:12" ht="25" x14ac:dyDescent="0.25">
      <c r="A127" s="2" t="s">
        <v>582</v>
      </c>
      <c r="B127" s="35" t="s">
        <v>213</v>
      </c>
      <c r="C127" s="45">
        <v>850</v>
      </c>
      <c r="D127" s="11" t="str">
        <f t="shared" si="12"/>
        <v>N/A</v>
      </c>
      <c r="E127" s="45">
        <v>318</v>
      </c>
      <c r="F127" s="11" t="str">
        <f t="shared" si="13"/>
        <v>N/A</v>
      </c>
      <c r="G127" s="45">
        <v>0</v>
      </c>
      <c r="H127" s="11" t="str">
        <f t="shared" si="14"/>
        <v>N/A</v>
      </c>
      <c r="I127" s="12">
        <v>-62.6</v>
      </c>
      <c r="J127" s="12">
        <v>-100</v>
      </c>
      <c r="K127" s="43" t="s">
        <v>739</v>
      </c>
      <c r="L127" s="9" t="str">
        <f t="shared" si="15"/>
        <v>No</v>
      </c>
    </row>
    <row r="128" spans="1:12" x14ac:dyDescent="0.25">
      <c r="A128" s="2" t="s">
        <v>583</v>
      </c>
      <c r="B128" s="35" t="s">
        <v>213</v>
      </c>
      <c r="C128" s="36">
        <v>11</v>
      </c>
      <c r="D128" s="11" t="str">
        <f t="shared" si="12"/>
        <v>N/A</v>
      </c>
      <c r="E128" s="36">
        <v>11</v>
      </c>
      <c r="F128" s="11" t="str">
        <f t="shared" si="13"/>
        <v>N/A</v>
      </c>
      <c r="G128" s="36">
        <v>0</v>
      </c>
      <c r="H128" s="11" t="str">
        <f t="shared" si="14"/>
        <v>N/A</v>
      </c>
      <c r="I128" s="12">
        <v>-40</v>
      </c>
      <c r="J128" s="12">
        <v>-100</v>
      </c>
      <c r="K128" s="43" t="s">
        <v>739</v>
      </c>
      <c r="L128" s="9" t="str">
        <f t="shared" si="15"/>
        <v>No</v>
      </c>
    </row>
    <row r="129" spans="1:12" ht="25" x14ac:dyDescent="0.25">
      <c r="A129" s="2" t="s">
        <v>1335</v>
      </c>
      <c r="B129" s="35" t="s">
        <v>213</v>
      </c>
      <c r="C129" s="45">
        <v>85</v>
      </c>
      <c r="D129" s="11" t="str">
        <f t="shared" si="12"/>
        <v>N/A</v>
      </c>
      <c r="E129" s="45">
        <v>53</v>
      </c>
      <c r="F129" s="11" t="str">
        <f t="shared" si="13"/>
        <v>N/A</v>
      </c>
      <c r="G129" s="45" t="s">
        <v>1746</v>
      </c>
      <c r="H129" s="11" t="str">
        <f t="shared" si="14"/>
        <v>N/A</v>
      </c>
      <c r="I129" s="12">
        <v>-37.6</v>
      </c>
      <c r="J129" s="12" t="s">
        <v>1746</v>
      </c>
      <c r="K129" s="43" t="s">
        <v>739</v>
      </c>
      <c r="L129" s="9" t="str">
        <f t="shared" si="15"/>
        <v>N/A</v>
      </c>
    </row>
    <row r="130" spans="1:12" x14ac:dyDescent="0.25">
      <c r="A130" s="2" t="s">
        <v>584</v>
      </c>
      <c r="B130" s="35" t="s">
        <v>213</v>
      </c>
      <c r="C130" s="45">
        <v>23729559</v>
      </c>
      <c r="D130" s="11" t="str">
        <f t="shared" si="12"/>
        <v>N/A</v>
      </c>
      <c r="E130" s="45">
        <v>25403759</v>
      </c>
      <c r="F130" s="11" t="str">
        <f t="shared" si="13"/>
        <v>N/A</v>
      </c>
      <c r="G130" s="45">
        <v>27237831</v>
      </c>
      <c r="H130" s="11" t="str">
        <f t="shared" si="14"/>
        <v>N/A</v>
      </c>
      <c r="I130" s="12">
        <v>7.0549999999999997</v>
      </c>
      <c r="J130" s="12">
        <v>7.22</v>
      </c>
      <c r="K130" s="43" t="s">
        <v>739</v>
      </c>
      <c r="L130" s="9" t="str">
        <f t="shared" si="15"/>
        <v>Yes</v>
      </c>
    </row>
    <row r="131" spans="1:12" x14ac:dyDescent="0.25">
      <c r="A131" s="2" t="s">
        <v>585</v>
      </c>
      <c r="B131" s="35" t="s">
        <v>213</v>
      </c>
      <c r="C131" s="36">
        <v>1981</v>
      </c>
      <c r="D131" s="11" t="str">
        <f t="shared" si="12"/>
        <v>N/A</v>
      </c>
      <c r="E131" s="36">
        <v>1967</v>
      </c>
      <c r="F131" s="11" t="str">
        <f t="shared" si="13"/>
        <v>N/A</v>
      </c>
      <c r="G131" s="36">
        <v>2065</v>
      </c>
      <c r="H131" s="11" t="str">
        <f t="shared" si="14"/>
        <v>N/A</v>
      </c>
      <c r="I131" s="12">
        <v>-0.70699999999999996</v>
      </c>
      <c r="J131" s="12">
        <v>4.9820000000000002</v>
      </c>
      <c r="K131" s="43" t="s">
        <v>739</v>
      </c>
      <c r="L131" s="9" t="str">
        <f t="shared" si="15"/>
        <v>Yes</v>
      </c>
    </row>
    <row r="132" spans="1:12" x14ac:dyDescent="0.25">
      <c r="A132" s="2" t="s">
        <v>1336</v>
      </c>
      <c r="B132" s="35" t="s">
        <v>213</v>
      </c>
      <c r="C132" s="45">
        <v>11978.575972000001</v>
      </c>
      <c r="D132" s="11" t="str">
        <f t="shared" si="12"/>
        <v>N/A</v>
      </c>
      <c r="E132" s="45">
        <v>12914.976613999999</v>
      </c>
      <c r="F132" s="11" t="str">
        <f t="shared" si="13"/>
        <v>N/A</v>
      </c>
      <c r="G132" s="45">
        <v>13190.23293</v>
      </c>
      <c r="H132" s="11" t="str">
        <f t="shared" si="14"/>
        <v>N/A</v>
      </c>
      <c r="I132" s="12">
        <v>7.8170000000000002</v>
      </c>
      <c r="J132" s="12">
        <v>2.1309999999999998</v>
      </c>
      <c r="K132" s="43" t="s">
        <v>739</v>
      </c>
      <c r="L132" s="9" t="str">
        <f t="shared" si="15"/>
        <v>Yes</v>
      </c>
    </row>
    <row r="133" spans="1:12" ht="25" x14ac:dyDescent="0.25">
      <c r="A133" s="2" t="s">
        <v>586</v>
      </c>
      <c r="B133" s="35" t="s">
        <v>213</v>
      </c>
      <c r="C133" s="45">
        <v>4620267</v>
      </c>
      <c r="D133" s="11" t="str">
        <f t="shared" si="12"/>
        <v>N/A</v>
      </c>
      <c r="E133" s="45">
        <v>5366142</v>
      </c>
      <c r="F133" s="11" t="str">
        <f t="shared" si="13"/>
        <v>N/A</v>
      </c>
      <c r="G133" s="45">
        <v>6485379</v>
      </c>
      <c r="H133" s="11" t="str">
        <f t="shared" si="14"/>
        <v>N/A</v>
      </c>
      <c r="I133" s="12">
        <v>16.14</v>
      </c>
      <c r="J133" s="12">
        <v>20.86</v>
      </c>
      <c r="K133" s="43" t="s">
        <v>739</v>
      </c>
      <c r="L133" s="9" t="str">
        <f>IF(J133="Div by 0", "N/A", IF(OR(J133="N/A",K133="N/A"),"N/A", IF(J133&gt;VALUE(MID(K133,1,2)), "No", IF(J133&lt;-1*VALUE(MID(K133,1,2)), "No", "Yes"))))</f>
        <v>Yes</v>
      </c>
    </row>
    <row r="134" spans="1:12" x14ac:dyDescent="0.25">
      <c r="A134" s="2" t="s">
        <v>587</v>
      </c>
      <c r="B134" s="35" t="s">
        <v>213</v>
      </c>
      <c r="C134" s="36">
        <v>32018</v>
      </c>
      <c r="D134" s="11" t="str">
        <f t="shared" si="12"/>
        <v>N/A</v>
      </c>
      <c r="E134" s="36">
        <v>37114</v>
      </c>
      <c r="F134" s="11" t="str">
        <f t="shared" si="13"/>
        <v>N/A</v>
      </c>
      <c r="G134" s="36">
        <v>43260</v>
      </c>
      <c r="H134" s="11" t="str">
        <f t="shared" si="14"/>
        <v>N/A</v>
      </c>
      <c r="I134" s="12">
        <v>15.92</v>
      </c>
      <c r="J134" s="12">
        <v>16.559999999999999</v>
      </c>
      <c r="K134" s="43" t="s">
        <v>739</v>
      </c>
      <c r="L134" s="9" t="str">
        <f t="shared" ref="L134:L138" si="16">IF(J134="Div by 0", "N/A", IF(OR(J134="N/A",K134="N/A"),"N/A", IF(J134&gt;VALUE(MID(K134,1,2)), "No", IF(J134&lt;-1*VALUE(MID(K134,1,2)), "No", "Yes"))))</f>
        <v>Yes</v>
      </c>
    </row>
    <row r="135" spans="1:12" ht="25" x14ac:dyDescent="0.25">
      <c r="A135" s="2" t="s">
        <v>1337</v>
      </c>
      <c r="B135" s="35" t="s">
        <v>213</v>
      </c>
      <c r="C135" s="45">
        <v>144.30217378</v>
      </c>
      <c r="D135" s="11" t="str">
        <f t="shared" si="12"/>
        <v>N/A</v>
      </c>
      <c r="E135" s="45">
        <v>144.58538557</v>
      </c>
      <c r="F135" s="11" t="str">
        <f t="shared" si="13"/>
        <v>N/A</v>
      </c>
      <c r="G135" s="45">
        <v>149.91629681000001</v>
      </c>
      <c r="H135" s="11" t="str">
        <f t="shared" si="14"/>
        <v>N/A</v>
      </c>
      <c r="I135" s="12">
        <v>0.1963</v>
      </c>
      <c r="J135" s="12">
        <v>3.6869999999999998</v>
      </c>
      <c r="K135" s="43" t="s">
        <v>739</v>
      </c>
      <c r="L135" s="9" t="str">
        <f t="shared" si="16"/>
        <v>Yes</v>
      </c>
    </row>
    <row r="136" spans="1:12" ht="25" x14ac:dyDescent="0.25">
      <c r="A136" s="2" t="s">
        <v>588</v>
      </c>
      <c r="B136" s="35" t="s">
        <v>213</v>
      </c>
      <c r="C136" s="45">
        <v>50501322</v>
      </c>
      <c r="D136" s="11" t="str">
        <f t="shared" ref="D136:D150" si="17">IF($B136="N/A","N/A",IF(C136&gt;10,"No",IF(C136&lt;-10,"No","Yes")))</f>
        <v>N/A</v>
      </c>
      <c r="E136" s="45">
        <v>53648619</v>
      </c>
      <c r="F136" s="11" t="str">
        <f t="shared" ref="F136:F150" si="18">IF($B136="N/A","N/A",IF(E136&gt;10,"No",IF(E136&lt;-10,"No","Yes")))</f>
        <v>N/A</v>
      </c>
      <c r="G136" s="45">
        <v>42616118</v>
      </c>
      <c r="H136" s="11" t="str">
        <f t="shared" ref="H136:H150" si="19">IF($B136="N/A","N/A",IF(G136&gt;10,"No",IF(G136&lt;-10,"No","Yes")))</f>
        <v>N/A</v>
      </c>
      <c r="I136" s="12">
        <v>6.2320000000000002</v>
      </c>
      <c r="J136" s="12">
        <v>-20.6</v>
      </c>
      <c r="K136" s="43" t="s">
        <v>739</v>
      </c>
      <c r="L136" s="9" t="str">
        <f t="shared" si="16"/>
        <v>Yes</v>
      </c>
    </row>
    <row r="137" spans="1:12" x14ac:dyDescent="0.25">
      <c r="A137" s="2" t="s">
        <v>589</v>
      </c>
      <c r="B137" s="35" t="s">
        <v>213</v>
      </c>
      <c r="C137" s="36">
        <v>955</v>
      </c>
      <c r="D137" s="11" t="str">
        <f t="shared" si="17"/>
        <v>N/A</v>
      </c>
      <c r="E137" s="36">
        <v>1014</v>
      </c>
      <c r="F137" s="11" t="str">
        <f t="shared" si="18"/>
        <v>N/A</v>
      </c>
      <c r="G137" s="36">
        <v>950</v>
      </c>
      <c r="H137" s="11" t="str">
        <f t="shared" si="19"/>
        <v>N/A</v>
      </c>
      <c r="I137" s="12">
        <v>6.1779999999999999</v>
      </c>
      <c r="J137" s="12">
        <v>-6.31</v>
      </c>
      <c r="K137" s="43" t="s">
        <v>739</v>
      </c>
      <c r="L137" s="9" t="str">
        <f t="shared" si="16"/>
        <v>Yes</v>
      </c>
    </row>
    <row r="138" spans="1:12" ht="25" x14ac:dyDescent="0.25">
      <c r="A138" s="2" t="s">
        <v>1338</v>
      </c>
      <c r="B138" s="35" t="s">
        <v>213</v>
      </c>
      <c r="C138" s="45">
        <v>52880.965445000002</v>
      </c>
      <c r="D138" s="11" t="str">
        <f t="shared" si="17"/>
        <v>N/A</v>
      </c>
      <c r="E138" s="45">
        <v>52907.908283999997</v>
      </c>
      <c r="F138" s="11" t="str">
        <f t="shared" si="18"/>
        <v>N/A</v>
      </c>
      <c r="G138" s="45">
        <v>44859.071579000003</v>
      </c>
      <c r="H138" s="11" t="str">
        <f t="shared" si="19"/>
        <v>N/A</v>
      </c>
      <c r="I138" s="12">
        <v>5.0900000000000001E-2</v>
      </c>
      <c r="J138" s="12">
        <v>-15.2</v>
      </c>
      <c r="K138" s="43" t="s">
        <v>739</v>
      </c>
      <c r="L138" s="9" t="str">
        <f t="shared" si="16"/>
        <v>Yes</v>
      </c>
    </row>
    <row r="139" spans="1:12" ht="25" x14ac:dyDescent="0.25">
      <c r="A139" s="2" t="s">
        <v>590</v>
      </c>
      <c r="B139" s="35" t="s">
        <v>213</v>
      </c>
      <c r="C139" s="45">
        <v>66965074</v>
      </c>
      <c r="D139" s="11" t="str">
        <f t="shared" si="17"/>
        <v>N/A</v>
      </c>
      <c r="E139" s="45">
        <v>67948279</v>
      </c>
      <c r="F139" s="11" t="str">
        <f t="shared" si="18"/>
        <v>N/A</v>
      </c>
      <c r="G139" s="45">
        <v>69515921</v>
      </c>
      <c r="H139" s="11" t="str">
        <f t="shared" si="19"/>
        <v>N/A</v>
      </c>
      <c r="I139" s="12">
        <v>1.468</v>
      </c>
      <c r="J139" s="12">
        <v>2.3069999999999999</v>
      </c>
      <c r="K139" s="43" t="s">
        <v>739</v>
      </c>
      <c r="L139" s="9" t="str">
        <f t="shared" ref="L139:L150" si="20">IF(J139="Div by 0", "N/A", IF(K139="N/A","N/A", IF(J139&gt;VALUE(MID(K139,1,2)), "No", IF(J139&lt;-1*VALUE(MID(K139,1,2)), "No", "Yes"))))</f>
        <v>Yes</v>
      </c>
    </row>
    <row r="140" spans="1:12" x14ac:dyDescent="0.25">
      <c r="A140" s="2" t="s">
        <v>591</v>
      </c>
      <c r="B140" s="35" t="s">
        <v>213</v>
      </c>
      <c r="C140" s="36">
        <v>85745</v>
      </c>
      <c r="D140" s="11" t="str">
        <f t="shared" si="17"/>
        <v>N/A</v>
      </c>
      <c r="E140" s="36">
        <v>85750</v>
      </c>
      <c r="F140" s="11" t="str">
        <f t="shared" si="18"/>
        <v>N/A</v>
      </c>
      <c r="G140" s="36">
        <v>89692</v>
      </c>
      <c r="H140" s="11" t="str">
        <f t="shared" si="19"/>
        <v>N/A</v>
      </c>
      <c r="I140" s="12">
        <v>5.7999999999999996E-3</v>
      </c>
      <c r="J140" s="12">
        <v>4.5970000000000004</v>
      </c>
      <c r="K140" s="43" t="s">
        <v>739</v>
      </c>
      <c r="L140" s="9" t="str">
        <f t="shared" si="20"/>
        <v>Yes</v>
      </c>
    </row>
    <row r="141" spans="1:12" ht="25" x14ac:dyDescent="0.25">
      <c r="A141" s="2" t="s">
        <v>1339</v>
      </c>
      <c r="B141" s="35" t="s">
        <v>213</v>
      </c>
      <c r="C141" s="45">
        <v>780.97934572999998</v>
      </c>
      <c r="D141" s="11" t="str">
        <f t="shared" si="17"/>
        <v>N/A</v>
      </c>
      <c r="E141" s="45">
        <v>792.39975509999999</v>
      </c>
      <c r="F141" s="11" t="str">
        <f t="shared" si="18"/>
        <v>N/A</v>
      </c>
      <c r="G141" s="45">
        <v>775.05152076000002</v>
      </c>
      <c r="H141" s="11" t="str">
        <f t="shared" si="19"/>
        <v>N/A</v>
      </c>
      <c r="I141" s="12">
        <v>1.462</v>
      </c>
      <c r="J141" s="12">
        <v>-2.19</v>
      </c>
      <c r="K141" s="43" t="s">
        <v>739</v>
      </c>
      <c r="L141" s="9" t="str">
        <f t="shared" si="20"/>
        <v>Yes</v>
      </c>
    </row>
    <row r="142" spans="1:12" ht="25" x14ac:dyDescent="0.25">
      <c r="A142" s="2" t="s">
        <v>592</v>
      </c>
      <c r="B142" s="35" t="s">
        <v>213</v>
      </c>
      <c r="C142" s="45">
        <v>66162885</v>
      </c>
      <c r="D142" s="11" t="str">
        <f t="shared" si="17"/>
        <v>N/A</v>
      </c>
      <c r="E142" s="45">
        <v>66449727</v>
      </c>
      <c r="F142" s="11" t="str">
        <f t="shared" si="18"/>
        <v>N/A</v>
      </c>
      <c r="G142" s="45">
        <v>68843909</v>
      </c>
      <c r="H142" s="11" t="str">
        <f t="shared" si="19"/>
        <v>N/A</v>
      </c>
      <c r="I142" s="12">
        <v>0.4335</v>
      </c>
      <c r="J142" s="12">
        <v>3.6030000000000002</v>
      </c>
      <c r="K142" s="43" t="s">
        <v>739</v>
      </c>
      <c r="L142" s="9" t="str">
        <f t="shared" si="20"/>
        <v>Yes</v>
      </c>
    </row>
    <row r="143" spans="1:12" x14ac:dyDescent="0.25">
      <c r="A143" s="3" t="s">
        <v>593</v>
      </c>
      <c r="B143" s="35" t="s">
        <v>213</v>
      </c>
      <c r="C143" s="36">
        <v>1484</v>
      </c>
      <c r="D143" s="11" t="str">
        <f t="shared" si="17"/>
        <v>N/A</v>
      </c>
      <c r="E143" s="36">
        <v>1512</v>
      </c>
      <c r="F143" s="11" t="str">
        <f t="shared" si="18"/>
        <v>N/A</v>
      </c>
      <c r="G143" s="36">
        <v>1496</v>
      </c>
      <c r="H143" s="11" t="str">
        <f t="shared" si="19"/>
        <v>N/A</v>
      </c>
      <c r="I143" s="12">
        <v>1.887</v>
      </c>
      <c r="J143" s="12">
        <v>-1.06</v>
      </c>
      <c r="K143" s="43" t="s">
        <v>739</v>
      </c>
      <c r="L143" s="9" t="str">
        <f t="shared" si="20"/>
        <v>Yes</v>
      </c>
    </row>
    <row r="144" spans="1:12" ht="25" x14ac:dyDescent="0.25">
      <c r="A144" s="3" t="s">
        <v>1340</v>
      </c>
      <c r="B144" s="35" t="s">
        <v>213</v>
      </c>
      <c r="C144" s="45">
        <v>44584.154312999999</v>
      </c>
      <c r="D144" s="11" t="str">
        <f t="shared" si="17"/>
        <v>N/A</v>
      </c>
      <c r="E144" s="45">
        <v>43948.232143000001</v>
      </c>
      <c r="F144" s="11" t="str">
        <f t="shared" si="18"/>
        <v>N/A</v>
      </c>
      <c r="G144" s="45">
        <v>46018.655748999998</v>
      </c>
      <c r="H144" s="11" t="str">
        <f t="shared" si="19"/>
        <v>N/A</v>
      </c>
      <c r="I144" s="12">
        <v>-1.43</v>
      </c>
      <c r="J144" s="12">
        <v>4.7110000000000003</v>
      </c>
      <c r="K144" s="43" t="s">
        <v>739</v>
      </c>
      <c r="L144" s="9" t="str">
        <f t="shared" si="20"/>
        <v>Yes</v>
      </c>
    </row>
    <row r="145" spans="1:12" ht="25" x14ac:dyDescent="0.25">
      <c r="A145" s="2" t="s">
        <v>594</v>
      </c>
      <c r="B145" s="35" t="s">
        <v>213</v>
      </c>
      <c r="C145" s="45">
        <v>84231273</v>
      </c>
      <c r="D145" s="11" t="str">
        <f t="shared" si="17"/>
        <v>N/A</v>
      </c>
      <c r="E145" s="45">
        <v>106483777</v>
      </c>
      <c r="F145" s="11" t="str">
        <f t="shared" si="18"/>
        <v>N/A</v>
      </c>
      <c r="G145" s="45">
        <v>138679206</v>
      </c>
      <c r="H145" s="11" t="str">
        <f t="shared" si="19"/>
        <v>N/A</v>
      </c>
      <c r="I145" s="12">
        <v>26.42</v>
      </c>
      <c r="J145" s="12">
        <v>30.24</v>
      </c>
      <c r="K145" s="43" t="s">
        <v>739</v>
      </c>
      <c r="L145" s="9" t="str">
        <f t="shared" si="20"/>
        <v>No</v>
      </c>
    </row>
    <row r="146" spans="1:12" x14ac:dyDescent="0.25">
      <c r="A146" s="2" t="s">
        <v>595</v>
      </c>
      <c r="B146" s="35" t="s">
        <v>213</v>
      </c>
      <c r="C146" s="36">
        <v>59919</v>
      </c>
      <c r="D146" s="11" t="str">
        <f t="shared" si="17"/>
        <v>N/A</v>
      </c>
      <c r="E146" s="36">
        <v>46427</v>
      </c>
      <c r="F146" s="11" t="str">
        <f t="shared" si="18"/>
        <v>N/A</v>
      </c>
      <c r="G146" s="36">
        <v>49442</v>
      </c>
      <c r="H146" s="11" t="str">
        <f t="shared" si="19"/>
        <v>N/A</v>
      </c>
      <c r="I146" s="12">
        <v>-22.5</v>
      </c>
      <c r="J146" s="12">
        <v>6.4939999999999998</v>
      </c>
      <c r="K146" s="43" t="s">
        <v>739</v>
      </c>
      <c r="L146" s="9" t="str">
        <f t="shared" si="20"/>
        <v>Yes</v>
      </c>
    </row>
    <row r="147" spans="1:12" ht="25" x14ac:dyDescent="0.25">
      <c r="A147" s="2" t="s">
        <v>1341</v>
      </c>
      <c r="B147" s="35" t="s">
        <v>213</v>
      </c>
      <c r="C147" s="45">
        <v>1405.7523156</v>
      </c>
      <c r="D147" s="11" t="str">
        <f t="shared" si="17"/>
        <v>N/A</v>
      </c>
      <c r="E147" s="45">
        <v>2293.5743640999999</v>
      </c>
      <c r="F147" s="11" t="str">
        <f t="shared" si="18"/>
        <v>N/A</v>
      </c>
      <c r="G147" s="45">
        <v>2804.8866551000001</v>
      </c>
      <c r="H147" s="11" t="str">
        <f t="shared" si="19"/>
        <v>N/A</v>
      </c>
      <c r="I147" s="12">
        <v>63.16</v>
      </c>
      <c r="J147" s="12">
        <v>22.29</v>
      </c>
      <c r="K147" s="43" t="s">
        <v>739</v>
      </c>
      <c r="L147" s="9" t="str">
        <f t="shared" si="20"/>
        <v>Yes</v>
      </c>
    </row>
    <row r="148" spans="1:12" ht="25" x14ac:dyDescent="0.25">
      <c r="A148" s="2" t="s">
        <v>596</v>
      </c>
      <c r="B148" s="35" t="s">
        <v>213</v>
      </c>
      <c r="C148" s="45">
        <v>4784095</v>
      </c>
      <c r="D148" s="11" t="str">
        <f t="shared" si="17"/>
        <v>N/A</v>
      </c>
      <c r="E148" s="45">
        <v>5290016</v>
      </c>
      <c r="F148" s="11" t="str">
        <f t="shared" si="18"/>
        <v>N/A</v>
      </c>
      <c r="G148" s="45">
        <v>5545278</v>
      </c>
      <c r="H148" s="11" t="str">
        <f t="shared" si="19"/>
        <v>N/A</v>
      </c>
      <c r="I148" s="12">
        <v>10.58</v>
      </c>
      <c r="J148" s="12">
        <v>4.8250000000000002</v>
      </c>
      <c r="K148" s="43" t="s">
        <v>739</v>
      </c>
      <c r="L148" s="9" t="str">
        <f t="shared" si="20"/>
        <v>Yes</v>
      </c>
    </row>
    <row r="149" spans="1:12" x14ac:dyDescent="0.25">
      <c r="A149" s="2" t="s">
        <v>597</v>
      </c>
      <c r="B149" s="35" t="s">
        <v>213</v>
      </c>
      <c r="C149" s="36">
        <v>738</v>
      </c>
      <c r="D149" s="11" t="str">
        <f t="shared" si="17"/>
        <v>N/A</v>
      </c>
      <c r="E149" s="36">
        <v>810</v>
      </c>
      <c r="F149" s="11" t="str">
        <f t="shared" si="18"/>
        <v>N/A</v>
      </c>
      <c r="G149" s="36">
        <v>831</v>
      </c>
      <c r="H149" s="11" t="str">
        <f t="shared" si="19"/>
        <v>N/A</v>
      </c>
      <c r="I149" s="12">
        <v>9.7560000000000002</v>
      </c>
      <c r="J149" s="12">
        <v>2.593</v>
      </c>
      <c r="K149" s="43" t="s">
        <v>739</v>
      </c>
      <c r="L149" s="9" t="str">
        <f t="shared" si="20"/>
        <v>Yes</v>
      </c>
    </row>
    <row r="150" spans="1:12" ht="25" x14ac:dyDescent="0.25">
      <c r="A150" s="4" t="s">
        <v>1342</v>
      </c>
      <c r="B150" s="35" t="s">
        <v>213</v>
      </c>
      <c r="C150" s="45">
        <v>6482.5135501000004</v>
      </c>
      <c r="D150" s="11" t="str">
        <f t="shared" si="17"/>
        <v>N/A</v>
      </c>
      <c r="E150" s="45">
        <v>6530.8839506000004</v>
      </c>
      <c r="F150" s="11" t="str">
        <f t="shared" si="18"/>
        <v>N/A</v>
      </c>
      <c r="G150" s="45">
        <v>6673.0180504999998</v>
      </c>
      <c r="H150" s="11" t="str">
        <f t="shared" si="19"/>
        <v>N/A</v>
      </c>
      <c r="I150" s="12">
        <v>0.74619999999999997</v>
      </c>
      <c r="J150" s="12">
        <v>2.1760000000000002</v>
      </c>
      <c r="K150" s="43" t="s">
        <v>739</v>
      </c>
      <c r="L150" s="9" t="str">
        <f t="shared" si="20"/>
        <v>Yes</v>
      </c>
    </row>
    <row r="151" spans="1:12" x14ac:dyDescent="0.25">
      <c r="A151" s="4" t="s">
        <v>1343</v>
      </c>
      <c r="B151" s="35" t="s">
        <v>213</v>
      </c>
      <c r="C151" s="45">
        <v>2094.1888247000002</v>
      </c>
      <c r="D151" s="11" t="str">
        <f t="shared" ref="D151:D170" si="21">IF($B151="N/A","N/A",IF(C151&gt;10,"No",IF(C151&lt;-10,"No","Yes")))</f>
        <v>N/A</v>
      </c>
      <c r="E151" s="45">
        <v>2143.4389586000002</v>
      </c>
      <c r="F151" s="11" t="str">
        <f t="shared" ref="F151:F170" si="22">IF($B151="N/A","N/A",IF(E151&gt;10,"No",IF(E151&lt;-10,"No","Yes")))</f>
        <v>N/A</v>
      </c>
      <c r="G151" s="45">
        <v>2422.7258662999998</v>
      </c>
      <c r="H151" s="11" t="str">
        <f t="shared" ref="H151:H170" si="23">IF($B151="N/A","N/A",IF(G151&gt;10,"No",IF(G151&lt;-10,"No","Yes")))</f>
        <v>N/A</v>
      </c>
      <c r="I151" s="12">
        <v>2.3519999999999999</v>
      </c>
      <c r="J151" s="12">
        <v>13.03</v>
      </c>
      <c r="K151" s="43" t="s">
        <v>739</v>
      </c>
      <c r="L151" s="9" t="str">
        <f t="shared" ref="L151:L170" si="24">IF(J151="Div by 0", "N/A", IF(K151="N/A","N/A", IF(J151&gt;VALUE(MID(K151,1,2)), "No", IF(J151&lt;-1*VALUE(MID(K151,1,2)), "No", "Yes"))))</f>
        <v>Yes</v>
      </c>
    </row>
    <row r="152" spans="1:12" ht="25" x14ac:dyDescent="0.25">
      <c r="A152" s="4" t="s">
        <v>1344</v>
      </c>
      <c r="B152" s="35" t="s">
        <v>213</v>
      </c>
      <c r="C152" s="45">
        <v>2156.870801</v>
      </c>
      <c r="D152" s="11" t="str">
        <f t="shared" si="21"/>
        <v>N/A</v>
      </c>
      <c r="E152" s="45">
        <v>1889.7015455000001</v>
      </c>
      <c r="F152" s="11" t="str">
        <f t="shared" si="22"/>
        <v>N/A</v>
      </c>
      <c r="G152" s="45">
        <v>1792.4643589</v>
      </c>
      <c r="H152" s="11" t="str">
        <f t="shared" si="23"/>
        <v>N/A</v>
      </c>
      <c r="I152" s="12">
        <v>-12.4</v>
      </c>
      <c r="J152" s="12">
        <v>-5.15</v>
      </c>
      <c r="K152" s="43" t="s">
        <v>739</v>
      </c>
      <c r="L152" s="9" t="str">
        <f t="shared" si="24"/>
        <v>Yes</v>
      </c>
    </row>
    <row r="153" spans="1:12" ht="25" x14ac:dyDescent="0.25">
      <c r="A153" s="4" t="s">
        <v>1345</v>
      </c>
      <c r="B153" s="35" t="s">
        <v>213</v>
      </c>
      <c r="C153" s="45">
        <v>3219.6673354999998</v>
      </c>
      <c r="D153" s="11" t="str">
        <f t="shared" si="21"/>
        <v>N/A</v>
      </c>
      <c r="E153" s="45">
        <v>3170.3479535000001</v>
      </c>
      <c r="F153" s="11" t="str">
        <f t="shared" si="22"/>
        <v>N/A</v>
      </c>
      <c r="G153" s="45">
        <v>3541.5487371999998</v>
      </c>
      <c r="H153" s="11" t="str">
        <f t="shared" si="23"/>
        <v>N/A</v>
      </c>
      <c r="I153" s="12">
        <v>-1.53</v>
      </c>
      <c r="J153" s="12">
        <v>11.71</v>
      </c>
      <c r="K153" s="43" t="s">
        <v>739</v>
      </c>
      <c r="L153" s="9" t="str">
        <f t="shared" si="24"/>
        <v>Yes</v>
      </c>
    </row>
    <row r="154" spans="1:12" ht="25" x14ac:dyDescent="0.25">
      <c r="A154" s="4" t="s">
        <v>1346</v>
      </c>
      <c r="B154" s="35" t="s">
        <v>213</v>
      </c>
      <c r="C154" s="45">
        <v>372.68805584</v>
      </c>
      <c r="D154" s="11" t="str">
        <f t="shared" si="21"/>
        <v>N/A</v>
      </c>
      <c r="E154" s="45">
        <v>392.43089222999998</v>
      </c>
      <c r="F154" s="11" t="str">
        <f t="shared" si="22"/>
        <v>N/A</v>
      </c>
      <c r="G154" s="45">
        <v>442.81495515</v>
      </c>
      <c r="H154" s="11" t="str">
        <f t="shared" si="23"/>
        <v>N/A</v>
      </c>
      <c r="I154" s="12">
        <v>5.2969999999999997</v>
      </c>
      <c r="J154" s="12">
        <v>12.84</v>
      </c>
      <c r="K154" s="43" t="s">
        <v>739</v>
      </c>
      <c r="L154" s="9" t="str">
        <f t="shared" si="24"/>
        <v>Yes</v>
      </c>
    </row>
    <row r="155" spans="1:12" ht="25" x14ac:dyDescent="0.25">
      <c r="A155" s="2" t="s">
        <v>1347</v>
      </c>
      <c r="B155" s="35" t="s">
        <v>213</v>
      </c>
      <c r="C155" s="45">
        <v>339.07513553000001</v>
      </c>
      <c r="D155" s="11" t="str">
        <f t="shared" si="21"/>
        <v>N/A</v>
      </c>
      <c r="E155" s="45">
        <v>320.19450042</v>
      </c>
      <c r="F155" s="11" t="str">
        <f t="shared" si="22"/>
        <v>N/A</v>
      </c>
      <c r="G155" s="45">
        <v>355.83692077000001</v>
      </c>
      <c r="H155" s="11" t="str">
        <f t="shared" si="23"/>
        <v>N/A</v>
      </c>
      <c r="I155" s="12">
        <v>-5.57</v>
      </c>
      <c r="J155" s="12">
        <v>11.13</v>
      </c>
      <c r="K155" s="43" t="s">
        <v>739</v>
      </c>
      <c r="L155" s="9" t="str">
        <f t="shared" si="24"/>
        <v>Yes</v>
      </c>
    </row>
    <row r="156" spans="1:12" x14ac:dyDescent="0.25">
      <c r="A156" s="2" t="s">
        <v>1348</v>
      </c>
      <c r="B156" s="35" t="s">
        <v>213</v>
      </c>
      <c r="C156" s="45">
        <v>587.89771053000004</v>
      </c>
      <c r="D156" s="11" t="str">
        <f t="shared" si="21"/>
        <v>N/A</v>
      </c>
      <c r="E156" s="45">
        <v>561.44917254999996</v>
      </c>
      <c r="F156" s="11" t="str">
        <f t="shared" si="22"/>
        <v>N/A</v>
      </c>
      <c r="G156" s="45">
        <v>444.56315623</v>
      </c>
      <c r="H156" s="11" t="str">
        <f t="shared" si="23"/>
        <v>N/A</v>
      </c>
      <c r="I156" s="12">
        <v>-4.5</v>
      </c>
      <c r="J156" s="12">
        <v>-20.8</v>
      </c>
      <c r="K156" s="43" t="s">
        <v>739</v>
      </c>
      <c r="L156" s="9" t="str">
        <f t="shared" si="24"/>
        <v>Yes</v>
      </c>
    </row>
    <row r="157" spans="1:12" ht="25" x14ac:dyDescent="0.25">
      <c r="A157" s="2" t="s">
        <v>1349</v>
      </c>
      <c r="B157" s="35" t="s">
        <v>213</v>
      </c>
      <c r="C157" s="45">
        <v>4955.0137812000003</v>
      </c>
      <c r="D157" s="11" t="str">
        <f t="shared" si="21"/>
        <v>N/A</v>
      </c>
      <c r="E157" s="45">
        <v>4438.9052444999998</v>
      </c>
      <c r="F157" s="11" t="str">
        <f t="shared" si="22"/>
        <v>N/A</v>
      </c>
      <c r="G157" s="45">
        <v>3510.8749714999999</v>
      </c>
      <c r="H157" s="11" t="str">
        <f t="shared" si="23"/>
        <v>N/A</v>
      </c>
      <c r="I157" s="12">
        <v>-10.4</v>
      </c>
      <c r="J157" s="12">
        <v>-20.9</v>
      </c>
      <c r="K157" s="43" t="s">
        <v>739</v>
      </c>
      <c r="L157" s="9" t="str">
        <f t="shared" si="24"/>
        <v>Yes</v>
      </c>
    </row>
    <row r="158" spans="1:12" ht="25" x14ac:dyDescent="0.25">
      <c r="A158" s="2" t="s">
        <v>1350</v>
      </c>
      <c r="B158" s="35" t="s">
        <v>213</v>
      </c>
      <c r="C158" s="45">
        <v>763.13142972000003</v>
      </c>
      <c r="D158" s="11" t="str">
        <f t="shared" si="21"/>
        <v>N/A</v>
      </c>
      <c r="E158" s="45">
        <v>717.12497332999999</v>
      </c>
      <c r="F158" s="11" t="str">
        <f t="shared" si="22"/>
        <v>N/A</v>
      </c>
      <c r="G158" s="45">
        <v>615.83806805999996</v>
      </c>
      <c r="H158" s="11" t="str">
        <f t="shared" si="23"/>
        <v>N/A</v>
      </c>
      <c r="I158" s="12">
        <v>-6.03</v>
      </c>
      <c r="J158" s="12">
        <v>-14.1</v>
      </c>
      <c r="K158" s="43" t="s">
        <v>739</v>
      </c>
      <c r="L158" s="9" t="str">
        <f t="shared" si="24"/>
        <v>Yes</v>
      </c>
    </row>
    <row r="159" spans="1:12" ht="25" x14ac:dyDescent="0.25">
      <c r="A159" s="2" t="s">
        <v>1351</v>
      </c>
      <c r="B159" s="35" t="s">
        <v>213</v>
      </c>
      <c r="C159" s="45">
        <v>261.14535666</v>
      </c>
      <c r="D159" s="11" t="str">
        <f t="shared" si="21"/>
        <v>N/A</v>
      </c>
      <c r="E159" s="45">
        <v>206.93298338</v>
      </c>
      <c r="F159" s="11" t="str">
        <f t="shared" si="22"/>
        <v>N/A</v>
      </c>
      <c r="G159" s="45">
        <v>0</v>
      </c>
      <c r="H159" s="11" t="str">
        <f t="shared" si="23"/>
        <v>N/A</v>
      </c>
      <c r="I159" s="12">
        <v>-20.8</v>
      </c>
      <c r="J159" s="12">
        <v>-100</v>
      </c>
      <c r="K159" s="43" t="s">
        <v>739</v>
      </c>
      <c r="L159" s="9" t="str">
        <f t="shared" si="24"/>
        <v>No</v>
      </c>
    </row>
    <row r="160" spans="1:12" ht="25" x14ac:dyDescent="0.25">
      <c r="A160" s="4" t="s">
        <v>1352</v>
      </c>
      <c r="B160" s="35" t="s">
        <v>213</v>
      </c>
      <c r="C160" s="45">
        <v>0.30074725270000002</v>
      </c>
      <c r="D160" s="11" t="str">
        <f t="shared" si="21"/>
        <v>N/A</v>
      </c>
      <c r="E160" s="45">
        <v>0</v>
      </c>
      <c r="F160" s="11" t="str">
        <f t="shared" si="22"/>
        <v>N/A</v>
      </c>
      <c r="G160" s="45">
        <v>0</v>
      </c>
      <c r="H160" s="11" t="str">
        <f t="shared" si="23"/>
        <v>N/A</v>
      </c>
      <c r="I160" s="12">
        <v>-100</v>
      </c>
      <c r="J160" s="12" t="s">
        <v>1746</v>
      </c>
      <c r="K160" s="43" t="s">
        <v>739</v>
      </c>
      <c r="L160" s="9" t="str">
        <f t="shared" si="24"/>
        <v>N/A</v>
      </c>
    </row>
    <row r="161" spans="1:12" x14ac:dyDescent="0.25">
      <c r="A161" s="4" t="s">
        <v>1353</v>
      </c>
      <c r="B161" s="35" t="s">
        <v>213</v>
      </c>
      <c r="C161" s="45">
        <v>1516.6622818000001</v>
      </c>
      <c r="D161" s="11" t="str">
        <f t="shared" si="21"/>
        <v>N/A</v>
      </c>
      <c r="E161" s="45">
        <v>1468.6104740000001</v>
      </c>
      <c r="F161" s="11" t="str">
        <f t="shared" si="22"/>
        <v>N/A</v>
      </c>
      <c r="G161" s="45">
        <v>1562.0239323000001</v>
      </c>
      <c r="H161" s="11" t="str">
        <f t="shared" si="23"/>
        <v>N/A</v>
      </c>
      <c r="I161" s="12">
        <v>-3.17</v>
      </c>
      <c r="J161" s="12">
        <v>6.3609999999999998</v>
      </c>
      <c r="K161" s="43" t="s">
        <v>739</v>
      </c>
      <c r="L161" s="9" t="str">
        <f t="shared" si="24"/>
        <v>Yes</v>
      </c>
    </row>
    <row r="162" spans="1:12" x14ac:dyDescent="0.25">
      <c r="A162" s="4" t="s">
        <v>1354</v>
      </c>
      <c r="B162" s="35" t="s">
        <v>213</v>
      </c>
      <c r="C162" s="45">
        <v>817.53689348</v>
      </c>
      <c r="D162" s="11" t="str">
        <f t="shared" si="21"/>
        <v>N/A</v>
      </c>
      <c r="E162" s="45">
        <v>742.43172029000004</v>
      </c>
      <c r="F162" s="11" t="str">
        <f t="shared" si="22"/>
        <v>N/A</v>
      </c>
      <c r="G162" s="45">
        <v>698.07150991000003</v>
      </c>
      <c r="H162" s="11" t="str">
        <f t="shared" si="23"/>
        <v>N/A</v>
      </c>
      <c r="I162" s="12">
        <v>-9.19</v>
      </c>
      <c r="J162" s="12">
        <v>-5.97</v>
      </c>
      <c r="K162" s="43" t="s">
        <v>739</v>
      </c>
      <c r="L162" s="9" t="str">
        <f t="shared" si="24"/>
        <v>Yes</v>
      </c>
    </row>
    <row r="163" spans="1:12" x14ac:dyDescent="0.25">
      <c r="A163" s="4" t="s">
        <v>1705</v>
      </c>
      <c r="B163" s="35" t="s">
        <v>213</v>
      </c>
      <c r="C163" s="45">
        <v>2333.5212025000001</v>
      </c>
      <c r="D163" s="11" t="str">
        <f t="shared" si="21"/>
        <v>N/A</v>
      </c>
      <c r="E163" s="45">
        <v>2172.2719443000001</v>
      </c>
      <c r="F163" s="11" t="str">
        <f t="shared" si="22"/>
        <v>N/A</v>
      </c>
      <c r="G163" s="45">
        <v>2286.2695382000002</v>
      </c>
      <c r="H163" s="11" t="str">
        <f t="shared" si="23"/>
        <v>N/A</v>
      </c>
      <c r="I163" s="12">
        <v>-6.91</v>
      </c>
      <c r="J163" s="12">
        <v>5.2480000000000002</v>
      </c>
      <c r="K163" s="43" t="s">
        <v>739</v>
      </c>
      <c r="L163" s="9" t="str">
        <f t="shared" si="24"/>
        <v>Yes</v>
      </c>
    </row>
    <row r="164" spans="1:12" x14ac:dyDescent="0.25">
      <c r="A164" s="4" t="s">
        <v>1355</v>
      </c>
      <c r="B164" s="35" t="s">
        <v>213</v>
      </c>
      <c r="C164" s="45">
        <v>399.02898951999998</v>
      </c>
      <c r="D164" s="11" t="str">
        <f t="shared" si="21"/>
        <v>N/A</v>
      </c>
      <c r="E164" s="45">
        <v>388.57795607000003</v>
      </c>
      <c r="F164" s="11" t="str">
        <f t="shared" si="22"/>
        <v>N/A</v>
      </c>
      <c r="G164" s="45">
        <v>415.74244081000001</v>
      </c>
      <c r="H164" s="11" t="str">
        <f t="shared" si="23"/>
        <v>N/A</v>
      </c>
      <c r="I164" s="12">
        <v>-2.62</v>
      </c>
      <c r="J164" s="12">
        <v>6.9909999999999997</v>
      </c>
      <c r="K164" s="43" t="s">
        <v>739</v>
      </c>
      <c r="L164" s="9" t="str">
        <f t="shared" si="24"/>
        <v>Yes</v>
      </c>
    </row>
    <row r="165" spans="1:12" x14ac:dyDescent="0.25">
      <c r="A165" s="4" t="s">
        <v>1356</v>
      </c>
      <c r="B165" s="35" t="s">
        <v>213</v>
      </c>
      <c r="C165" s="45">
        <v>26.090285714</v>
      </c>
      <c r="D165" s="11" t="str">
        <f t="shared" si="21"/>
        <v>N/A</v>
      </c>
      <c r="E165" s="45">
        <v>25.793378181000001</v>
      </c>
      <c r="F165" s="11" t="str">
        <f t="shared" si="22"/>
        <v>N/A</v>
      </c>
      <c r="G165" s="45">
        <v>21.028449420000001</v>
      </c>
      <c r="H165" s="11" t="str">
        <f t="shared" si="23"/>
        <v>N/A</v>
      </c>
      <c r="I165" s="12">
        <v>-1.1399999999999999</v>
      </c>
      <c r="J165" s="12">
        <v>-18.5</v>
      </c>
      <c r="K165" s="43" t="s">
        <v>739</v>
      </c>
      <c r="L165" s="9" t="str">
        <f t="shared" si="24"/>
        <v>Yes</v>
      </c>
    </row>
    <row r="166" spans="1:12" x14ac:dyDescent="0.25">
      <c r="A166" s="4" t="s">
        <v>1357</v>
      </c>
      <c r="B166" s="35" t="s">
        <v>213</v>
      </c>
      <c r="C166" s="45">
        <v>3422.3232530999999</v>
      </c>
      <c r="D166" s="11" t="str">
        <f t="shared" si="21"/>
        <v>N/A</v>
      </c>
      <c r="E166" s="45">
        <v>3672.0226696</v>
      </c>
      <c r="F166" s="11" t="str">
        <f t="shared" si="22"/>
        <v>N/A</v>
      </c>
      <c r="G166" s="45">
        <v>4035.9401692000001</v>
      </c>
      <c r="H166" s="11" t="str">
        <f t="shared" si="23"/>
        <v>N/A</v>
      </c>
      <c r="I166" s="12">
        <v>7.2960000000000003</v>
      </c>
      <c r="J166" s="12">
        <v>9.9109999999999996</v>
      </c>
      <c r="K166" s="43" t="s">
        <v>739</v>
      </c>
      <c r="L166" s="9" t="str">
        <f t="shared" si="24"/>
        <v>Yes</v>
      </c>
    </row>
    <row r="167" spans="1:12" x14ac:dyDescent="0.25">
      <c r="A167" s="44" t="s">
        <v>1358</v>
      </c>
      <c r="B167" s="35" t="s">
        <v>213</v>
      </c>
      <c r="C167" s="45">
        <v>2748.1320701</v>
      </c>
      <c r="D167" s="11" t="str">
        <f t="shared" si="21"/>
        <v>N/A</v>
      </c>
      <c r="E167" s="45">
        <v>2729.6529009000001</v>
      </c>
      <c r="F167" s="11" t="str">
        <f t="shared" si="22"/>
        <v>N/A</v>
      </c>
      <c r="G167" s="45">
        <v>2969.5795945999998</v>
      </c>
      <c r="H167" s="11" t="str">
        <f t="shared" si="23"/>
        <v>N/A</v>
      </c>
      <c r="I167" s="12">
        <v>-0.67200000000000004</v>
      </c>
      <c r="J167" s="12">
        <v>8.7899999999999991</v>
      </c>
      <c r="K167" s="43" t="s">
        <v>739</v>
      </c>
      <c r="L167" s="9" t="str">
        <f t="shared" si="24"/>
        <v>Yes</v>
      </c>
    </row>
    <row r="168" spans="1:12" x14ac:dyDescent="0.25">
      <c r="A168" s="44" t="s">
        <v>1359</v>
      </c>
      <c r="B168" s="35" t="s">
        <v>213</v>
      </c>
      <c r="C168" s="45">
        <v>5050.2334115000003</v>
      </c>
      <c r="D168" s="11" t="str">
        <f t="shared" si="21"/>
        <v>N/A</v>
      </c>
      <c r="E168" s="45">
        <v>5210.6396272000002</v>
      </c>
      <c r="F168" s="11" t="str">
        <f t="shared" si="22"/>
        <v>N/A</v>
      </c>
      <c r="G168" s="45">
        <v>5662.8089016000004</v>
      </c>
      <c r="H168" s="11" t="str">
        <f t="shared" si="23"/>
        <v>N/A</v>
      </c>
      <c r="I168" s="12">
        <v>3.1760000000000002</v>
      </c>
      <c r="J168" s="12">
        <v>8.6780000000000008</v>
      </c>
      <c r="K168" s="43" t="s">
        <v>739</v>
      </c>
      <c r="L168" s="9" t="str">
        <f t="shared" si="24"/>
        <v>Yes</v>
      </c>
    </row>
    <row r="169" spans="1:12" x14ac:dyDescent="0.25">
      <c r="A169" s="44" t="s">
        <v>1360</v>
      </c>
      <c r="B169" s="35" t="s">
        <v>213</v>
      </c>
      <c r="C169" s="45">
        <v>1190.7856595999999</v>
      </c>
      <c r="D169" s="11" t="str">
        <f t="shared" si="21"/>
        <v>N/A</v>
      </c>
      <c r="E169" s="45">
        <v>1323.2361728000001</v>
      </c>
      <c r="F169" s="11" t="str">
        <f t="shared" si="22"/>
        <v>N/A</v>
      </c>
      <c r="G169" s="45">
        <v>1495.8164078</v>
      </c>
      <c r="H169" s="11" t="str">
        <f t="shared" si="23"/>
        <v>N/A</v>
      </c>
      <c r="I169" s="12">
        <v>11.12</v>
      </c>
      <c r="J169" s="12">
        <v>13.04</v>
      </c>
      <c r="K169" s="43" t="s">
        <v>739</v>
      </c>
      <c r="L169" s="9" t="str">
        <f t="shared" si="24"/>
        <v>Yes</v>
      </c>
    </row>
    <row r="170" spans="1:12" x14ac:dyDescent="0.25">
      <c r="A170" s="44" t="s">
        <v>1361</v>
      </c>
      <c r="B170" s="35" t="s">
        <v>213</v>
      </c>
      <c r="C170" s="45">
        <v>387.74795604000002</v>
      </c>
      <c r="D170" s="11" t="str">
        <f t="shared" si="21"/>
        <v>N/A</v>
      </c>
      <c r="E170" s="45">
        <v>410.30467805000001</v>
      </c>
      <c r="F170" s="11" t="str">
        <f t="shared" si="22"/>
        <v>N/A</v>
      </c>
      <c r="G170" s="45">
        <v>396.66455074999999</v>
      </c>
      <c r="H170" s="11" t="str">
        <f t="shared" si="23"/>
        <v>N/A</v>
      </c>
      <c r="I170" s="12">
        <v>5.8170000000000002</v>
      </c>
      <c r="J170" s="12">
        <v>-3.32</v>
      </c>
      <c r="K170" s="43" t="s">
        <v>739</v>
      </c>
      <c r="L170" s="9" t="str">
        <f t="shared" si="24"/>
        <v>Yes</v>
      </c>
    </row>
    <row r="171" spans="1:12" x14ac:dyDescent="0.25">
      <c r="A171" s="44" t="s">
        <v>85</v>
      </c>
      <c r="B171" s="35" t="s">
        <v>213</v>
      </c>
      <c r="C171" s="8">
        <v>13.017114360000001</v>
      </c>
      <c r="D171" s="11" t="str">
        <f t="shared" ref="D171:D202" si="25">IF($B171="N/A","N/A",IF(C171&gt;10,"No",IF(C171&lt;-10,"No","Yes")))</f>
        <v>N/A</v>
      </c>
      <c r="E171" s="8">
        <v>13.078950142</v>
      </c>
      <c r="F171" s="11" t="str">
        <f t="shared" ref="F171:F202" si="26">IF($B171="N/A","N/A",IF(E171&gt;10,"No",IF(E171&lt;-10,"No","Yes")))</f>
        <v>N/A</v>
      </c>
      <c r="G171" s="8">
        <v>13.169653615</v>
      </c>
      <c r="H171" s="11" t="str">
        <f t="shared" ref="H171:H202" si="27">IF($B171="N/A","N/A",IF(G171&gt;10,"No",IF(G171&lt;-10,"No","Yes")))</f>
        <v>N/A</v>
      </c>
      <c r="I171" s="12">
        <v>0.47499999999999998</v>
      </c>
      <c r="J171" s="12">
        <v>0.69350000000000001</v>
      </c>
      <c r="K171" s="43" t="s">
        <v>739</v>
      </c>
      <c r="L171" s="9" t="str">
        <f t="shared" ref="L171:L202" si="28">IF(J171="Div by 0", "N/A", IF(K171="N/A","N/A", IF(J171&gt;VALUE(MID(K171,1,2)), "No", IF(J171&lt;-1*VALUE(MID(K171,1,2)), "No", "Yes"))))</f>
        <v>Yes</v>
      </c>
    </row>
    <row r="172" spans="1:12" x14ac:dyDescent="0.25">
      <c r="A172" s="44" t="s">
        <v>465</v>
      </c>
      <c r="B172" s="35" t="s">
        <v>213</v>
      </c>
      <c r="C172" s="8">
        <v>14.585127762999999</v>
      </c>
      <c r="D172" s="11" t="str">
        <f t="shared" si="25"/>
        <v>N/A</v>
      </c>
      <c r="E172" s="8">
        <v>13.579934127</v>
      </c>
      <c r="F172" s="11" t="str">
        <f t="shared" si="26"/>
        <v>N/A</v>
      </c>
      <c r="G172" s="8">
        <v>12.366203598</v>
      </c>
      <c r="H172" s="11" t="str">
        <f t="shared" si="27"/>
        <v>N/A</v>
      </c>
      <c r="I172" s="12">
        <v>-6.89</v>
      </c>
      <c r="J172" s="12">
        <v>-8.94</v>
      </c>
      <c r="K172" s="43" t="s">
        <v>739</v>
      </c>
      <c r="L172" s="9" t="str">
        <f t="shared" si="28"/>
        <v>Yes</v>
      </c>
    </row>
    <row r="173" spans="1:12" x14ac:dyDescent="0.25">
      <c r="A173" s="44" t="s">
        <v>466</v>
      </c>
      <c r="B173" s="35" t="s">
        <v>213</v>
      </c>
      <c r="C173" s="8">
        <v>16.440553563000002</v>
      </c>
      <c r="D173" s="11" t="str">
        <f t="shared" si="25"/>
        <v>N/A</v>
      </c>
      <c r="E173" s="8">
        <v>16.040649037000001</v>
      </c>
      <c r="F173" s="11" t="str">
        <f t="shared" si="26"/>
        <v>N/A</v>
      </c>
      <c r="G173" s="8">
        <v>16.409262227999999</v>
      </c>
      <c r="H173" s="11" t="str">
        <f t="shared" si="27"/>
        <v>N/A</v>
      </c>
      <c r="I173" s="12">
        <v>-2.4300000000000002</v>
      </c>
      <c r="J173" s="12">
        <v>2.298</v>
      </c>
      <c r="K173" s="43" t="s">
        <v>739</v>
      </c>
      <c r="L173" s="9" t="str">
        <f t="shared" si="28"/>
        <v>Yes</v>
      </c>
    </row>
    <row r="174" spans="1:12" x14ac:dyDescent="0.25">
      <c r="A174" s="2" t="s">
        <v>467</v>
      </c>
      <c r="B174" s="35" t="s">
        <v>213</v>
      </c>
      <c r="C174" s="8">
        <v>8.8433219855999994</v>
      </c>
      <c r="D174" s="11" t="str">
        <f t="shared" si="25"/>
        <v>N/A</v>
      </c>
      <c r="E174" s="8">
        <v>9.1498805053000005</v>
      </c>
      <c r="F174" s="11" t="str">
        <f t="shared" si="26"/>
        <v>N/A</v>
      </c>
      <c r="G174" s="8">
        <v>8.5079298519000002</v>
      </c>
      <c r="H174" s="11" t="str">
        <f t="shared" si="27"/>
        <v>N/A</v>
      </c>
      <c r="I174" s="12">
        <v>3.4670000000000001</v>
      </c>
      <c r="J174" s="12">
        <v>-7.02</v>
      </c>
      <c r="K174" s="43" t="s">
        <v>739</v>
      </c>
      <c r="L174" s="9" t="str">
        <f t="shared" si="28"/>
        <v>Yes</v>
      </c>
    </row>
    <row r="175" spans="1:12" x14ac:dyDescent="0.25">
      <c r="A175" s="2" t="s">
        <v>468</v>
      </c>
      <c r="B175" s="35" t="s">
        <v>213</v>
      </c>
      <c r="C175" s="8">
        <v>5.1780219780000003</v>
      </c>
      <c r="D175" s="11" t="str">
        <f t="shared" si="25"/>
        <v>N/A</v>
      </c>
      <c r="E175" s="8">
        <v>5.2267724834999996</v>
      </c>
      <c r="F175" s="11" t="str">
        <f t="shared" si="26"/>
        <v>N/A</v>
      </c>
      <c r="G175" s="8">
        <v>4.9916325234999999</v>
      </c>
      <c r="H175" s="11" t="str">
        <f t="shared" si="27"/>
        <v>N/A</v>
      </c>
      <c r="I175" s="12">
        <v>0.9415</v>
      </c>
      <c r="J175" s="12">
        <v>-4.5</v>
      </c>
      <c r="K175" s="43" t="s">
        <v>739</v>
      </c>
      <c r="L175" s="9" t="str">
        <f t="shared" si="28"/>
        <v>Yes</v>
      </c>
    </row>
    <row r="176" spans="1:12" x14ac:dyDescent="0.25">
      <c r="A176" s="2" t="s">
        <v>1362</v>
      </c>
      <c r="B176" s="35" t="s">
        <v>213</v>
      </c>
      <c r="C176" s="8">
        <v>1.5718859798</v>
      </c>
      <c r="D176" s="11" t="str">
        <f t="shared" si="25"/>
        <v>N/A</v>
      </c>
      <c r="E176" s="8">
        <v>1.5414075401</v>
      </c>
      <c r="F176" s="11" t="str">
        <f t="shared" si="26"/>
        <v>N/A</v>
      </c>
      <c r="G176" s="8">
        <v>1.3360368486</v>
      </c>
      <c r="H176" s="11" t="str">
        <f t="shared" si="27"/>
        <v>N/A</v>
      </c>
      <c r="I176" s="12">
        <v>-1.94</v>
      </c>
      <c r="J176" s="12">
        <v>-13.3</v>
      </c>
      <c r="K176" s="43" t="s">
        <v>739</v>
      </c>
      <c r="L176" s="9" t="str">
        <f t="shared" si="28"/>
        <v>Yes</v>
      </c>
    </row>
    <row r="177" spans="1:12" x14ac:dyDescent="0.25">
      <c r="A177" s="2" t="s">
        <v>1363</v>
      </c>
      <c r="B177" s="35" t="s">
        <v>213</v>
      </c>
      <c r="C177" s="8">
        <v>17.599770313</v>
      </c>
      <c r="D177" s="11" t="str">
        <f t="shared" si="25"/>
        <v>N/A</v>
      </c>
      <c r="E177" s="8">
        <v>14.492019255000001</v>
      </c>
      <c r="F177" s="11" t="str">
        <f t="shared" si="26"/>
        <v>N/A</v>
      </c>
      <c r="G177" s="8">
        <v>12.480072875999999</v>
      </c>
      <c r="H177" s="11" t="str">
        <f t="shared" si="27"/>
        <v>N/A</v>
      </c>
      <c r="I177" s="12">
        <v>-17.7</v>
      </c>
      <c r="J177" s="12">
        <v>-13.9</v>
      </c>
      <c r="K177" s="43" t="s">
        <v>739</v>
      </c>
      <c r="L177" s="9" t="str">
        <f t="shared" si="28"/>
        <v>Yes</v>
      </c>
    </row>
    <row r="178" spans="1:12" x14ac:dyDescent="0.25">
      <c r="A178" s="2" t="s">
        <v>1364</v>
      </c>
      <c r="B178" s="35" t="s">
        <v>213</v>
      </c>
      <c r="C178" s="8">
        <v>2.0569189425999999</v>
      </c>
      <c r="D178" s="11" t="str">
        <f t="shared" si="25"/>
        <v>N/A</v>
      </c>
      <c r="E178" s="8">
        <v>1.9577789006999999</v>
      </c>
      <c r="F178" s="11" t="str">
        <f t="shared" si="26"/>
        <v>N/A</v>
      </c>
      <c r="G178" s="8">
        <v>1.8048997096999999</v>
      </c>
      <c r="H178" s="11" t="str">
        <f t="shared" si="27"/>
        <v>N/A</v>
      </c>
      <c r="I178" s="12">
        <v>-4.82</v>
      </c>
      <c r="J178" s="12">
        <v>-7.81</v>
      </c>
      <c r="K178" s="43" t="s">
        <v>739</v>
      </c>
      <c r="L178" s="9" t="str">
        <f t="shared" si="28"/>
        <v>Yes</v>
      </c>
    </row>
    <row r="179" spans="1:12" x14ac:dyDescent="0.25">
      <c r="A179" s="2" t="s">
        <v>1365</v>
      </c>
      <c r="B179" s="35" t="s">
        <v>213</v>
      </c>
      <c r="C179" s="8">
        <v>0.45918771279999998</v>
      </c>
      <c r="D179" s="11" t="str">
        <f t="shared" si="25"/>
        <v>N/A</v>
      </c>
      <c r="E179" s="8">
        <v>0.46659838399999998</v>
      </c>
      <c r="F179" s="11" t="str">
        <f t="shared" si="26"/>
        <v>N/A</v>
      </c>
      <c r="G179" s="8">
        <v>0</v>
      </c>
      <c r="H179" s="11" t="str">
        <f t="shared" si="27"/>
        <v>N/A</v>
      </c>
      <c r="I179" s="12">
        <v>1.6140000000000001</v>
      </c>
      <c r="J179" s="12">
        <v>-100</v>
      </c>
      <c r="K179" s="43" t="s">
        <v>739</v>
      </c>
      <c r="L179" s="9" t="str">
        <f t="shared" si="28"/>
        <v>No</v>
      </c>
    </row>
    <row r="180" spans="1:12" x14ac:dyDescent="0.25">
      <c r="A180" s="2" t="s">
        <v>1366</v>
      </c>
      <c r="B180" s="35" t="s">
        <v>213</v>
      </c>
      <c r="C180" s="8">
        <v>5.8608059000000001E-3</v>
      </c>
      <c r="D180" s="11" t="str">
        <f t="shared" si="25"/>
        <v>N/A</v>
      </c>
      <c r="E180" s="8">
        <v>0</v>
      </c>
      <c r="F180" s="11" t="str">
        <f t="shared" si="26"/>
        <v>N/A</v>
      </c>
      <c r="G180" s="8">
        <v>0</v>
      </c>
      <c r="H180" s="11" t="str">
        <f t="shared" si="27"/>
        <v>N/A</v>
      </c>
      <c r="I180" s="12">
        <v>-100</v>
      </c>
      <c r="J180" s="12" t="s">
        <v>1746</v>
      </c>
      <c r="K180" s="43" t="s">
        <v>739</v>
      </c>
      <c r="L180" s="9" t="str">
        <f t="shared" si="28"/>
        <v>N/A</v>
      </c>
    </row>
    <row r="181" spans="1:12" x14ac:dyDescent="0.25">
      <c r="A181" s="2" t="s">
        <v>86</v>
      </c>
      <c r="B181" s="35" t="s">
        <v>213</v>
      </c>
      <c r="C181" s="8">
        <v>1.1491662911</v>
      </c>
      <c r="D181" s="11" t="str">
        <f t="shared" si="25"/>
        <v>N/A</v>
      </c>
      <c r="E181" s="8">
        <v>3.6243446546999998</v>
      </c>
      <c r="F181" s="11" t="str">
        <f t="shared" si="26"/>
        <v>N/A</v>
      </c>
      <c r="G181" s="8">
        <v>1.5202267457</v>
      </c>
      <c r="H181" s="11" t="str">
        <f t="shared" si="27"/>
        <v>N/A</v>
      </c>
      <c r="I181" s="12">
        <v>215.4</v>
      </c>
      <c r="J181" s="12">
        <v>-58.1</v>
      </c>
      <c r="K181" s="43" t="s">
        <v>739</v>
      </c>
      <c r="L181" s="9" t="str">
        <f t="shared" si="28"/>
        <v>No</v>
      </c>
    </row>
    <row r="182" spans="1:12" x14ac:dyDescent="0.25">
      <c r="A182" s="2" t="s">
        <v>87</v>
      </c>
      <c r="B182" s="35" t="s">
        <v>213</v>
      </c>
      <c r="C182" s="8">
        <v>57.567224867</v>
      </c>
      <c r="D182" s="11" t="str">
        <f t="shared" si="25"/>
        <v>N/A</v>
      </c>
      <c r="E182" s="8">
        <v>59.427989177999997</v>
      </c>
      <c r="F182" s="11" t="str">
        <f t="shared" si="26"/>
        <v>N/A</v>
      </c>
      <c r="G182" s="8">
        <v>60.217015621999998</v>
      </c>
      <c r="H182" s="11" t="str">
        <f t="shared" si="27"/>
        <v>N/A</v>
      </c>
      <c r="I182" s="12">
        <v>3.2320000000000002</v>
      </c>
      <c r="J182" s="12">
        <v>1.3280000000000001</v>
      </c>
      <c r="K182" s="43" t="s">
        <v>739</v>
      </c>
      <c r="L182" s="9" t="str">
        <f t="shared" si="28"/>
        <v>Yes</v>
      </c>
    </row>
    <row r="183" spans="1:12" x14ac:dyDescent="0.25">
      <c r="A183" s="2" t="s">
        <v>469</v>
      </c>
      <c r="B183" s="35" t="s">
        <v>213</v>
      </c>
      <c r="C183" s="8">
        <v>58.426643697999999</v>
      </c>
      <c r="D183" s="11" t="str">
        <f t="shared" si="25"/>
        <v>N/A</v>
      </c>
      <c r="E183" s="8">
        <v>55.865214086999998</v>
      </c>
      <c r="F183" s="11" t="str">
        <f t="shared" si="26"/>
        <v>N/A</v>
      </c>
      <c r="G183" s="8">
        <v>53.268048280999999</v>
      </c>
      <c r="H183" s="11" t="str">
        <f t="shared" si="27"/>
        <v>N/A</v>
      </c>
      <c r="I183" s="12">
        <v>-4.38</v>
      </c>
      <c r="J183" s="12">
        <v>-4.6500000000000004</v>
      </c>
      <c r="K183" s="43" t="s">
        <v>739</v>
      </c>
      <c r="L183" s="9" t="str">
        <f t="shared" si="28"/>
        <v>Yes</v>
      </c>
    </row>
    <row r="184" spans="1:12" x14ac:dyDescent="0.25">
      <c r="A184" s="2" t="s">
        <v>470</v>
      </c>
      <c r="B184" s="35" t="s">
        <v>213</v>
      </c>
      <c r="C184" s="8">
        <v>72.962318429000007</v>
      </c>
      <c r="D184" s="11" t="str">
        <f t="shared" si="25"/>
        <v>N/A</v>
      </c>
      <c r="E184" s="8">
        <v>73.369827634999993</v>
      </c>
      <c r="F184" s="11" t="str">
        <f t="shared" si="26"/>
        <v>N/A</v>
      </c>
      <c r="G184" s="8">
        <v>74.742234545000002</v>
      </c>
      <c r="H184" s="11" t="str">
        <f t="shared" si="27"/>
        <v>N/A</v>
      </c>
      <c r="I184" s="12">
        <v>0.5585</v>
      </c>
      <c r="J184" s="12">
        <v>1.871</v>
      </c>
      <c r="K184" s="43" t="s">
        <v>739</v>
      </c>
      <c r="L184" s="9" t="str">
        <f t="shared" si="28"/>
        <v>Yes</v>
      </c>
    </row>
    <row r="185" spans="1:12" x14ac:dyDescent="0.25">
      <c r="A185" s="2" t="s">
        <v>471</v>
      </c>
      <c r="B185" s="35" t="s">
        <v>213</v>
      </c>
      <c r="C185" s="8">
        <v>35.414192595000003</v>
      </c>
      <c r="D185" s="11" t="str">
        <f t="shared" si="25"/>
        <v>N/A</v>
      </c>
      <c r="E185" s="8">
        <v>37.340673723000002</v>
      </c>
      <c r="F185" s="11" t="str">
        <f t="shared" si="26"/>
        <v>N/A</v>
      </c>
      <c r="G185" s="8">
        <v>37.017956359999999</v>
      </c>
      <c r="H185" s="11" t="str">
        <f t="shared" si="27"/>
        <v>N/A</v>
      </c>
      <c r="I185" s="12">
        <v>5.44</v>
      </c>
      <c r="J185" s="12">
        <v>-0.86399999999999999</v>
      </c>
      <c r="K185" s="43" t="s">
        <v>739</v>
      </c>
      <c r="L185" s="9" t="str">
        <f t="shared" si="28"/>
        <v>Yes</v>
      </c>
    </row>
    <row r="186" spans="1:12" x14ac:dyDescent="0.25">
      <c r="A186" s="2" t="s">
        <v>472</v>
      </c>
      <c r="B186" s="35" t="s">
        <v>213</v>
      </c>
      <c r="C186" s="8">
        <v>30.461538462</v>
      </c>
      <c r="D186" s="11" t="str">
        <f t="shared" si="25"/>
        <v>N/A</v>
      </c>
      <c r="E186" s="8">
        <v>31.016523544999998</v>
      </c>
      <c r="F186" s="11" t="str">
        <f t="shared" si="26"/>
        <v>N/A</v>
      </c>
      <c r="G186" s="8">
        <v>28.400369323</v>
      </c>
      <c r="H186" s="11" t="str">
        <f t="shared" si="27"/>
        <v>N/A</v>
      </c>
      <c r="I186" s="12">
        <v>1.8220000000000001</v>
      </c>
      <c r="J186" s="12">
        <v>-8.43</v>
      </c>
      <c r="K186" s="43" t="s">
        <v>739</v>
      </c>
      <c r="L186" s="9" t="str">
        <f t="shared" si="28"/>
        <v>Yes</v>
      </c>
    </row>
    <row r="187" spans="1:12" x14ac:dyDescent="0.25">
      <c r="A187" s="2" t="s">
        <v>116</v>
      </c>
      <c r="B187" s="35" t="s">
        <v>213</v>
      </c>
      <c r="C187" s="8">
        <v>75.880156975999995</v>
      </c>
      <c r="D187" s="11" t="str">
        <f t="shared" si="25"/>
        <v>N/A</v>
      </c>
      <c r="E187" s="8">
        <v>77.242191067999997</v>
      </c>
      <c r="F187" s="11" t="str">
        <f t="shared" si="26"/>
        <v>N/A</v>
      </c>
      <c r="G187" s="8">
        <v>74.493435140000003</v>
      </c>
      <c r="H187" s="11" t="str">
        <f t="shared" si="27"/>
        <v>N/A</v>
      </c>
      <c r="I187" s="12">
        <v>1.7949999999999999</v>
      </c>
      <c r="J187" s="12">
        <v>-3.56</v>
      </c>
      <c r="K187" s="43" t="s">
        <v>739</v>
      </c>
      <c r="L187" s="9" t="str">
        <f t="shared" si="28"/>
        <v>Yes</v>
      </c>
    </row>
    <row r="188" spans="1:12" x14ac:dyDescent="0.25">
      <c r="A188" s="2" t="s">
        <v>473</v>
      </c>
      <c r="B188" s="35" t="s">
        <v>213</v>
      </c>
      <c r="C188" s="8">
        <v>76.457077232000003</v>
      </c>
      <c r="D188" s="11" t="str">
        <f t="shared" si="25"/>
        <v>N/A</v>
      </c>
      <c r="E188" s="8">
        <v>70.255890550000004</v>
      </c>
      <c r="F188" s="11" t="str">
        <f t="shared" si="26"/>
        <v>N/A</v>
      </c>
      <c r="G188" s="8">
        <v>65.657025734000001</v>
      </c>
      <c r="H188" s="11" t="str">
        <f t="shared" si="27"/>
        <v>N/A</v>
      </c>
      <c r="I188" s="12">
        <v>-8.11</v>
      </c>
      <c r="J188" s="12">
        <v>-6.55</v>
      </c>
      <c r="K188" s="43" t="s">
        <v>739</v>
      </c>
      <c r="L188" s="9" t="str">
        <f t="shared" si="28"/>
        <v>Yes</v>
      </c>
    </row>
    <row r="189" spans="1:12" x14ac:dyDescent="0.25">
      <c r="A189" s="2" t="s">
        <v>474</v>
      </c>
      <c r="B189" s="35" t="s">
        <v>213</v>
      </c>
      <c r="C189" s="8">
        <v>88.285920611999998</v>
      </c>
      <c r="D189" s="11" t="str">
        <f t="shared" si="25"/>
        <v>N/A</v>
      </c>
      <c r="E189" s="8">
        <v>88.334175509999994</v>
      </c>
      <c r="F189" s="11" t="str">
        <f t="shared" si="26"/>
        <v>N/A</v>
      </c>
      <c r="G189" s="8">
        <v>84.861694753999998</v>
      </c>
      <c r="H189" s="11" t="str">
        <f t="shared" si="27"/>
        <v>N/A</v>
      </c>
      <c r="I189" s="12">
        <v>5.4699999999999999E-2</v>
      </c>
      <c r="J189" s="12">
        <v>-3.93</v>
      </c>
      <c r="K189" s="43" t="s">
        <v>739</v>
      </c>
      <c r="L189" s="9" t="str">
        <f t="shared" si="28"/>
        <v>Yes</v>
      </c>
    </row>
    <row r="190" spans="1:12" x14ac:dyDescent="0.25">
      <c r="A190" s="2" t="s">
        <v>475</v>
      </c>
      <c r="B190" s="35" t="s">
        <v>213</v>
      </c>
      <c r="C190" s="8">
        <v>57.630696962000002</v>
      </c>
      <c r="D190" s="11" t="str">
        <f t="shared" si="25"/>
        <v>N/A</v>
      </c>
      <c r="E190" s="8">
        <v>59.531125525999997</v>
      </c>
      <c r="F190" s="11" t="str">
        <f t="shared" si="26"/>
        <v>N/A</v>
      </c>
      <c r="G190" s="8">
        <v>58.989411887999999</v>
      </c>
      <c r="H190" s="11" t="str">
        <f t="shared" si="27"/>
        <v>N/A</v>
      </c>
      <c r="I190" s="12">
        <v>3.298</v>
      </c>
      <c r="J190" s="12">
        <v>-0.91</v>
      </c>
      <c r="K190" s="43" t="s">
        <v>739</v>
      </c>
      <c r="L190" s="9" t="str">
        <f t="shared" si="28"/>
        <v>Yes</v>
      </c>
    </row>
    <row r="191" spans="1:12" x14ac:dyDescent="0.25">
      <c r="A191" s="2" t="s">
        <v>476</v>
      </c>
      <c r="B191" s="35" t="s">
        <v>213</v>
      </c>
      <c r="C191" s="8">
        <v>54.933333333</v>
      </c>
      <c r="D191" s="11" t="str">
        <f t="shared" si="25"/>
        <v>N/A</v>
      </c>
      <c r="E191" s="8">
        <v>55.448429797999999</v>
      </c>
      <c r="F191" s="11" t="str">
        <f t="shared" si="26"/>
        <v>N/A</v>
      </c>
      <c r="G191" s="8">
        <v>50.239482948000003</v>
      </c>
      <c r="H191" s="11" t="str">
        <f t="shared" si="27"/>
        <v>N/A</v>
      </c>
      <c r="I191" s="12">
        <v>0.93769999999999998</v>
      </c>
      <c r="J191" s="12">
        <v>-9.39</v>
      </c>
      <c r="K191" s="43" t="s">
        <v>739</v>
      </c>
      <c r="L191" s="9" t="str">
        <f t="shared" si="28"/>
        <v>Yes</v>
      </c>
    </row>
    <row r="192" spans="1:12" x14ac:dyDescent="0.25">
      <c r="A192" s="2" t="s">
        <v>1367</v>
      </c>
      <c r="B192" s="35" t="s">
        <v>213</v>
      </c>
      <c r="C192" s="36">
        <v>10.418997606</v>
      </c>
      <c r="D192" s="11" t="str">
        <f t="shared" si="25"/>
        <v>N/A</v>
      </c>
      <c r="E192" s="36">
        <v>10.107215775</v>
      </c>
      <c r="F192" s="11" t="str">
        <f t="shared" si="26"/>
        <v>N/A</v>
      </c>
      <c r="G192" s="36">
        <v>10.468632371</v>
      </c>
      <c r="H192" s="11" t="str">
        <f t="shared" si="27"/>
        <v>N/A</v>
      </c>
      <c r="I192" s="12">
        <v>-2.99</v>
      </c>
      <c r="J192" s="12">
        <v>3.5760000000000001</v>
      </c>
      <c r="K192" s="43" t="s">
        <v>739</v>
      </c>
      <c r="L192" s="9" t="str">
        <f t="shared" si="28"/>
        <v>Yes</v>
      </c>
    </row>
    <row r="193" spans="1:12" x14ac:dyDescent="0.25">
      <c r="A193" s="2" t="s">
        <v>1368</v>
      </c>
      <c r="B193" s="35" t="s">
        <v>213</v>
      </c>
      <c r="C193" s="36">
        <v>8.9744094487999995</v>
      </c>
      <c r="D193" s="11" t="str">
        <f t="shared" si="25"/>
        <v>N/A</v>
      </c>
      <c r="E193" s="36">
        <v>8.2052238806000002</v>
      </c>
      <c r="F193" s="11" t="str">
        <f t="shared" si="26"/>
        <v>N/A</v>
      </c>
      <c r="G193" s="36">
        <v>7.8416206262000001</v>
      </c>
      <c r="H193" s="11" t="str">
        <f t="shared" si="27"/>
        <v>N/A</v>
      </c>
      <c r="I193" s="12">
        <v>-8.57</v>
      </c>
      <c r="J193" s="12">
        <v>-4.43</v>
      </c>
      <c r="K193" s="43" t="s">
        <v>739</v>
      </c>
      <c r="L193" s="9" t="str">
        <f t="shared" si="28"/>
        <v>Yes</v>
      </c>
    </row>
    <row r="194" spans="1:12" x14ac:dyDescent="0.25">
      <c r="A194" s="2" t="s">
        <v>1369</v>
      </c>
      <c r="B194" s="35" t="s">
        <v>213</v>
      </c>
      <c r="C194" s="36">
        <v>12.482520252</v>
      </c>
      <c r="D194" s="11" t="str">
        <f t="shared" si="25"/>
        <v>N/A</v>
      </c>
      <c r="E194" s="36">
        <v>11.967518375999999</v>
      </c>
      <c r="F194" s="11" t="str">
        <f t="shared" si="26"/>
        <v>N/A</v>
      </c>
      <c r="G194" s="36">
        <v>12.140683783</v>
      </c>
      <c r="H194" s="11" t="str">
        <f t="shared" si="27"/>
        <v>N/A</v>
      </c>
      <c r="I194" s="12">
        <v>-4.13</v>
      </c>
      <c r="J194" s="12">
        <v>1.4470000000000001</v>
      </c>
      <c r="K194" s="43" t="s">
        <v>739</v>
      </c>
      <c r="L194" s="9" t="str">
        <f t="shared" si="28"/>
        <v>Yes</v>
      </c>
    </row>
    <row r="195" spans="1:12" x14ac:dyDescent="0.25">
      <c r="A195" s="2" t="s">
        <v>1370</v>
      </c>
      <c r="B195" s="35" t="s">
        <v>213</v>
      </c>
      <c r="C195" s="36">
        <v>3.6660698299000001</v>
      </c>
      <c r="D195" s="11" t="str">
        <f t="shared" si="25"/>
        <v>N/A</v>
      </c>
      <c r="E195" s="36">
        <v>3.6990049750999998</v>
      </c>
      <c r="F195" s="11" t="str">
        <f t="shared" si="26"/>
        <v>N/A</v>
      </c>
      <c r="G195" s="36">
        <v>3.8487942263999999</v>
      </c>
      <c r="H195" s="11" t="str">
        <f t="shared" si="27"/>
        <v>N/A</v>
      </c>
      <c r="I195" s="12">
        <v>0.89839999999999998</v>
      </c>
      <c r="J195" s="12">
        <v>4.0490000000000004</v>
      </c>
      <c r="K195" s="43" t="s">
        <v>739</v>
      </c>
      <c r="L195" s="9" t="str">
        <f t="shared" si="28"/>
        <v>Yes</v>
      </c>
    </row>
    <row r="196" spans="1:12" x14ac:dyDescent="0.25">
      <c r="A196" s="2" t="s">
        <v>1371</v>
      </c>
      <c r="B196" s="35" t="s">
        <v>213</v>
      </c>
      <c r="C196" s="36">
        <v>4.0113186190999999</v>
      </c>
      <c r="D196" s="11" t="str">
        <f t="shared" si="25"/>
        <v>N/A</v>
      </c>
      <c r="E196" s="36">
        <v>3.6352313167000001</v>
      </c>
      <c r="F196" s="11" t="str">
        <f t="shared" si="26"/>
        <v>N/A</v>
      </c>
      <c r="G196" s="36">
        <v>3.7445086705000001</v>
      </c>
      <c r="H196" s="11" t="str">
        <f t="shared" si="27"/>
        <v>N/A</v>
      </c>
      <c r="I196" s="12">
        <v>-9.3800000000000008</v>
      </c>
      <c r="J196" s="12">
        <v>3.0059999999999998</v>
      </c>
      <c r="K196" s="43" t="s">
        <v>739</v>
      </c>
      <c r="L196" s="9" t="str">
        <f t="shared" si="28"/>
        <v>Yes</v>
      </c>
    </row>
    <row r="197" spans="1:12" x14ac:dyDescent="0.25">
      <c r="A197" s="2" t="s">
        <v>1372</v>
      </c>
      <c r="B197" s="35" t="s">
        <v>213</v>
      </c>
      <c r="C197" s="36">
        <v>222.79720595000001</v>
      </c>
      <c r="D197" s="11" t="str">
        <f t="shared" si="25"/>
        <v>N/A</v>
      </c>
      <c r="E197" s="36">
        <v>219.18098929000001</v>
      </c>
      <c r="F197" s="11" t="str">
        <f t="shared" si="26"/>
        <v>N/A</v>
      </c>
      <c r="G197" s="36">
        <v>223.40633857</v>
      </c>
      <c r="H197" s="11" t="str">
        <f t="shared" si="27"/>
        <v>N/A</v>
      </c>
      <c r="I197" s="12">
        <v>-1.62</v>
      </c>
      <c r="J197" s="12">
        <v>1.9279999999999999</v>
      </c>
      <c r="K197" s="43" t="s">
        <v>739</v>
      </c>
      <c r="L197" s="9" t="str">
        <f t="shared" si="28"/>
        <v>Yes</v>
      </c>
    </row>
    <row r="198" spans="1:12" x14ac:dyDescent="0.25">
      <c r="A198" s="2" t="s">
        <v>1373</v>
      </c>
      <c r="B198" s="35" t="s">
        <v>213</v>
      </c>
      <c r="C198" s="36">
        <v>235.09624796</v>
      </c>
      <c r="D198" s="11" t="str">
        <f t="shared" si="25"/>
        <v>N/A</v>
      </c>
      <c r="E198" s="36">
        <v>243.27622378000001</v>
      </c>
      <c r="F198" s="11" t="str">
        <f t="shared" si="26"/>
        <v>N/A</v>
      </c>
      <c r="G198" s="36">
        <v>222.35218978</v>
      </c>
      <c r="H198" s="11" t="str">
        <f t="shared" si="27"/>
        <v>N/A</v>
      </c>
      <c r="I198" s="12">
        <v>3.4790000000000001</v>
      </c>
      <c r="J198" s="12">
        <v>-8.6</v>
      </c>
      <c r="K198" s="43" t="s">
        <v>739</v>
      </c>
      <c r="L198" s="9" t="str">
        <f t="shared" si="28"/>
        <v>Yes</v>
      </c>
    </row>
    <row r="199" spans="1:12" x14ac:dyDescent="0.25">
      <c r="A199" s="2" t="s">
        <v>1374</v>
      </c>
      <c r="B199" s="35" t="s">
        <v>213</v>
      </c>
      <c r="C199" s="36">
        <v>229.34791367</v>
      </c>
      <c r="D199" s="11" t="str">
        <f t="shared" si="25"/>
        <v>N/A</v>
      </c>
      <c r="E199" s="36">
        <v>226.32950961</v>
      </c>
      <c r="F199" s="11" t="str">
        <f t="shared" si="26"/>
        <v>N/A</v>
      </c>
      <c r="G199" s="36">
        <v>223.57965797</v>
      </c>
      <c r="H199" s="11" t="str">
        <f t="shared" si="27"/>
        <v>N/A</v>
      </c>
      <c r="I199" s="12">
        <v>-1.32</v>
      </c>
      <c r="J199" s="12">
        <v>-1.21</v>
      </c>
      <c r="K199" s="43" t="s">
        <v>739</v>
      </c>
      <c r="L199" s="9" t="str">
        <f t="shared" si="28"/>
        <v>Yes</v>
      </c>
    </row>
    <row r="200" spans="1:12" x14ac:dyDescent="0.25">
      <c r="A200" s="2" t="s">
        <v>1375</v>
      </c>
      <c r="B200" s="35" t="s">
        <v>213</v>
      </c>
      <c r="C200" s="36">
        <v>136.75574713</v>
      </c>
      <c r="D200" s="11" t="str">
        <f t="shared" si="25"/>
        <v>N/A</v>
      </c>
      <c r="E200" s="36">
        <v>101.16463415</v>
      </c>
      <c r="F200" s="11" t="str">
        <f t="shared" si="26"/>
        <v>N/A</v>
      </c>
      <c r="G200" s="36" t="s">
        <v>1746</v>
      </c>
      <c r="H200" s="11" t="str">
        <f t="shared" si="27"/>
        <v>N/A</v>
      </c>
      <c r="I200" s="12">
        <v>-26</v>
      </c>
      <c r="J200" s="12" t="s">
        <v>1746</v>
      </c>
      <c r="K200" s="43" t="s">
        <v>739</v>
      </c>
      <c r="L200" s="9" t="str">
        <f t="shared" si="28"/>
        <v>N/A</v>
      </c>
    </row>
    <row r="201" spans="1:12" x14ac:dyDescent="0.25">
      <c r="A201" s="2" t="s">
        <v>1376</v>
      </c>
      <c r="B201" s="35" t="s">
        <v>213</v>
      </c>
      <c r="C201" s="36">
        <v>42.5</v>
      </c>
      <c r="D201" s="11" t="str">
        <f t="shared" si="25"/>
        <v>N/A</v>
      </c>
      <c r="E201" s="36" t="s">
        <v>1746</v>
      </c>
      <c r="F201" s="11" t="str">
        <f t="shared" si="26"/>
        <v>N/A</v>
      </c>
      <c r="G201" s="36" t="s">
        <v>1746</v>
      </c>
      <c r="H201" s="11" t="str">
        <f t="shared" si="27"/>
        <v>N/A</v>
      </c>
      <c r="I201" s="12" t="s">
        <v>1746</v>
      </c>
      <c r="J201" s="12" t="s">
        <v>1746</v>
      </c>
      <c r="K201" s="43" t="s">
        <v>739</v>
      </c>
      <c r="L201" s="9" t="str">
        <f t="shared" si="28"/>
        <v>N/A</v>
      </c>
    </row>
    <row r="202" spans="1:12" x14ac:dyDescent="0.25">
      <c r="A202" s="2" t="s">
        <v>28</v>
      </c>
      <c r="B202" s="35" t="s">
        <v>213</v>
      </c>
      <c r="C202" s="8">
        <v>0.81356964750000005</v>
      </c>
      <c r="D202" s="11" t="str">
        <f t="shared" si="25"/>
        <v>N/A</v>
      </c>
      <c r="E202" s="8">
        <v>0.77333895509999995</v>
      </c>
      <c r="F202" s="11" t="str">
        <f t="shared" si="26"/>
        <v>N/A</v>
      </c>
      <c r="G202" s="8">
        <v>0.75184346229999999</v>
      </c>
      <c r="H202" s="11" t="str">
        <f t="shared" si="27"/>
        <v>N/A</v>
      </c>
      <c r="I202" s="12">
        <v>-4.9400000000000004</v>
      </c>
      <c r="J202" s="12">
        <v>-2.78</v>
      </c>
      <c r="K202" s="43" t="s">
        <v>739</v>
      </c>
      <c r="L202" s="9" t="str">
        <f t="shared" si="28"/>
        <v>Yes</v>
      </c>
    </row>
    <row r="203" spans="1:12" x14ac:dyDescent="0.25">
      <c r="A203" s="2" t="s">
        <v>123</v>
      </c>
      <c r="B203" s="35" t="s">
        <v>213</v>
      </c>
      <c r="C203" s="36">
        <v>11</v>
      </c>
      <c r="D203" s="11" t="str">
        <f t="shared" ref="D203:D213" si="29">IF($B203="N/A","N/A",IF(C203&gt;10,"No",IF(C203&lt;-10,"No","Yes")))</f>
        <v>N/A</v>
      </c>
      <c r="E203" s="36">
        <v>11</v>
      </c>
      <c r="F203" s="11" t="str">
        <f t="shared" ref="F203:F213" si="30">IF($B203="N/A","N/A",IF(E203&gt;10,"No",IF(E203&lt;-10,"No","Yes")))</f>
        <v>N/A</v>
      </c>
      <c r="G203" s="36">
        <v>11</v>
      </c>
      <c r="H203" s="11" t="str">
        <f t="shared" ref="H203:H213" si="31">IF($B203="N/A","N/A",IF(G203&gt;10,"No",IF(G203&lt;-10,"No","Yes")))</f>
        <v>N/A</v>
      </c>
      <c r="I203" s="12">
        <v>-28.6</v>
      </c>
      <c r="J203" s="12">
        <v>40</v>
      </c>
      <c r="K203" s="14" t="s">
        <v>213</v>
      </c>
      <c r="L203" s="9" t="str">
        <f t="shared" ref="L203:L213" si="32">IF(J203="Div by 0", "N/A", IF(K203="N/A","N/A", IF(J203&gt;VALUE(MID(K203,1,2)), "No", IF(J203&lt;-1*VALUE(MID(K203,1,2)), "No", "Yes"))))</f>
        <v>N/A</v>
      </c>
    </row>
    <row r="204" spans="1:12" x14ac:dyDescent="0.25">
      <c r="A204" s="2" t="s">
        <v>124</v>
      </c>
      <c r="B204" s="35" t="s">
        <v>213</v>
      </c>
      <c r="C204" s="36">
        <v>43</v>
      </c>
      <c r="D204" s="11" t="str">
        <f t="shared" si="29"/>
        <v>N/A</v>
      </c>
      <c r="E204" s="36">
        <v>36</v>
      </c>
      <c r="F204" s="11" t="str">
        <f t="shared" si="30"/>
        <v>N/A</v>
      </c>
      <c r="G204" s="36">
        <v>57</v>
      </c>
      <c r="H204" s="11" t="str">
        <f t="shared" si="31"/>
        <v>N/A</v>
      </c>
      <c r="I204" s="12">
        <v>-16.3</v>
      </c>
      <c r="J204" s="12">
        <v>58.33</v>
      </c>
      <c r="K204" s="14" t="s">
        <v>213</v>
      </c>
      <c r="L204" s="9" t="str">
        <f t="shared" si="32"/>
        <v>N/A</v>
      </c>
    </row>
    <row r="205" spans="1:12" ht="25" x14ac:dyDescent="0.25">
      <c r="A205" s="2" t="s">
        <v>1624</v>
      </c>
      <c r="B205" s="35" t="s">
        <v>213</v>
      </c>
      <c r="C205" s="36">
        <v>25</v>
      </c>
      <c r="D205" s="11" t="str">
        <f t="shared" si="29"/>
        <v>N/A</v>
      </c>
      <c r="E205" s="36">
        <v>17</v>
      </c>
      <c r="F205" s="11" t="str">
        <f t="shared" si="30"/>
        <v>N/A</v>
      </c>
      <c r="G205" s="36">
        <v>30</v>
      </c>
      <c r="H205" s="11" t="str">
        <f t="shared" si="31"/>
        <v>N/A</v>
      </c>
      <c r="I205" s="12">
        <v>-32</v>
      </c>
      <c r="J205" s="12">
        <v>76.47</v>
      </c>
      <c r="K205" s="14" t="s">
        <v>213</v>
      </c>
      <c r="L205" s="9" t="str">
        <f t="shared" si="32"/>
        <v>N/A</v>
      </c>
    </row>
    <row r="206" spans="1:12" ht="25" x14ac:dyDescent="0.25">
      <c r="A206" s="2" t="s">
        <v>1377</v>
      </c>
      <c r="B206" s="35" t="s">
        <v>213</v>
      </c>
      <c r="C206" s="36">
        <v>0</v>
      </c>
      <c r="D206" s="11" t="str">
        <f t="shared" si="29"/>
        <v>N/A</v>
      </c>
      <c r="E206" s="36">
        <v>11</v>
      </c>
      <c r="F206" s="11" t="str">
        <f t="shared" si="30"/>
        <v>N/A</v>
      </c>
      <c r="G206" s="36">
        <v>0</v>
      </c>
      <c r="H206" s="11" t="str">
        <f t="shared" si="31"/>
        <v>N/A</v>
      </c>
      <c r="I206" s="12" t="s">
        <v>1746</v>
      </c>
      <c r="J206" s="12">
        <v>-100</v>
      </c>
      <c r="K206" s="14" t="s">
        <v>213</v>
      </c>
      <c r="L206" s="9" t="str">
        <f t="shared" si="32"/>
        <v>N/A</v>
      </c>
    </row>
    <row r="207" spans="1:12" x14ac:dyDescent="0.25">
      <c r="A207" s="2" t="s">
        <v>1625</v>
      </c>
      <c r="B207" s="35" t="s">
        <v>213</v>
      </c>
      <c r="C207" s="36">
        <v>31</v>
      </c>
      <c r="D207" s="11" t="str">
        <f t="shared" si="29"/>
        <v>N/A</v>
      </c>
      <c r="E207" s="36">
        <v>37</v>
      </c>
      <c r="F207" s="11" t="str">
        <f t="shared" si="30"/>
        <v>N/A</v>
      </c>
      <c r="G207" s="36">
        <v>59</v>
      </c>
      <c r="H207" s="11" t="str">
        <f t="shared" si="31"/>
        <v>N/A</v>
      </c>
      <c r="I207" s="12">
        <v>19.350000000000001</v>
      </c>
      <c r="J207" s="12">
        <v>59.46</v>
      </c>
      <c r="K207" s="14" t="s">
        <v>213</v>
      </c>
      <c r="L207" s="9" t="str">
        <f t="shared" si="32"/>
        <v>N/A</v>
      </c>
    </row>
    <row r="208" spans="1:12" x14ac:dyDescent="0.25">
      <c r="A208" s="2" t="s">
        <v>1626</v>
      </c>
      <c r="B208" s="35" t="s">
        <v>213</v>
      </c>
      <c r="C208" s="36">
        <v>11</v>
      </c>
      <c r="D208" s="11" t="str">
        <f t="shared" si="29"/>
        <v>N/A</v>
      </c>
      <c r="E208" s="36">
        <v>11</v>
      </c>
      <c r="F208" s="11" t="str">
        <f t="shared" si="30"/>
        <v>N/A</v>
      </c>
      <c r="G208" s="36">
        <v>11</v>
      </c>
      <c r="H208" s="11" t="str">
        <f t="shared" si="31"/>
        <v>N/A</v>
      </c>
      <c r="I208" s="12">
        <v>-66.7</v>
      </c>
      <c r="J208" s="12">
        <v>900</v>
      </c>
      <c r="K208" s="14" t="s">
        <v>213</v>
      </c>
      <c r="L208" s="9" t="str">
        <f t="shared" si="32"/>
        <v>N/A</v>
      </c>
    </row>
    <row r="209" spans="1:12" x14ac:dyDescent="0.25">
      <c r="A209" s="2" t="s">
        <v>125</v>
      </c>
      <c r="B209" s="35" t="s">
        <v>213</v>
      </c>
      <c r="C209" s="45">
        <v>1983189</v>
      </c>
      <c r="D209" s="11" t="str">
        <f t="shared" si="29"/>
        <v>N/A</v>
      </c>
      <c r="E209" s="45">
        <v>2033287</v>
      </c>
      <c r="F209" s="11" t="str">
        <f t="shared" si="30"/>
        <v>N/A</v>
      </c>
      <c r="G209" s="45">
        <v>2321236</v>
      </c>
      <c r="H209" s="11" t="str">
        <f t="shared" si="31"/>
        <v>N/A</v>
      </c>
      <c r="I209" s="12">
        <v>2.5259999999999998</v>
      </c>
      <c r="J209" s="12">
        <v>14.16</v>
      </c>
      <c r="K209" s="14" t="s">
        <v>213</v>
      </c>
      <c r="L209" s="9" t="str">
        <f t="shared" si="32"/>
        <v>N/A</v>
      </c>
    </row>
    <row r="210" spans="1:12" x14ac:dyDescent="0.25">
      <c r="A210" s="44" t="s">
        <v>1621</v>
      </c>
      <c r="B210" s="35" t="s">
        <v>213</v>
      </c>
      <c r="C210" s="45">
        <v>1943315</v>
      </c>
      <c r="D210" s="11" t="str">
        <f t="shared" si="29"/>
        <v>N/A</v>
      </c>
      <c r="E210" s="45">
        <v>2009306</v>
      </c>
      <c r="F210" s="11" t="str">
        <f t="shared" si="30"/>
        <v>N/A</v>
      </c>
      <c r="G210" s="45">
        <v>2295526</v>
      </c>
      <c r="H210" s="11" t="str">
        <f t="shared" si="31"/>
        <v>N/A</v>
      </c>
      <c r="I210" s="12">
        <v>3.3959999999999999</v>
      </c>
      <c r="J210" s="12">
        <v>14.24</v>
      </c>
      <c r="K210" s="14" t="s">
        <v>213</v>
      </c>
      <c r="L210" s="9" t="str">
        <f t="shared" si="32"/>
        <v>N/A</v>
      </c>
    </row>
    <row r="211" spans="1:12" x14ac:dyDescent="0.25">
      <c r="A211" s="44" t="s">
        <v>1378</v>
      </c>
      <c r="B211" s="35" t="s">
        <v>213</v>
      </c>
      <c r="C211" s="45">
        <v>147274</v>
      </c>
      <c r="D211" s="11" t="str">
        <f t="shared" si="29"/>
        <v>N/A</v>
      </c>
      <c r="E211" s="45">
        <v>236492</v>
      </c>
      <c r="F211" s="11" t="str">
        <f t="shared" si="30"/>
        <v>N/A</v>
      </c>
      <c r="G211" s="45">
        <v>169465</v>
      </c>
      <c r="H211" s="11" t="str">
        <f t="shared" si="31"/>
        <v>N/A</v>
      </c>
      <c r="I211" s="12">
        <v>60.58</v>
      </c>
      <c r="J211" s="12">
        <v>-28.3</v>
      </c>
      <c r="K211" s="14" t="s">
        <v>213</v>
      </c>
      <c r="L211" s="9" t="str">
        <f t="shared" si="32"/>
        <v>N/A</v>
      </c>
    </row>
    <row r="212" spans="1:12" x14ac:dyDescent="0.25">
      <c r="A212" s="44" t="s">
        <v>1615</v>
      </c>
      <c r="B212" s="35" t="s">
        <v>213</v>
      </c>
      <c r="C212" s="45">
        <v>1463774</v>
      </c>
      <c r="D212" s="11" t="str">
        <f t="shared" si="29"/>
        <v>N/A</v>
      </c>
      <c r="E212" s="45">
        <v>767247</v>
      </c>
      <c r="F212" s="11" t="str">
        <f t="shared" si="30"/>
        <v>N/A</v>
      </c>
      <c r="G212" s="45">
        <v>1216390</v>
      </c>
      <c r="H212" s="11" t="str">
        <f t="shared" si="31"/>
        <v>N/A</v>
      </c>
      <c r="I212" s="12">
        <v>-47.6</v>
      </c>
      <c r="J212" s="12">
        <v>58.54</v>
      </c>
      <c r="K212" s="14" t="s">
        <v>213</v>
      </c>
      <c r="L212" s="9" t="str">
        <f t="shared" si="32"/>
        <v>N/A</v>
      </c>
    </row>
    <row r="213" spans="1:12" x14ac:dyDescent="0.25">
      <c r="A213" s="44" t="s">
        <v>1616</v>
      </c>
      <c r="B213" s="35" t="s">
        <v>213</v>
      </c>
      <c r="C213" s="45">
        <v>241967</v>
      </c>
      <c r="D213" s="11" t="str">
        <f t="shared" si="29"/>
        <v>N/A</v>
      </c>
      <c r="E213" s="45">
        <v>246497</v>
      </c>
      <c r="F213" s="11" t="str">
        <f t="shared" si="30"/>
        <v>N/A</v>
      </c>
      <c r="G213" s="45">
        <v>255960</v>
      </c>
      <c r="H213" s="11" t="str">
        <f t="shared" si="31"/>
        <v>N/A</v>
      </c>
      <c r="I213" s="12">
        <v>1.8720000000000001</v>
      </c>
      <c r="J213" s="12">
        <v>3.839</v>
      </c>
      <c r="K213" s="14" t="s">
        <v>213</v>
      </c>
      <c r="L213" s="9" t="str">
        <f t="shared" si="32"/>
        <v>N/A</v>
      </c>
    </row>
    <row r="214" spans="1:12" ht="25" x14ac:dyDescent="0.25">
      <c r="A214" s="2" t="s">
        <v>1379</v>
      </c>
      <c r="B214" s="35" t="s">
        <v>213</v>
      </c>
      <c r="C214" s="45">
        <v>200662</v>
      </c>
      <c r="D214" s="11" t="str">
        <f t="shared" ref="D214:D228" si="33">IF($B214="N/A","N/A",IF(C214&gt;10,"No",IF(C214&lt;-10,"No","Yes")))</f>
        <v>N/A</v>
      </c>
      <c r="E214" s="45">
        <v>195406</v>
      </c>
      <c r="F214" s="11" t="str">
        <f t="shared" ref="F214:F228" si="34">IF($B214="N/A","N/A",IF(E214&gt;10,"No",IF(E214&lt;-10,"No","Yes")))</f>
        <v>N/A</v>
      </c>
      <c r="G214" s="45">
        <v>186777</v>
      </c>
      <c r="H214" s="11" t="str">
        <f t="shared" ref="H214:H228" si="35">IF($B214="N/A","N/A",IF(G214&gt;10,"No",IF(G214&lt;-10,"No","Yes")))</f>
        <v>N/A</v>
      </c>
      <c r="I214" s="12">
        <v>-2.62</v>
      </c>
      <c r="J214" s="12">
        <v>-4.42</v>
      </c>
      <c r="K214" s="43" t="s">
        <v>739</v>
      </c>
      <c r="L214" s="9" t="str">
        <f t="shared" ref="L214:L228" si="36">IF(J214="Div by 0", "N/A", IF(K214="N/A","N/A", IF(J214&gt;VALUE(MID(K214,1,2)), "No", IF(J214&lt;-1*VALUE(MID(K214,1,2)), "No", "Yes"))))</f>
        <v>Yes</v>
      </c>
    </row>
    <row r="215" spans="1:12" x14ac:dyDescent="0.25">
      <c r="A215" s="4" t="s">
        <v>649</v>
      </c>
      <c r="B215" s="35" t="s">
        <v>213</v>
      </c>
      <c r="C215" s="36">
        <v>1783</v>
      </c>
      <c r="D215" s="11" t="str">
        <f t="shared" si="33"/>
        <v>N/A</v>
      </c>
      <c r="E215" s="36">
        <v>1657</v>
      </c>
      <c r="F215" s="11" t="str">
        <f t="shared" si="34"/>
        <v>N/A</v>
      </c>
      <c r="G215" s="36">
        <v>1713</v>
      </c>
      <c r="H215" s="11" t="str">
        <f t="shared" si="35"/>
        <v>N/A</v>
      </c>
      <c r="I215" s="12">
        <v>-7.07</v>
      </c>
      <c r="J215" s="12">
        <v>3.38</v>
      </c>
      <c r="K215" s="43" t="s">
        <v>739</v>
      </c>
      <c r="L215" s="9" t="str">
        <f t="shared" si="36"/>
        <v>Yes</v>
      </c>
    </row>
    <row r="216" spans="1:12" x14ac:dyDescent="0.25">
      <c r="A216" s="4" t="s">
        <v>1380</v>
      </c>
      <c r="B216" s="35" t="s">
        <v>213</v>
      </c>
      <c r="C216" s="45">
        <v>112.54178351</v>
      </c>
      <c r="D216" s="11" t="str">
        <f t="shared" si="33"/>
        <v>N/A</v>
      </c>
      <c r="E216" s="45">
        <v>117.92757996</v>
      </c>
      <c r="F216" s="11" t="str">
        <f t="shared" si="34"/>
        <v>N/A</v>
      </c>
      <c r="G216" s="45">
        <v>109.03502627</v>
      </c>
      <c r="H216" s="11" t="str">
        <f t="shared" si="35"/>
        <v>N/A</v>
      </c>
      <c r="I216" s="12">
        <v>4.7859999999999996</v>
      </c>
      <c r="J216" s="12">
        <v>-7.54</v>
      </c>
      <c r="K216" s="43" t="s">
        <v>739</v>
      </c>
      <c r="L216" s="9" t="str">
        <f t="shared" si="36"/>
        <v>Yes</v>
      </c>
    </row>
    <row r="217" spans="1:12" ht="25" x14ac:dyDescent="0.25">
      <c r="A217" s="2" t="s">
        <v>1381</v>
      </c>
      <c r="B217" s="35" t="s">
        <v>213</v>
      </c>
      <c r="C217" s="45">
        <v>1180539</v>
      </c>
      <c r="D217" s="11" t="str">
        <f t="shared" si="33"/>
        <v>N/A</v>
      </c>
      <c r="E217" s="45">
        <v>1295801</v>
      </c>
      <c r="F217" s="11" t="str">
        <f t="shared" si="34"/>
        <v>N/A</v>
      </c>
      <c r="G217" s="45">
        <v>1558065</v>
      </c>
      <c r="H217" s="11" t="str">
        <f t="shared" si="35"/>
        <v>N/A</v>
      </c>
      <c r="I217" s="12">
        <v>9.7639999999999993</v>
      </c>
      <c r="J217" s="12">
        <v>20.239999999999998</v>
      </c>
      <c r="K217" s="43" t="s">
        <v>739</v>
      </c>
      <c r="L217" s="9" t="str">
        <f t="shared" si="36"/>
        <v>Yes</v>
      </c>
    </row>
    <row r="218" spans="1:12" x14ac:dyDescent="0.25">
      <c r="A218" s="4" t="s">
        <v>516</v>
      </c>
      <c r="B218" s="35" t="s">
        <v>213</v>
      </c>
      <c r="C218" s="36">
        <v>3643</v>
      </c>
      <c r="D218" s="11" t="str">
        <f t="shared" si="33"/>
        <v>N/A</v>
      </c>
      <c r="E218" s="36">
        <v>3704</v>
      </c>
      <c r="F218" s="11" t="str">
        <f t="shared" si="34"/>
        <v>N/A</v>
      </c>
      <c r="G218" s="36">
        <v>4438</v>
      </c>
      <c r="H218" s="11" t="str">
        <f t="shared" si="35"/>
        <v>N/A</v>
      </c>
      <c r="I218" s="12">
        <v>1.6739999999999999</v>
      </c>
      <c r="J218" s="12">
        <v>19.82</v>
      </c>
      <c r="K218" s="43" t="s">
        <v>739</v>
      </c>
      <c r="L218" s="9" t="str">
        <f t="shared" si="36"/>
        <v>Yes</v>
      </c>
    </row>
    <row r="219" spans="1:12" x14ac:dyDescent="0.25">
      <c r="A219" s="2" t="s">
        <v>1382</v>
      </c>
      <c r="B219" s="35" t="s">
        <v>213</v>
      </c>
      <c r="C219" s="45">
        <v>324.05682130000002</v>
      </c>
      <c r="D219" s="11" t="str">
        <f t="shared" si="33"/>
        <v>N/A</v>
      </c>
      <c r="E219" s="45">
        <v>349.83828294</v>
      </c>
      <c r="F219" s="11" t="str">
        <f t="shared" si="34"/>
        <v>N/A</v>
      </c>
      <c r="G219" s="45">
        <v>351.07368184000001</v>
      </c>
      <c r="H219" s="11" t="str">
        <f t="shared" si="35"/>
        <v>N/A</v>
      </c>
      <c r="I219" s="12">
        <v>7.9560000000000004</v>
      </c>
      <c r="J219" s="12">
        <v>0.35310000000000002</v>
      </c>
      <c r="K219" s="43" t="s">
        <v>739</v>
      </c>
      <c r="L219" s="9" t="str">
        <f t="shared" si="36"/>
        <v>Yes</v>
      </c>
    </row>
    <row r="220" spans="1:12" ht="25" x14ac:dyDescent="0.25">
      <c r="A220" s="2" t="s">
        <v>1383</v>
      </c>
      <c r="B220" s="35" t="s">
        <v>213</v>
      </c>
      <c r="C220" s="45">
        <v>3906184</v>
      </c>
      <c r="D220" s="11" t="str">
        <f t="shared" si="33"/>
        <v>N/A</v>
      </c>
      <c r="E220" s="45">
        <v>4336833</v>
      </c>
      <c r="F220" s="11" t="str">
        <f t="shared" si="34"/>
        <v>N/A</v>
      </c>
      <c r="G220" s="45">
        <v>4835008</v>
      </c>
      <c r="H220" s="11" t="str">
        <f t="shared" si="35"/>
        <v>N/A</v>
      </c>
      <c r="I220" s="12">
        <v>11.02</v>
      </c>
      <c r="J220" s="12">
        <v>11.49</v>
      </c>
      <c r="K220" s="43" t="s">
        <v>739</v>
      </c>
      <c r="L220" s="9" t="str">
        <f t="shared" si="36"/>
        <v>Yes</v>
      </c>
    </row>
    <row r="221" spans="1:12" x14ac:dyDescent="0.25">
      <c r="A221" s="4" t="s">
        <v>517</v>
      </c>
      <c r="B221" s="35" t="s">
        <v>213</v>
      </c>
      <c r="C221" s="36">
        <v>11009</v>
      </c>
      <c r="D221" s="11" t="str">
        <f t="shared" si="33"/>
        <v>N/A</v>
      </c>
      <c r="E221" s="36">
        <v>12025</v>
      </c>
      <c r="F221" s="11" t="str">
        <f t="shared" si="34"/>
        <v>N/A</v>
      </c>
      <c r="G221" s="36">
        <v>13431</v>
      </c>
      <c r="H221" s="11" t="str">
        <f t="shared" si="35"/>
        <v>N/A</v>
      </c>
      <c r="I221" s="12">
        <v>9.2289999999999992</v>
      </c>
      <c r="J221" s="12">
        <v>11.69</v>
      </c>
      <c r="K221" s="43" t="s">
        <v>739</v>
      </c>
      <c r="L221" s="9" t="str">
        <f t="shared" si="36"/>
        <v>Yes</v>
      </c>
    </row>
    <row r="222" spans="1:12" ht="25" x14ac:dyDescent="0.25">
      <c r="A222" s="2" t="s">
        <v>1384</v>
      </c>
      <c r="B222" s="35" t="s">
        <v>213</v>
      </c>
      <c r="C222" s="45">
        <v>354.81733127000001</v>
      </c>
      <c r="D222" s="11" t="str">
        <f t="shared" si="33"/>
        <v>N/A</v>
      </c>
      <c r="E222" s="45">
        <v>360.65139292999999</v>
      </c>
      <c r="F222" s="11" t="str">
        <f t="shared" si="34"/>
        <v>N/A</v>
      </c>
      <c r="G222" s="45">
        <v>359.98868290000001</v>
      </c>
      <c r="H222" s="11" t="str">
        <f t="shared" si="35"/>
        <v>N/A</v>
      </c>
      <c r="I222" s="12">
        <v>1.6439999999999999</v>
      </c>
      <c r="J222" s="12">
        <v>-0.184</v>
      </c>
      <c r="K222" s="43" t="s">
        <v>739</v>
      </c>
      <c r="L222" s="9" t="str">
        <f t="shared" si="36"/>
        <v>Yes</v>
      </c>
    </row>
    <row r="223" spans="1:12" ht="25" x14ac:dyDescent="0.25">
      <c r="A223" s="2" t="s">
        <v>1385</v>
      </c>
      <c r="B223" s="35" t="s">
        <v>213</v>
      </c>
      <c r="C223" s="45">
        <v>0</v>
      </c>
      <c r="D223" s="11" t="str">
        <f t="shared" si="33"/>
        <v>N/A</v>
      </c>
      <c r="E223" s="45">
        <v>0</v>
      </c>
      <c r="F223" s="11" t="str">
        <f t="shared" si="34"/>
        <v>N/A</v>
      </c>
      <c r="G223" s="45">
        <v>0</v>
      </c>
      <c r="H223" s="11" t="str">
        <f t="shared" si="35"/>
        <v>N/A</v>
      </c>
      <c r="I223" s="12" t="s">
        <v>1746</v>
      </c>
      <c r="J223" s="12" t="s">
        <v>1746</v>
      </c>
      <c r="K223" s="43" t="s">
        <v>739</v>
      </c>
      <c r="L223" s="9" t="str">
        <f t="shared" si="36"/>
        <v>N/A</v>
      </c>
    </row>
    <row r="224" spans="1:12" x14ac:dyDescent="0.25">
      <c r="A224" s="2" t="s">
        <v>518</v>
      </c>
      <c r="B224" s="35" t="s">
        <v>213</v>
      </c>
      <c r="C224" s="36">
        <v>0</v>
      </c>
      <c r="D224" s="11" t="str">
        <f t="shared" si="33"/>
        <v>N/A</v>
      </c>
      <c r="E224" s="36">
        <v>0</v>
      </c>
      <c r="F224" s="11" t="str">
        <f t="shared" si="34"/>
        <v>N/A</v>
      </c>
      <c r="G224" s="36">
        <v>0</v>
      </c>
      <c r="H224" s="11" t="str">
        <f t="shared" si="35"/>
        <v>N/A</v>
      </c>
      <c r="I224" s="12" t="s">
        <v>1746</v>
      </c>
      <c r="J224" s="12" t="s">
        <v>1746</v>
      </c>
      <c r="K224" s="43" t="s">
        <v>739</v>
      </c>
      <c r="L224" s="9" t="str">
        <f t="shared" si="36"/>
        <v>N/A</v>
      </c>
    </row>
    <row r="225" spans="1:12" x14ac:dyDescent="0.25">
      <c r="A225" s="2" t="s">
        <v>1386</v>
      </c>
      <c r="B225" s="35" t="s">
        <v>213</v>
      </c>
      <c r="C225" s="45" t="s">
        <v>1746</v>
      </c>
      <c r="D225" s="11" t="str">
        <f t="shared" si="33"/>
        <v>N/A</v>
      </c>
      <c r="E225" s="45" t="s">
        <v>1746</v>
      </c>
      <c r="F225" s="11" t="str">
        <f t="shared" si="34"/>
        <v>N/A</v>
      </c>
      <c r="G225" s="45" t="s">
        <v>1746</v>
      </c>
      <c r="H225" s="11" t="str">
        <f t="shared" si="35"/>
        <v>N/A</v>
      </c>
      <c r="I225" s="12" t="s">
        <v>1746</v>
      </c>
      <c r="J225" s="12" t="s">
        <v>1746</v>
      </c>
      <c r="K225" s="43" t="s">
        <v>739</v>
      </c>
      <c r="L225" s="9" t="str">
        <f t="shared" si="36"/>
        <v>N/A</v>
      </c>
    </row>
    <row r="226" spans="1:12" ht="25" x14ac:dyDescent="0.25">
      <c r="A226" s="2" t="s">
        <v>1387</v>
      </c>
      <c r="B226" s="35" t="s">
        <v>213</v>
      </c>
      <c r="C226" s="45">
        <v>181034437</v>
      </c>
      <c r="D226" s="11" t="str">
        <f t="shared" si="33"/>
        <v>N/A</v>
      </c>
      <c r="E226" s="45">
        <v>208768623</v>
      </c>
      <c r="F226" s="11" t="str">
        <f t="shared" si="34"/>
        <v>N/A</v>
      </c>
      <c r="G226" s="45">
        <v>291470727</v>
      </c>
      <c r="H226" s="11" t="str">
        <f t="shared" si="35"/>
        <v>N/A</v>
      </c>
      <c r="I226" s="12">
        <v>15.32</v>
      </c>
      <c r="J226" s="12">
        <v>39.61</v>
      </c>
      <c r="K226" s="43" t="s">
        <v>739</v>
      </c>
      <c r="L226" s="9" t="str">
        <f t="shared" si="36"/>
        <v>No</v>
      </c>
    </row>
    <row r="227" spans="1:12" ht="25" x14ac:dyDescent="0.25">
      <c r="A227" s="2" t="s">
        <v>519</v>
      </c>
      <c r="B227" s="35" t="s">
        <v>213</v>
      </c>
      <c r="C227" s="36">
        <v>7072</v>
      </c>
      <c r="D227" s="11" t="str">
        <f t="shared" si="33"/>
        <v>N/A</v>
      </c>
      <c r="E227" s="36">
        <v>14572</v>
      </c>
      <c r="F227" s="11" t="str">
        <f t="shared" si="34"/>
        <v>N/A</v>
      </c>
      <c r="G227" s="36">
        <v>15800</v>
      </c>
      <c r="H227" s="11" t="str">
        <f t="shared" si="35"/>
        <v>N/A</v>
      </c>
      <c r="I227" s="12">
        <v>106.1</v>
      </c>
      <c r="J227" s="12">
        <v>8.4269999999999996</v>
      </c>
      <c r="K227" s="43" t="s">
        <v>739</v>
      </c>
      <c r="L227" s="9" t="str">
        <f t="shared" si="36"/>
        <v>Yes</v>
      </c>
    </row>
    <row r="228" spans="1:12" ht="25" x14ac:dyDescent="0.25">
      <c r="A228" s="2" t="s">
        <v>1388</v>
      </c>
      <c r="B228" s="35" t="s">
        <v>213</v>
      </c>
      <c r="C228" s="45">
        <v>25598.760888000001</v>
      </c>
      <c r="D228" s="11" t="str">
        <f t="shared" si="33"/>
        <v>N/A</v>
      </c>
      <c r="E228" s="45">
        <v>14326.696610000001</v>
      </c>
      <c r="F228" s="11" t="str">
        <f t="shared" si="34"/>
        <v>N/A</v>
      </c>
      <c r="G228" s="45">
        <v>18447.514367</v>
      </c>
      <c r="H228" s="11" t="str">
        <f t="shared" si="35"/>
        <v>N/A</v>
      </c>
      <c r="I228" s="12">
        <v>-44</v>
      </c>
      <c r="J228" s="12">
        <v>28.76</v>
      </c>
      <c r="K228" s="43" t="s">
        <v>739</v>
      </c>
      <c r="L228" s="9" t="str">
        <f t="shared" si="36"/>
        <v>Yes</v>
      </c>
    </row>
    <row r="229" spans="1:12" x14ac:dyDescent="0.25">
      <c r="A229" s="2" t="s">
        <v>1389</v>
      </c>
      <c r="B229" s="35" t="s">
        <v>213</v>
      </c>
      <c r="C229" s="14">
        <v>240228228</v>
      </c>
      <c r="D229" s="11" t="str">
        <f t="shared" ref="D229:D252" si="37">IF($B229="N/A","N/A",IF(C229&gt;10,"No",IF(C229&lt;-10,"No","Yes")))</f>
        <v>N/A</v>
      </c>
      <c r="E229" s="14">
        <v>266702196</v>
      </c>
      <c r="F229" s="11" t="str">
        <f t="shared" ref="F229:F252" si="38">IF($B229="N/A","N/A",IF(E229&gt;10,"No",IF(E229&lt;-10,"No","Yes")))</f>
        <v>N/A</v>
      </c>
      <c r="G229" s="14">
        <v>337514191</v>
      </c>
      <c r="H229" s="11" t="str">
        <f t="shared" ref="H229:H252" si="39">IF($B229="N/A","N/A",IF(G229&gt;10,"No",IF(G229&lt;-10,"No","Yes")))</f>
        <v>N/A</v>
      </c>
      <c r="I229" s="12">
        <v>11.02</v>
      </c>
      <c r="J229" s="12">
        <v>26.55</v>
      </c>
      <c r="K229" s="43" t="s">
        <v>739</v>
      </c>
      <c r="L229" s="9" t="str">
        <f t="shared" ref="L229:L252" si="40">IF(J229="Div by 0", "N/A", IF(K229="N/A","N/A", IF(J229&gt;VALUE(MID(K229,1,2)), "No", IF(J229&lt;-1*VALUE(MID(K229,1,2)), "No", "Yes"))))</f>
        <v>Yes</v>
      </c>
    </row>
    <row r="230" spans="1:12" x14ac:dyDescent="0.25">
      <c r="A230" s="4" t="s">
        <v>1390</v>
      </c>
      <c r="B230" s="35" t="s">
        <v>213</v>
      </c>
      <c r="C230" s="1">
        <v>13072</v>
      </c>
      <c r="D230" s="11" t="str">
        <f t="shared" si="37"/>
        <v>N/A</v>
      </c>
      <c r="E230" s="1">
        <v>18821</v>
      </c>
      <c r="F230" s="11" t="str">
        <f t="shared" si="38"/>
        <v>N/A</v>
      </c>
      <c r="G230" s="1">
        <v>19869</v>
      </c>
      <c r="H230" s="11" t="str">
        <f t="shared" si="39"/>
        <v>N/A</v>
      </c>
      <c r="I230" s="12">
        <v>43.98</v>
      </c>
      <c r="J230" s="12">
        <v>5.5679999999999996</v>
      </c>
      <c r="K230" s="43" t="s">
        <v>739</v>
      </c>
      <c r="L230" s="9" t="str">
        <f t="shared" si="40"/>
        <v>Yes</v>
      </c>
    </row>
    <row r="231" spans="1:12" x14ac:dyDescent="0.25">
      <c r="A231" s="4" t="s">
        <v>1391</v>
      </c>
      <c r="B231" s="35" t="s">
        <v>213</v>
      </c>
      <c r="C231" s="14">
        <v>18377.312424</v>
      </c>
      <c r="D231" s="11" t="str">
        <f t="shared" si="37"/>
        <v>N/A</v>
      </c>
      <c r="E231" s="14">
        <v>14170.458318000001</v>
      </c>
      <c r="F231" s="11" t="str">
        <f t="shared" si="38"/>
        <v>N/A</v>
      </c>
      <c r="G231" s="14">
        <v>16986.974231</v>
      </c>
      <c r="H231" s="11" t="str">
        <f t="shared" si="39"/>
        <v>N/A</v>
      </c>
      <c r="I231" s="12">
        <v>-22.9</v>
      </c>
      <c r="J231" s="12">
        <v>19.88</v>
      </c>
      <c r="K231" s="43" t="s">
        <v>739</v>
      </c>
      <c r="L231" s="9" t="str">
        <f t="shared" si="40"/>
        <v>Yes</v>
      </c>
    </row>
    <row r="232" spans="1:12" x14ac:dyDescent="0.25">
      <c r="A232" s="4" t="s">
        <v>1392</v>
      </c>
      <c r="B232" s="35" t="s">
        <v>213</v>
      </c>
      <c r="C232" s="14">
        <v>7408.9</v>
      </c>
      <c r="D232" s="11" t="str">
        <f t="shared" si="37"/>
        <v>N/A</v>
      </c>
      <c r="E232" s="14">
        <v>5678.6570604999997</v>
      </c>
      <c r="F232" s="11" t="str">
        <f t="shared" si="38"/>
        <v>N/A</v>
      </c>
      <c r="G232" s="14">
        <v>10251.582474000001</v>
      </c>
      <c r="H232" s="11" t="str">
        <f t="shared" si="39"/>
        <v>N/A</v>
      </c>
      <c r="I232" s="12">
        <v>-23.4</v>
      </c>
      <c r="J232" s="12">
        <v>80.53</v>
      </c>
      <c r="K232" s="43" t="s">
        <v>739</v>
      </c>
      <c r="L232" s="9" t="str">
        <f t="shared" si="40"/>
        <v>No</v>
      </c>
    </row>
    <row r="233" spans="1:12" ht="25" x14ac:dyDescent="0.25">
      <c r="A233" s="4" t="s">
        <v>1393</v>
      </c>
      <c r="B233" s="35" t="s">
        <v>213</v>
      </c>
      <c r="C233" s="14">
        <v>18359.695635</v>
      </c>
      <c r="D233" s="11" t="str">
        <f t="shared" si="37"/>
        <v>N/A</v>
      </c>
      <c r="E233" s="14">
        <v>14145.462846</v>
      </c>
      <c r="F233" s="11" t="str">
        <f t="shared" si="38"/>
        <v>N/A</v>
      </c>
      <c r="G233" s="14">
        <v>17011.709034</v>
      </c>
      <c r="H233" s="11" t="str">
        <f t="shared" si="39"/>
        <v>N/A</v>
      </c>
      <c r="I233" s="12">
        <v>-23</v>
      </c>
      <c r="J233" s="12">
        <v>20.260000000000002</v>
      </c>
      <c r="K233" s="43" t="s">
        <v>739</v>
      </c>
      <c r="L233" s="9" t="str">
        <f t="shared" si="40"/>
        <v>Yes</v>
      </c>
    </row>
    <row r="234" spans="1:12" x14ac:dyDescent="0.25">
      <c r="A234" s="4" t="s">
        <v>1394</v>
      </c>
      <c r="B234" s="35" t="s">
        <v>213</v>
      </c>
      <c r="C234" s="14">
        <v>34075.662921000003</v>
      </c>
      <c r="D234" s="11" t="str">
        <f t="shared" si="37"/>
        <v>N/A</v>
      </c>
      <c r="E234" s="14">
        <v>36254.124223999999</v>
      </c>
      <c r="F234" s="11" t="str">
        <f t="shared" si="38"/>
        <v>N/A</v>
      </c>
      <c r="G234" s="14">
        <v>34001.303447999999</v>
      </c>
      <c r="H234" s="11" t="str">
        <f t="shared" si="39"/>
        <v>N/A</v>
      </c>
      <c r="I234" s="12">
        <v>6.3929999999999998</v>
      </c>
      <c r="J234" s="12">
        <v>-6.21</v>
      </c>
      <c r="K234" s="43" t="s">
        <v>739</v>
      </c>
      <c r="L234" s="9" t="str">
        <f t="shared" si="40"/>
        <v>Yes</v>
      </c>
    </row>
    <row r="235" spans="1:12" x14ac:dyDescent="0.25">
      <c r="A235" s="4" t="s">
        <v>1395</v>
      </c>
      <c r="B235" s="35" t="s">
        <v>213</v>
      </c>
      <c r="C235" s="14">
        <v>527.13333333000003</v>
      </c>
      <c r="D235" s="11" t="str">
        <f t="shared" si="37"/>
        <v>N/A</v>
      </c>
      <c r="E235" s="14">
        <v>411.54545454999999</v>
      </c>
      <c r="F235" s="11" t="str">
        <f t="shared" si="38"/>
        <v>N/A</v>
      </c>
      <c r="G235" s="14">
        <v>1201.3333333</v>
      </c>
      <c r="H235" s="11" t="str">
        <f t="shared" si="39"/>
        <v>N/A</v>
      </c>
      <c r="I235" s="12">
        <v>-21.9</v>
      </c>
      <c r="J235" s="12">
        <v>191.9</v>
      </c>
      <c r="K235" s="43" t="s">
        <v>739</v>
      </c>
      <c r="L235" s="9" t="str">
        <f t="shared" si="40"/>
        <v>No</v>
      </c>
    </row>
    <row r="236" spans="1:12" x14ac:dyDescent="0.25">
      <c r="A236" s="4" t="s">
        <v>1396</v>
      </c>
      <c r="B236" s="35" t="s">
        <v>213</v>
      </c>
      <c r="C236" s="11">
        <v>4.6299444633000002</v>
      </c>
      <c r="D236" s="11" t="str">
        <f t="shared" si="37"/>
        <v>N/A</v>
      </c>
      <c r="E236" s="11">
        <v>6.6129088929000002</v>
      </c>
      <c r="F236" s="11" t="str">
        <f t="shared" si="38"/>
        <v>N/A</v>
      </c>
      <c r="G236" s="11">
        <v>6.8399165536000002</v>
      </c>
      <c r="H236" s="11" t="str">
        <f t="shared" si="39"/>
        <v>N/A</v>
      </c>
      <c r="I236" s="12">
        <v>42.83</v>
      </c>
      <c r="J236" s="12">
        <v>3.4329999999999998</v>
      </c>
      <c r="K236" s="43" t="s">
        <v>739</v>
      </c>
      <c r="L236" s="9" t="str">
        <f t="shared" si="40"/>
        <v>Yes</v>
      </c>
    </row>
    <row r="237" spans="1:12" x14ac:dyDescent="0.25">
      <c r="A237" s="4" t="s">
        <v>1397</v>
      </c>
      <c r="B237" s="35" t="s">
        <v>213</v>
      </c>
      <c r="C237" s="11">
        <v>6.0292850991</v>
      </c>
      <c r="D237" s="11" t="str">
        <f t="shared" si="37"/>
        <v>N/A</v>
      </c>
      <c r="E237" s="11">
        <v>8.7914872054999993</v>
      </c>
      <c r="F237" s="11" t="str">
        <f t="shared" si="38"/>
        <v>N/A</v>
      </c>
      <c r="G237" s="11">
        <v>8.8362559781000005</v>
      </c>
      <c r="H237" s="11" t="str">
        <f t="shared" si="39"/>
        <v>N/A</v>
      </c>
      <c r="I237" s="12">
        <v>45.81</v>
      </c>
      <c r="J237" s="12">
        <v>0.50919999999999999</v>
      </c>
      <c r="K237" s="43" t="s">
        <v>739</v>
      </c>
      <c r="L237" s="9" t="str">
        <f t="shared" si="40"/>
        <v>Yes</v>
      </c>
    </row>
    <row r="238" spans="1:12" x14ac:dyDescent="0.25">
      <c r="A238" s="4" t="s">
        <v>1398</v>
      </c>
      <c r="B238" s="35" t="s">
        <v>213</v>
      </c>
      <c r="C238" s="11">
        <v>7.4990233335000003</v>
      </c>
      <c r="D238" s="11" t="str">
        <f t="shared" si="37"/>
        <v>N/A</v>
      </c>
      <c r="E238" s="11">
        <v>10.275672337</v>
      </c>
      <c r="F238" s="11" t="str">
        <f t="shared" si="38"/>
        <v>N/A</v>
      </c>
      <c r="G238" s="11">
        <v>10.459537321999999</v>
      </c>
      <c r="H238" s="11" t="str">
        <f t="shared" si="39"/>
        <v>N/A</v>
      </c>
      <c r="I238" s="12">
        <v>37.03</v>
      </c>
      <c r="J238" s="12">
        <v>1.7889999999999999</v>
      </c>
      <c r="K238" s="43" t="s">
        <v>739</v>
      </c>
      <c r="L238" s="9" t="str">
        <f t="shared" si="40"/>
        <v>Yes</v>
      </c>
    </row>
    <row r="239" spans="1:12" x14ac:dyDescent="0.25">
      <c r="A239" s="4" t="s">
        <v>1399</v>
      </c>
      <c r="B239" s="35" t="s">
        <v>213</v>
      </c>
      <c r="C239" s="11">
        <v>0.23487187609999999</v>
      </c>
      <c r="D239" s="11" t="str">
        <f t="shared" si="37"/>
        <v>N/A</v>
      </c>
      <c r="E239" s="11">
        <v>0.2290315238</v>
      </c>
      <c r="F239" s="11" t="str">
        <f t="shared" si="38"/>
        <v>N/A</v>
      </c>
      <c r="G239" s="11">
        <v>0.2171536399</v>
      </c>
      <c r="H239" s="11" t="str">
        <f t="shared" si="39"/>
        <v>N/A</v>
      </c>
      <c r="I239" s="12">
        <v>-2.4900000000000002</v>
      </c>
      <c r="J239" s="12">
        <v>-5.19</v>
      </c>
      <c r="K239" s="43" t="s">
        <v>739</v>
      </c>
      <c r="L239" s="9" t="str">
        <f t="shared" si="40"/>
        <v>Yes</v>
      </c>
    </row>
    <row r="240" spans="1:12" x14ac:dyDescent="0.25">
      <c r="A240" s="4" t="s">
        <v>1400</v>
      </c>
      <c r="B240" s="35" t="s">
        <v>213</v>
      </c>
      <c r="C240" s="11">
        <v>4.3956044E-2</v>
      </c>
      <c r="D240" s="11" t="str">
        <f t="shared" si="37"/>
        <v>N/A</v>
      </c>
      <c r="E240" s="11">
        <v>3.41011253E-2</v>
      </c>
      <c r="F240" s="11" t="str">
        <f t="shared" si="38"/>
        <v>N/A</v>
      </c>
      <c r="G240" s="11">
        <v>6.0592071099999999E-2</v>
      </c>
      <c r="H240" s="11" t="str">
        <f t="shared" si="39"/>
        <v>N/A</v>
      </c>
      <c r="I240" s="12">
        <v>-22.4</v>
      </c>
      <c r="J240" s="12">
        <v>77.680000000000007</v>
      </c>
      <c r="K240" s="43" t="s">
        <v>739</v>
      </c>
      <c r="L240" s="9" t="str">
        <f t="shared" si="40"/>
        <v>No</v>
      </c>
    </row>
    <row r="241" spans="1:12" x14ac:dyDescent="0.25">
      <c r="A241" s="4" t="s">
        <v>1401</v>
      </c>
      <c r="B241" s="35" t="s">
        <v>213</v>
      </c>
      <c r="C241" s="14">
        <v>181034437</v>
      </c>
      <c r="D241" s="11" t="str">
        <f t="shared" si="37"/>
        <v>N/A</v>
      </c>
      <c r="E241" s="14">
        <v>208768623</v>
      </c>
      <c r="F241" s="11" t="str">
        <f t="shared" si="38"/>
        <v>N/A</v>
      </c>
      <c r="G241" s="14">
        <v>291470727</v>
      </c>
      <c r="H241" s="11" t="str">
        <f t="shared" si="39"/>
        <v>N/A</v>
      </c>
      <c r="I241" s="12">
        <v>15.32</v>
      </c>
      <c r="J241" s="12">
        <v>39.61</v>
      </c>
      <c r="K241" s="43" t="s">
        <v>739</v>
      </c>
      <c r="L241" s="9" t="str">
        <f t="shared" si="40"/>
        <v>No</v>
      </c>
    </row>
    <row r="242" spans="1:12" x14ac:dyDescent="0.25">
      <c r="A242" s="4" t="s">
        <v>1402</v>
      </c>
      <c r="B242" s="35" t="s">
        <v>213</v>
      </c>
      <c r="C242" s="1">
        <v>7072</v>
      </c>
      <c r="D242" s="11" t="str">
        <f t="shared" si="37"/>
        <v>N/A</v>
      </c>
      <c r="E242" s="1">
        <v>14572</v>
      </c>
      <c r="F242" s="11" t="str">
        <f t="shared" si="38"/>
        <v>N/A</v>
      </c>
      <c r="G242" s="1">
        <v>15800</v>
      </c>
      <c r="H242" s="11" t="str">
        <f t="shared" si="39"/>
        <v>N/A</v>
      </c>
      <c r="I242" s="12">
        <v>106.1</v>
      </c>
      <c r="J242" s="12">
        <v>8.4269999999999996</v>
      </c>
      <c r="K242" s="43" t="s">
        <v>739</v>
      </c>
      <c r="L242" s="9" t="str">
        <f t="shared" si="40"/>
        <v>Yes</v>
      </c>
    </row>
    <row r="243" spans="1:12" ht="25" x14ac:dyDescent="0.25">
      <c r="A243" s="4" t="s">
        <v>1403</v>
      </c>
      <c r="B243" s="35" t="s">
        <v>213</v>
      </c>
      <c r="C243" s="14">
        <v>25598.760888000001</v>
      </c>
      <c r="D243" s="11" t="str">
        <f t="shared" si="37"/>
        <v>N/A</v>
      </c>
      <c r="E243" s="14">
        <v>14326.696610000001</v>
      </c>
      <c r="F243" s="11" t="str">
        <f t="shared" si="38"/>
        <v>N/A</v>
      </c>
      <c r="G243" s="14">
        <v>18447.514367</v>
      </c>
      <c r="H243" s="11" t="str">
        <f t="shared" si="39"/>
        <v>N/A</v>
      </c>
      <c r="I243" s="12">
        <v>-44</v>
      </c>
      <c r="J243" s="12">
        <v>28.76</v>
      </c>
      <c r="K243" s="43" t="s">
        <v>739</v>
      </c>
      <c r="L243" s="9" t="str">
        <f t="shared" si="40"/>
        <v>Yes</v>
      </c>
    </row>
    <row r="244" spans="1:12" ht="25" x14ac:dyDescent="0.25">
      <c r="A244" s="4" t="s">
        <v>1404</v>
      </c>
      <c r="B244" s="35" t="s">
        <v>213</v>
      </c>
      <c r="C244" s="14">
        <v>12701.654205999999</v>
      </c>
      <c r="D244" s="11" t="str">
        <f t="shared" si="37"/>
        <v>N/A</v>
      </c>
      <c r="E244" s="14">
        <v>7117.0905511999999</v>
      </c>
      <c r="F244" s="11" t="str">
        <f t="shared" si="38"/>
        <v>N/A</v>
      </c>
      <c r="G244" s="14">
        <v>12796.29703</v>
      </c>
      <c r="H244" s="11" t="str">
        <f t="shared" si="39"/>
        <v>N/A</v>
      </c>
      <c r="I244" s="12">
        <v>-44</v>
      </c>
      <c r="J244" s="12">
        <v>79.8</v>
      </c>
      <c r="K244" s="43" t="s">
        <v>739</v>
      </c>
      <c r="L244" s="9" t="str">
        <f t="shared" si="40"/>
        <v>No</v>
      </c>
    </row>
    <row r="245" spans="1:12" ht="25" x14ac:dyDescent="0.25">
      <c r="A245" s="4" t="s">
        <v>1405</v>
      </c>
      <c r="B245" s="35" t="s">
        <v>213</v>
      </c>
      <c r="C245" s="14">
        <v>25816.744877000001</v>
      </c>
      <c r="D245" s="11" t="str">
        <f t="shared" si="37"/>
        <v>N/A</v>
      </c>
      <c r="E245" s="14">
        <v>14450.71056</v>
      </c>
      <c r="F245" s="11" t="str">
        <f t="shared" si="38"/>
        <v>N/A</v>
      </c>
      <c r="G245" s="14">
        <v>18544.381431000002</v>
      </c>
      <c r="H245" s="11" t="str">
        <f t="shared" si="39"/>
        <v>N/A</v>
      </c>
      <c r="I245" s="12">
        <v>-44</v>
      </c>
      <c r="J245" s="12">
        <v>28.33</v>
      </c>
      <c r="K245" s="43" t="s">
        <v>739</v>
      </c>
      <c r="L245" s="9" t="str">
        <f t="shared" si="40"/>
        <v>Yes</v>
      </c>
    </row>
    <row r="246" spans="1:12" ht="25" x14ac:dyDescent="0.25">
      <c r="A246" s="4" t="s">
        <v>1406</v>
      </c>
      <c r="B246" s="35" t="s">
        <v>213</v>
      </c>
      <c r="C246" s="14">
        <v>22500.529412</v>
      </c>
      <c r="D246" s="11" t="str">
        <f t="shared" si="37"/>
        <v>N/A</v>
      </c>
      <c r="E246" s="14">
        <v>15443.714286</v>
      </c>
      <c r="F246" s="11" t="str">
        <f t="shared" si="38"/>
        <v>N/A</v>
      </c>
      <c r="G246" s="14">
        <v>22019.354839</v>
      </c>
      <c r="H246" s="11" t="str">
        <f t="shared" si="39"/>
        <v>N/A</v>
      </c>
      <c r="I246" s="12">
        <v>-31.4</v>
      </c>
      <c r="J246" s="12">
        <v>42.58</v>
      </c>
      <c r="K246" s="43" t="s">
        <v>739</v>
      </c>
      <c r="L246" s="9" t="str">
        <f t="shared" si="40"/>
        <v>No</v>
      </c>
    </row>
    <row r="247" spans="1:12" ht="25" x14ac:dyDescent="0.25">
      <c r="A247" s="4" t="s">
        <v>1407</v>
      </c>
      <c r="B247" s="35" t="s">
        <v>213</v>
      </c>
      <c r="C247" s="14">
        <v>300</v>
      </c>
      <c r="D247" s="11" t="str">
        <f t="shared" si="37"/>
        <v>N/A</v>
      </c>
      <c r="E247" s="14" t="s">
        <v>1746</v>
      </c>
      <c r="F247" s="11" t="str">
        <f t="shared" si="38"/>
        <v>N/A</v>
      </c>
      <c r="G247" s="14">
        <v>14266</v>
      </c>
      <c r="H247" s="11" t="str">
        <f t="shared" si="39"/>
        <v>N/A</v>
      </c>
      <c r="I247" s="12" t="s">
        <v>1746</v>
      </c>
      <c r="J247" s="12" t="s">
        <v>1746</v>
      </c>
      <c r="K247" s="43" t="s">
        <v>739</v>
      </c>
      <c r="L247" s="9" t="str">
        <f t="shared" si="40"/>
        <v>N/A</v>
      </c>
    </row>
    <row r="248" spans="1:12" ht="25" x14ac:dyDescent="0.25">
      <c r="A248" s="4" t="s">
        <v>1408</v>
      </c>
      <c r="B248" s="35" t="s">
        <v>213</v>
      </c>
      <c r="C248" s="11">
        <v>2.5048169557</v>
      </c>
      <c r="D248" s="11" t="str">
        <f t="shared" si="37"/>
        <v>N/A</v>
      </c>
      <c r="E248" s="11">
        <v>5.1199887564999997</v>
      </c>
      <c r="F248" s="11" t="str">
        <f t="shared" si="38"/>
        <v>N/A</v>
      </c>
      <c r="G248" s="11">
        <v>5.4391605792000002</v>
      </c>
      <c r="H248" s="11" t="str">
        <f t="shared" si="39"/>
        <v>N/A</v>
      </c>
      <c r="I248" s="12">
        <v>104.4</v>
      </c>
      <c r="J248" s="12">
        <v>6.234</v>
      </c>
      <c r="K248" s="43" t="s">
        <v>739</v>
      </c>
      <c r="L248" s="9" t="str">
        <f t="shared" si="40"/>
        <v>Yes</v>
      </c>
    </row>
    <row r="249" spans="1:12" ht="25" x14ac:dyDescent="0.25">
      <c r="A249" s="4" t="s">
        <v>1409</v>
      </c>
      <c r="B249" s="35" t="s">
        <v>213</v>
      </c>
      <c r="C249" s="11">
        <v>3.0720643124000002</v>
      </c>
      <c r="D249" s="11" t="str">
        <f t="shared" si="37"/>
        <v>N/A</v>
      </c>
      <c r="E249" s="11">
        <v>6.4352672915999998</v>
      </c>
      <c r="F249" s="11" t="str">
        <f t="shared" si="38"/>
        <v>N/A</v>
      </c>
      <c r="G249" s="11">
        <v>6.900478251</v>
      </c>
      <c r="H249" s="11" t="str">
        <f t="shared" si="39"/>
        <v>N/A</v>
      </c>
      <c r="I249" s="12">
        <v>109.5</v>
      </c>
      <c r="J249" s="12">
        <v>7.2290000000000001</v>
      </c>
      <c r="K249" s="43" t="s">
        <v>739</v>
      </c>
      <c r="L249" s="9" t="str">
        <f t="shared" si="40"/>
        <v>Yes</v>
      </c>
    </row>
    <row r="250" spans="1:12" ht="25" x14ac:dyDescent="0.25">
      <c r="A250" s="4" t="s">
        <v>1410</v>
      </c>
      <c r="B250" s="35" t="s">
        <v>213</v>
      </c>
      <c r="C250" s="11">
        <v>4.1019995028</v>
      </c>
      <c r="D250" s="11" t="str">
        <f t="shared" si="37"/>
        <v>N/A</v>
      </c>
      <c r="E250" s="11">
        <v>8.0074111503999994</v>
      </c>
      <c r="F250" s="11" t="str">
        <f t="shared" si="38"/>
        <v>N/A</v>
      </c>
      <c r="G250" s="11">
        <v>8.3578824242999996</v>
      </c>
      <c r="H250" s="11" t="str">
        <f t="shared" si="39"/>
        <v>N/A</v>
      </c>
      <c r="I250" s="12">
        <v>95.21</v>
      </c>
      <c r="J250" s="12">
        <v>4.3769999999999998</v>
      </c>
      <c r="K250" s="43" t="s">
        <v>739</v>
      </c>
      <c r="L250" s="9" t="str">
        <f t="shared" si="40"/>
        <v>Yes</v>
      </c>
    </row>
    <row r="251" spans="1:12" ht="25" x14ac:dyDescent="0.25">
      <c r="A251" s="4" t="s">
        <v>1411</v>
      </c>
      <c r="B251" s="35" t="s">
        <v>213</v>
      </c>
      <c r="C251" s="11">
        <v>4.4863167299999999E-2</v>
      </c>
      <c r="D251" s="11" t="str">
        <f t="shared" si="37"/>
        <v>N/A</v>
      </c>
      <c r="E251" s="11">
        <v>7.9663138699999997E-2</v>
      </c>
      <c r="F251" s="11" t="str">
        <f t="shared" si="38"/>
        <v>N/A</v>
      </c>
      <c r="G251" s="11">
        <v>9.2851901200000003E-2</v>
      </c>
      <c r="H251" s="11" t="str">
        <f t="shared" si="39"/>
        <v>N/A</v>
      </c>
      <c r="I251" s="12">
        <v>77.569999999999993</v>
      </c>
      <c r="J251" s="12">
        <v>16.559999999999999</v>
      </c>
      <c r="K251" s="43" t="s">
        <v>739</v>
      </c>
      <c r="L251" s="9" t="str">
        <f t="shared" si="40"/>
        <v>Yes</v>
      </c>
    </row>
    <row r="252" spans="1:12" ht="25" x14ac:dyDescent="0.25">
      <c r="A252" s="4" t="s">
        <v>1412</v>
      </c>
      <c r="B252" s="35" t="s">
        <v>213</v>
      </c>
      <c r="C252" s="11">
        <v>2.9304028999999998E-3</v>
      </c>
      <c r="D252" s="11" t="str">
        <f t="shared" si="37"/>
        <v>N/A</v>
      </c>
      <c r="E252" s="11">
        <v>0</v>
      </c>
      <c r="F252" s="11" t="str">
        <f t="shared" si="38"/>
        <v>N/A</v>
      </c>
      <c r="G252" s="11">
        <v>2.8853366999999999E-3</v>
      </c>
      <c r="H252" s="11" t="str">
        <f t="shared" si="39"/>
        <v>N/A</v>
      </c>
      <c r="I252" s="12">
        <v>-100</v>
      </c>
      <c r="J252" s="12" t="s">
        <v>1746</v>
      </c>
      <c r="K252" s="43" t="s">
        <v>739</v>
      </c>
      <c r="L252" s="9" t="str">
        <f t="shared" si="40"/>
        <v>N/A</v>
      </c>
    </row>
    <row r="253" spans="1:12" x14ac:dyDescent="0.25">
      <c r="A253" s="137" t="s">
        <v>1646</v>
      </c>
      <c r="B253" s="138"/>
      <c r="C253" s="138"/>
      <c r="D253" s="138"/>
      <c r="E253" s="138"/>
      <c r="F253" s="138"/>
      <c r="G253" s="138"/>
      <c r="H253" s="138"/>
      <c r="I253" s="138"/>
      <c r="J253" s="138"/>
      <c r="K253" s="138"/>
      <c r="L253" s="139"/>
    </row>
    <row r="254" spans="1:12" x14ac:dyDescent="0.25">
      <c r="A254" s="132" t="s">
        <v>1644</v>
      </c>
      <c r="B254" s="133"/>
      <c r="C254" s="133"/>
      <c r="D254" s="133"/>
      <c r="E254" s="133"/>
      <c r="F254" s="133"/>
      <c r="G254" s="133"/>
      <c r="H254" s="133"/>
      <c r="I254" s="133"/>
      <c r="J254" s="133"/>
      <c r="K254" s="133"/>
      <c r="L254" s="134"/>
    </row>
    <row r="255" spans="1:12" x14ac:dyDescent="0.25">
      <c r="A255" s="143" t="s">
        <v>1742</v>
      </c>
      <c r="B255" s="144"/>
      <c r="C255" s="144"/>
      <c r="D255" s="144"/>
      <c r="E255" s="144"/>
      <c r="F255" s="144"/>
      <c r="G255" s="144"/>
      <c r="H255" s="144"/>
      <c r="I255" s="144"/>
      <c r="J255" s="144"/>
      <c r="K255" s="144"/>
      <c r="L255" s="145"/>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1608</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4" t="s">
        <v>5</v>
      </c>
      <c r="B6" s="35" t="s">
        <v>213</v>
      </c>
      <c r="C6" s="36">
        <v>159085</v>
      </c>
      <c r="D6" s="11" t="str">
        <f t="shared" ref="D6:D37" si="0">IF($B6="N/A","N/A",IF(C6&gt;10,"No",IF(C6&lt;-10,"No","Yes")))</f>
        <v>N/A</v>
      </c>
      <c r="E6" s="36">
        <v>158879</v>
      </c>
      <c r="F6" s="11" t="str">
        <f t="shared" ref="F6:F37" si="1">IF($B6="N/A","N/A",IF(E6&gt;10,"No",IF(E6&lt;-10,"No","Yes")))</f>
        <v>N/A</v>
      </c>
      <c r="G6" s="36">
        <v>159221</v>
      </c>
      <c r="H6" s="11" t="str">
        <f t="shared" ref="H6:H37" si="2">IF($B6="N/A","N/A",IF(G6&gt;10,"No",IF(G6&lt;-10,"No","Yes")))</f>
        <v>N/A</v>
      </c>
      <c r="I6" s="12">
        <v>-0.129</v>
      </c>
      <c r="J6" s="12">
        <v>0.21529999999999999</v>
      </c>
      <c r="K6" s="43" t="s">
        <v>739</v>
      </c>
      <c r="L6" s="9" t="str">
        <f t="shared" ref="L6:L39" si="3">IF(J6="Div by 0", "N/A", IF(K6="N/A","N/A", IF(J6&gt;VALUE(MID(K6,1,2)), "No", IF(J6&lt;-1*VALUE(MID(K6,1,2)), "No", "Yes"))))</f>
        <v>Yes</v>
      </c>
    </row>
    <row r="7" spans="1:12" x14ac:dyDescent="0.25">
      <c r="A7" s="44" t="s">
        <v>6</v>
      </c>
      <c r="B7" s="35" t="s">
        <v>213</v>
      </c>
      <c r="C7" s="36">
        <v>142861</v>
      </c>
      <c r="D7" s="11" t="str">
        <f t="shared" si="0"/>
        <v>N/A</v>
      </c>
      <c r="E7" s="36">
        <v>143420</v>
      </c>
      <c r="F7" s="11" t="str">
        <f t="shared" si="1"/>
        <v>N/A</v>
      </c>
      <c r="G7" s="36">
        <v>143795</v>
      </c>
      <c r="H7" s="11" t="str">
        <f t="shared" si="2"/>
        <v>N/A</v>
      </c>
      <c r="I7" s="12">
        <v>0.39129999999999998</v>
      </c>
      <c r="J7" s="12">
        <v>0.26150000000000001</v>
      </c>
      <c r="K7" s="43" t="s">
        <v>739</v>
      </c>
      <c r="L7" s="9" t="str">
        <f t="shared" si="3"/>
        <v>Yes</v>
      </c>
    </row>
    <row r="8" spans="1:12" x14ac:dyDescent="0.25">
      <c r="A8" s="44" t="s">
        <v>360</v>
      </c>
      <c r="B8" s="35" t="s">
        <v>213</v>
      </c>
      <c r="C8" s="8" t="s">
        <v>213</v>
      </c>
      <c r="D8" s="11" t="str">
        <f t="shared" si="0"/>
        <v>N/A</v>
      </c>
      <c r="E8" s="8">
        <v>90.269953864000001</v>
      </c>
      <c r="F8" s="11" t="str">
        <f t="shared" si="1"/>
        <v>N/A</v>
      </c>
      <c r="G8" s="8">
        <v>90.311579503000004</v>
      </c>
      <c r="H8" s="11" t="str">
        <f t="shared" si="2"/>
        <v>N/A</v>
      </c>
      <c r="I8" s="12" t="s">
        <v>213</v>
      </c>
      <c r="J8" s="12">
        <v>4.6100000000000002E-2</v>
      </c>
      <c r="K8" s="43" t="s">
        <v>739</v>
      </c>
      <c r="L8" s="9" t="str">
        <f t="shared" si="3"/>
        <v>Yes</v>
      </c>
    </row>
    <row r="9" spans="1:12" x14ac:dyDescent="0.25">
      <c r="A9" s="4" t="s">
        <v>88</v>
      </c>
      <c r="B9" s="43" t="s">
        <v>213</v>
      </c>
      <c r="C9" s="1">
        <v>142090.15</v>
      </c>
      <c r="D9" s="11" t="str">
        <f t="shared" si="0"/>
        <v>N/A</v>
      </c>
      <c r="E9" s="1">
        <v>140840.4</v>
      </c>
      <c r="F9" s="11" t="str">
        <f t="shared" si="1"/>
        <v>N/A</v>
      </c>
      <c r="G9" s="1">
        <v>143437.67000000001</v>
      </c>
      <c r="H9" s="11" t="str">
        <f t="shared" si="2"/>
        <v>N/A</v>
      </c>
      <c r="I9" s="12">
        <v>-0.88</v>
      </c>
      <c r="J9" s="12">
        <v>1.8440000000000001</v>
      </c>
      <c r="K9" s="43" t="s">
        <v>739</v>
      </c>
      <c r="L9" s="9" t="str">
        <f t="shared" si="3"/>
        <v>Yes</v>
      </c>
    </row>
    <row r="10" spans="1:12" x14ac:dyDescent="0.25">
      <c r="A10" s="4" t="s">
        <v>1413</v>
      </c>
      <c r="B10" s="35" t="s">
        <v>213</v>
      </c>
      <c r="C10" s="8">
        <v>6.8472828990999997</v>
      </c>
      <c r="D10" s="11" t="str">
        <f t="shared" si="0"/>
        <v>N/A</v>
      </c>
      <c r="E10" s="8">
        <v>2.0625759225999998</v>
      </c>
      <c r="F10" s="11" t="str">
        <f t="shared" si="1"/>
        <v>N/A</v>
      </c>
      <c r="G10" s="8">
        <v>0.35736492050000002</v>
      </c>
      <c r="H10" s="11" t="str">
        <f t="shared" si="2"/>
        <v>N/A</v>
      </c>
      <c r="I10" s="12">
        <v>-69.900000000000006</v>
      </c>
      <c r="J10" s="12">
        <v>-82.7</v>
      </c>
      <c r="K10" s="43" t="s">
        <v>739</v>
      </c>
      <c r="L10" s="9" t="str">
        <f t="shared" si="3"/>
        <v>No</v>
      </c>
    </row>
    <row r="11" spans="1:12" x14ac:dyDescent="0.25">
      <c r="A11" s="4" t="s">
        <v>1414</v>
      </c>
      <c r="B11" s="35" t="s">
        <v>213</v>
      </c>
      <c r="C11" s="8">
        <v>2.2535122733000001</v>
      </c>
      <c r="D11" s="11" t="str">
        <f t="shared" si="0"/>
        <v>N/A</v>
      </c>
      <c r="E11" s="8">
        <v>1.8901176367000001</v>
      </c>
      <c r="F11" s="11" t="str">
        <f t="shared" si="1"/>
        <v>N/A</v>
      </c>
      <c r="G11" s="8">
        <v>2.0895484891999998</v>
      </c>
      <c r="H11" s="11" t="str">
        <f t="shared" si="2"/>
        <v>N/A</v>
      </c>
      <c r="I11" s="12">
        <v>-16.100000000000001</v>
      </c>
      <c r="J11" s="12">
        <v>10.55</v>
      </c>
      <c r="K11" s="43" t="s">
        <v>739</v>
      </c>
      <c r="L11" s="9" t="str">
        <f t="shared" si="3"/>
        <v>Yes</v>
      </c>
    </row>
    <row r="12" spans="1:12" x14ac:dyDescent="0.25">
      <c r="A12" s="4" t="s">
        <v>1415</v>
      </c>
      <c r="B12" s="35" t="s">
        <v>213</v>
      </c>
      <c r="C12" s="8">
        <v>10.736398781</v>
      </c>
      <c r="D12" s="11" t="str">
        <f t="shared" si="0"/>
        <v>N/A</v>
      </c>
      <c r="E12" s="8">
        <v>10.457014458</v>
      </c>
      <c r="F12" s="11" t="str">
        <f t="shared" si="1"/>
        <v>N/A</v>
      </c>
      <c r="G12" s="8">
        <v>9.8523435978999991</v>
      </c>
      <c r="H12" s="11" t="str">
        <f t="shared" si="2"/>
        <v>N/A</v>
      </c>
      <c r="I12" s="12">
        <v>-2.6</v>
      </c>
      <c r="J12" s="12">
        <v>-5.78</v>
      </c>
      <c r="K12" s="43" t="s">
        <v>739</v>
      </c>
      <c r="L12" s="9" t="str">
        <f t="shared" si="3"/>
        <v>Yes</v>
      </c>
    </row>
    <row r="13" spans="1:12" x14ac:dyDescent="0.25">
      <c r="A13" s="4" t="s">
        <v>1416</v>
      </c>
      <c r="B13" s="35" t="s">
        <v>213</v>
      </c>
      <c r="C13" s="8">
        <v>1.7845805700999999</v>
      </c>
      <c r="D13" s="11" t="str">
        <f t="shared" si="0"/>
        <v>N/A</v>
      </c>
      <c r="E13" s="8">
        <v>1.4967365102000001</v>
      </c>
      <c r="F13" s="11" t="str">
        <f t="shared" si="1"/>
        <v>N/A</v>
      </c>
      <c r="G13" s="8">
        <v>1.336507119</v>
      </c>
      <c r="H13" s="11" t="str">
        <f t="shared" si="2"/>
        <v>N/A</v>
      </c>
      <c r="I13" s="12">
        <v>-16.100000000000001</v>
      </c>
      <c r="J13" s="12">
        <v>-10.7</v>
      </c>
      <c r="K13" s="43" t="s">
        <v>739</v>
      </c>
      <c r="L13" s="9" t="str">
        <f t="shared" si="3"/>
        <v>Yes</v>
      </c>
    </row>
    <row r="14" spans="1:12" x14ac:dyDescent="0.25">
      <c r="A14" s="4" t="s">
        <v>1417</v>
      </c>
      <c r="B14" s="35" t="s">
        <v>213</v>
      </c>
      <c r="C14" s="8">
        <v>2.7765031272999998</v>
      </c>
      <c r="D14" s="11" t="str">
        <f t="shared" si="0"/>
        <v>N/A</v>
      </c>
      <c r="E14" s="8">
        <v>2.7215679857000001</v>
      </c>
      <c r="F14" s="11" t="str">
        <f t="shared" si="1"/>
        <v>N/A</v>
      </c>
      <c r="G14" s="8">
        <v>2.3062284497999999</v>
      </c>
      <c r="H14" s="11" t="str">
        <f t="shared" si="2"/>
        <v>N/A</v>
      </c>
      <c r="I14" s="12">
        <v>-1.98</v>
      </c>
      <c r="J14" s="12">
        <v>-15.3</v>
      </c>
      <c r="K14" s="43" t="s">
        <v>739</v>
      </c>
      <c r="L14" s="9" t="str">
        <f t="shared" si="3"/>
        <v>Yes</v>
      </c>
    </row>
    <row r="15" spans="1:12" x14ac:dyDescent="0.25">
      <c r="A15" s="4" t="s">
        <v>1418</v>
      </c>
      <c r="B15" s="35" t="s">
        <v>213</v>
      </c>
      <c r="C15" s="8">
        <v>0</v>
      </c>
      <c r="D15" s="11" t="str">
        <f t="shared" si="0"/>
        <v>N/A</v>
      </c>
      <c r="E15" s="8">
        <v>0</v>
      </c>
      <c r="F15" s="11" t="str">
        <f t="shared" si="1"/>
        <v>N/A</v>
      </c>
      <c r="G15" s="8">
        <v>0</v>
      </c>
      <c r="H15" s="11" t="str">
        <f t="shared" si="2"/>
        <v>N/A</v>
      </c>
      <c r="I15" s="12" t="s">
        <v>1746</v>
      </c>
      <c r="J15" s="12" t="s">
        <v>1746</v>
      </c>
      <c r="K15" s="43" t="s">
        <v>739</v>
      </c>
      <c r="L15" s="9" t="str">
        <f t="shared" si="3"/>
        <v>N/A</v>
      </c>
    </row>
    <row r="16" spans="1:12" x14ac:dyDescent="0.25">
      <c r="A16" s="4" t="s">
        <v>1419</v>
      </c>
      <c r="B16" s="35" t="s">
        <v>213</v>
      </c>
      <c r="C16" s="8">
        <v>0.9133482101</v>
      </c>
      <c r="D16" s="11" t="str">
        <f t="shared" si="0"/>
        <v>N/A</v>
      </c>
      <c r="E16" s="8">
        <v>0.78109756480000003</v>
      </c>
      <c r="F16" s="11" t="str">
        <f t="shared" si="1"/>
        <v>N/A</v>
      </c>
      <c r="G16" s="8">
        <v>0.74613273369999999</v>
      </c>
      <c r="H16" s="11" t="str">
        <f t="shared" si="2"/>
        <v>N/A</v>
      </c>
      <c r="I16" s="12">
        <v>-14.5</v>
      </c>
      <c r="J16" s="12">
        <v>-4.4800000000000004</v>
      </c>
      <c r="K16" s="43" t="s">
        <v>739</v>
      </c>
      <c r="L16" s="9" t="str">
        <f t="shared" si="3"/>
        <v>Yes</v>
      </c>
    </row>
    <row r="17" spans="1:12" x14ac:dyDescent="0.25">
      <c r="A17" s="4" t="s">
        <v>1420</v>
      </c>
      <c r="B17" s="35" t="s">
        <v>213</v>
      </c>
      <c r="C17" s="8">
        <v>0</v>
      </c>
      <c r="D17" s="11" t="str">
        <f t="shared" si="0"/>
        <v>N/A</v>
      </c>
      <c r="E17" s="8">
        <v>0</v>
      </c>
      <c r="F17" s="11" t="str">
        <f t="shared" si="1"/>
        <v>N/A</v>
      </c>
      <c r="G17" s="8">
        <v>0</v>
      </c>
      <c r="H17" s="11" t="str">
        <f t="shared" si="2"/>
        <v>N/A</v>
      </c>
      <c r="I17" s="12" t="s">
        <v>1746</v>
      </c>
      <c r="J17" s="12" t="s">
        <v>1746</v>
      </c>
      <c r="K17" s="43" t="s">
        <v>739</v>
      </c>
      <c r="L17" s="9" t="str">
        <f t="shared" si="3"/>
        <v>N/A</v>
      </c>
    </row>
    <row r="18" spans="1:12" x14ac:dyDescent="0.25">
      <c r="A18" s="4" t="s">
        <v>1421</v>
      </c>
      <c r="B18" s="35" t="s">
        <v>213</v>
      </c>
      <c r="C18" s="8">
        <v>74.688374139999993</v>
      </c>
      <c r="D18" s="11" t="str">
        <f t="shared" si="0"/>
        <v>N/A</v>
      </c>
      <c r="E18" s="8">
        <v>80.590889923000006</v>
      </c>
      <c r="F18" s="11" t="str">
        <f t="shared" si="1"/>
        <v>N/A</v>
      </c>
      <c r="G18" s="8">
        <v>83.311874689999996</v>
      </c>
      <c r="H18" s="11" t="str">
        <f t="shared" si="2"/>
        <v>N/A</v>
      </c>
      <c r="I18" s="12">
        <v>7.9029999999999996</v>
      </c>
      <c r="J18" s="12">
        <v>3.3759999999999999</v>
      </c>
      <c r="K18" s="43" t="s">
        <v>739</v>
      </c>
      <c r="L18" s="9" t="str">
        <f t="shared" si="3"/>
        <v>Yes</v>
      </c>
    </row>
    <row r="19" spans="1:12" x14ac:dyDescent="0.25">
      <c r="A19" s="4" t="s">
        <v>1422</v>
      </c>
      <c r="B19" s="35" t="s">
        <v>213</v>
      </c>
      <c r="C19" s="8">
        <v>0</v>
      </c>
      <c r="D19" s="11" t="str">
        <f t="shared" si="0"/>
        <v>N/A</v>
      </c>
      <c r="E19" s="8">
        <v>0</v>
      </c>
      <c r="F19" s="11" t="str">
        <f t="shared" si="1"/>
        <v>N/A</v>
      </c>
      <c r="G19" s="8">
        <v>0</v>
      </c>
      <c r="H19" s="11" t="str">
        <f t="shared" si="2"/>
        <v>N/A</v>
      </c>
      <c r="I19" s="12" t="s">
        <v>1746</v>
      </c>
      <c r="J19" s="12" t="s">
        <v>1746</v>
      </c>
      <c r="K19" s="43" t="s">
        <v>739</v>
      </c>
      <c r="L19" s="9" t="str">
        <f t="shared" si="3"/>
        <v>N/A</v>
      </c>
    </row>
    <row r="20" spans="1:12" x14ac:dyDescent="0.25">
      <c r="A20" s="2" t="s">
        <v>974</v>
      </c>
      <c r="B20" s="35" t="s">
        <v>213</v>
      </c>
      <c r="C20" s="8">
        <v>95.048558946</v>
      </c>
      <c r="D20" s="11" t="str">
        <f t="shared" si="0"/>
        <v>N/A</v>
      </c>
      <c r="E20" s="8">
        <v>95.832048287999996</v>
      </c>
      <c r="F20" s="11" t="str">
        <f t="shared" si="1"/>
        <v>N/A</v>
      </c>
      <c r="G20" s="8">
        <v>95.827811658000002</v>
      </c>
      <c r="H20" s="11" t="str">
        <f t="shared" si="2"/>
        <v>N/A</v>
      </c>
      <c r="I20" s="12">
        <v>0.82430000000000003</v>
      </c>
      <c r="J20" s="12">
        <v>-4.0000000000000001E-3</v>
      </c>
      <c r="K20" s="43" t="s">
        <v>739</v>
      </c>
      <c r="L20" s="9" t="str">
        <f t="shared" si="3"/>
        <v>Yes</v>
      </c>
    </row>
    <row r="21" spans="1:12" x14ac:dyDescent="0.25">
      <c r="A21" s="2" t="s">
        <v>975</v>
      </c>
      <c r="B21" s="35" t="s">
        <v>213</v>
      </c>
      <c r="C21" s="8">
        <v>4.9514410535</v>
      </c>
      <c r="D21" s="11" t="str">
        <f t="shared" si="0"/>
        <v>N/A</v>
      </c>
      <c r="E21" s="8">
        <v>4.1679517116999998</v>
      </c>
      <c r="F21" s="11" t="str">
        <f t="shared" si="1"/>
        <v>N/A</v>
      </c>
      <c r="G21" s="8">
        <v>4.1721883420000001</v>
      </c>
      <c r="H21" s="11" t="str">
        <f t="shared" si="2"/>
        <v>N/A</v>
      </c>
      <c r="I21" s="12">
        <v>-15.8</v>
      </c>
      <c r="J21" s="12">
        <v>0.1016</v>
      </c>
      <c r="K21" s="43" t="s">
        <v>739</v>
      </c>
      <c r="L21" s="9" t="str">
        <f t="shared" si="3"/>
        <v>Yes</v>
      </c>
    </row>
    <row r="22" spans="1:12" x14ac:dyDescent="0.25">
      <c r="A22" s="3" t="s">
        <v>1717</v>
      </c>
      <c r="B22" s="35" t="s">
        <v>213</v>
      </c>
      <c r="C22" s="36">
        <v>66659</v>
      </c>
      <c r="D22" s="11" t="str">
        <f t="shared" si="0"/>
        <v>N/A</v>
      </c>
      <c r="E22" s="36">
        <v>65951</v>
      </c>
      <c r="F22" s="11" t="str">
        <f t="shared" si="1"/>
        <v>N/A</v>
      </c>
      <c r="G22" s="36">
        <v>64762</v>
      </c>
      <c r="H22" s="11" t="str">
        <f t="shared" si="2"/>
        <v>N/A</v>
      </c>
      <c r="I22" s="12">
        <v>-1.06</v>
      </c>
      <c r="J22" s="12">
        <v>-1.8</v>
      </c>
      <c r="K22" s="43" t="s">
        <v>739</v>
      </c>
      <c r="L22" s="9" t="str">
        <f t="shared" si="3"/>
        <v>Yes</v>
      </c>
    </row>
    <row r="23" spans="1:12" x14ac:dyDescent="0.25">
      <c r="A23" s="3" t="s">
        <v>990</v>
      </c>
      <c r="B23" s="35" t="s">
        <v>213</v>
      </c>
      <c r="C23" s="36">
        <v>25966</v>
      </c>
      <c r="D23" s="11" t="str">
        <f t="shared" si="0"/>
        <v>N/A</v>
      </c>
      <c r="E23" s="36">
        <v>26454</v>
      </c>
      <c r="F23" s="11" t="str">
        <f t="shared" si="1"/>
        <v>N/A</v>
      </c>
      <c r="G23" s="36">
        <v>26363</v>
      </c>
      <c r="H23" s="11" t="str">
        <f t="shared" si="2"/>
        <v>N/A</v>
      </c>
      <c r="I23" s="12">
        <v>1.879</v>
      </c>
      <c r="J23" s="12">
        <v>-0.34399999999999997</v>
      </c>
      <c r="K23" s="43" t="s">
        <v>739</v>
      </c>
      <c r="L23" s="9" t="str">
        <f t="shared" si="3"/>
        <v>Yes</v>
      </c>
    </row>
    <row r="24" spans="1:12" x14ac:dyDescent="0.25">
      <c r="A24" s="3" t="s">
        <v>991</v>
      </c>
      <c r="B24" s="35" t="s">
        <v>213</v>
      </c>
      <c r="C24" s="36">
        <v>1060</v>
      </c>
      <c r="D24" s="11" t="str">
        <f t="shared" si="0"/>
        <v>N/A</v>
      </c>
      <c r="E24" s="36">
        <v>955</v>
      </c>
      <c r="F24" s="11" t="str">
        <f t="shared" si="1"/>
        <v>N/A</v>
      </c>
      <c r="G24" s="36">
        <v>923</v>
      </c>
      <c r="H24" s="11" t="str">
        <f t="shared" si="2"/>
        <v>N/A</v>
      </c>
      <c r="I24" s="12">
        <v>-9.91</v>
      </c>
      <c r="J24" s="12">
        <v>-3.35</v>
      </c>
      <c r="K24" s="43" t="s">
        <v>739</v>
      </c>
      <c r="L24" s="9" t="str">
        <f t="shared" si="3"/>
        <v>Yes</v>
      </c>
    </row>
    <row r="25" spans="1:12" x14ac:dyDescent="0.25">
      <c r="A25" s="3" t="s">
        <v>992</v>
      </c>
      <c r="B25" s="35" t="s">
        <v>213</v>
      </c>
      <c r="C25" s="36">
        <v>3216</v>
      </c>
      <c r="D25" s="11" t="str">
        <f t="shared" si="0"/>
        <v>N/A</v>
      </c>
      <c r="E25" s="36">
        <v>2524</v>
      </c>
      <c r="F25" s="11" t="str">
        <f t="shared" si="1"/>
        <v>N/A</v>
      </c>
      <c r="G25" s="36">
        <v>2621</v>
      </c>
      <c r="H25" s="11" t="str">
        <f t="shared" si="2"/>
        <v>N/A</v>
      </c>
      <c r="I25" s="12">
        <v>-21.5</v>
      </c>
      <c r="J25" s="12">
        <v>3.843</v>
      </c>
      <c r="K25" s="43" t="s">
        <v>739</v>
      </c>
      <c r="L25" s="9" t="str">
        <f t="shared" si="3"/>
        <v>Yes</v>
      </c>
    </row>
    <row r="26" spans="1:12" x14ac:dyDescent="0.25">
      <c r="A26" s="3" t="s">
        <v>993</v>
      </c>
      <c r="B26" s="35" t="s">
        <v>213</v>
      </c>
      <c r="C26" s="36">
        <v>36417</v>
      </c>
      <c r="D26" s="11" t="str">
        <f t="shared" si="0"/>
        <v>N/A</v>
      </c>
      <c r="E26" s="36">
        <v>36018</v>
      </c>
      <c r="F26" s="11" t="str">
        <f t="shared" si="1"/>
        <v>N/A</v>
      </c>
      <c r="G26" s="36">
        <v>34855</v>
      </c>
      <c r="H26" s="11" t="str">
        <f t="shared" si="2"/>
        <v>N/A</v>
      </c>
      <c r="I26" s="12">
        <v>-1.1000000000000001</v>
      </c>
      <c r="J26" s="12">
        <v>-3.23</v>
      </c>
      <c r="K26" s="43" t="s">
        <v>739</v>
      </c>
      <c r="L26" s="9" t="str">
        <f t="shared" si="3"/>
        <v>Yes</v>
      </c>
    </row>
    <row r="27" spans="1:12" x14ac:dyDescent="0.25">
      <c r="A27" s="3" t="s">
        <v>994</v>
      </c>
      <c r="B27" s="35" t="s">
        <v>213</v>
      </c>
      <c r="C27" s="36">
        <v>0</v>
      </c>
      <c r="D27" s="11" t="str">
        <f t="shared" si="0"/>
        <v>N/A</v>
      </c>
      <c r="E27" s="36">
        <v>0</v>
      </c>
      <c r="F27" s="11" t="str">
        <f t="shared" si="1"/>
        <v>N/A</v>
      </c>
      <c r="G27" s="36">
        <v>0</v>
      </c>
      <c r="H27" s="11" t="str">
        <f t="shared" si="2"/>
        <v>N/A</v>
      </c>
      <c r="I27" s="12" t="s">
        <v>1746</v>
      </c>
      <c r="J27" s="12" t="s">
        <v>1746</v>
      </c>
      <c r="K27" s="43" t="s">
        <v>739</v>
      </c>
      <c r="L27" s="9" t="str">
        <f t="shared" si="3"/>
        <v>N/A</v>
      </c>
    </row>
    <row r="28" spans="1:12" x14ac:dyDescent="0.25">
      <c r="A28" s="3" t="s">
        <v>103</v>
      </c>
      <c r="B28" s="35" t="s">
        <v>213</v>
      </c>
      <c r="C28" s="36">
        <v>92057</v>
      </c>
      <c r="D28" s="11" t="str">
        <f t="shared" si="0"/>
        <v>N/A</v>
      </c>
      <c r="E28" s="36">
        <v>92611</v>
      </c>
      <c r="F28" s="11" t="str">
        <f t="shared" si="1"/>
        <v>N/A</v>
      </c>
      <c r="G28" s="36">
        <v>94032</v>
      </c>
      <c r="H28" s="11" t="str">
        <f t="shared" si="2"/>
        <v>N/A</v>
      </c>
      <c r="I28" s="12">
        <v>0.6018</v>
      </c>
      <c r="J28" s="12">
        <v>1.534</v>
      </c>
      <c r="K28" s="43" t="s">
        <v>739</v>
      </c>
      <c r="L28" s="9" t="str">
        <f t="shared" si="3"/>
        <v>Yes</v>
      </c>
    </row>
    <row r="29" spans="1:12" x14ac:dyDescent="0.25">
      <c r="A29" s="3" t="s">
        <v>995</v>
      </c>
      <c r="B29" s="35" t="s">
        <v>213</v>
      </c>
      <c r="C29" s="36">
        <v>67464</v>
      </c>
      <c r="D29" s="11" t="str">
        <f t="shared" si="0"/>
        <v>N/A</v>
      </c>
      <c r="E29" s="36">
        <v>70683</v>
      </c>
      <c r="F29" s="11" t="str">
        <f t="shared" si="1"/>
        <v>N/A</v>
      </c>
      <c r="G29" s="36">
        <v>71904</v>
      </c>
      <c r="H29" s="11" t="str">
        <f t="shared" si="2"/>
        <v>N/A</v>
      </c>
      <c r="I29" s="12">
        <v>4.7709999999999999</v>
      </c>
      <c r="J29" s="12">
        <v>1.7270000000000001</v>
      </c>
      <c r="K29" s="43" t="s">
        <v>739</v>
      </c>
      <c r="L29" s="9" t="str">
        <f t="shared" si="3"/>
        <v>Yes</v>
      </c>
    </row>
    <row r="30" spans="1:12" x14ac:dyDescent="0.25">
      <c r="A30" s="3" t="s">
        <v>996</v>
      </c>
      <c r="B30" s="35" t="s">
        <v>213</v>
      </c>
      <c r="C30" s="36">
        <v>1859</v>
      </c>
      <c r="D30" s="11" t="str">
        <f t="shared" si="0"/>
        <v>N/A</v>
      </c>
      <c r="E30" s="36">
        <v>1731</v>
      </c>
      <c r="F30" s="11" t="str">
        <f t="shared" si="1"/>
        <v>N/A</v>
      </c>
      <c r="G30" s="36">
        <v>1661</v>
      </c>
      <c r="H30" s="11" t="str">
        <f t="shared" si="2"/>
        <v>N/A</v>
      </c>
      <c r="I30" s="12">
        <v>-6.89</v>
      </c>
      <c r="J30" s="12">
        <v>-4.04</v>
      </c>
      <c r="K30" s="43" t="s">
        <v>739</v>
      </c>
      <c r="L30" s="9" t="str">
        <f t="shared" si="3"/>
        <v>Yes</v>
      </c>
    </row>
    <row r="31" spans="1:12" x14ac:dyDescent="0.25">
      <c r="A31" s="3" t="s">
        <v>997</v>
      </c>
      <c r="B31" s="35" t="s">
        <v>213</v>
      </c>
      <c r="C31" s="36">
        <v>4858</v>
      </c>
      <c r="D31" s="11" t="str">
        <f t="shared" si="0"/>
        <v>N/A</v>
      </c>
      <c r="E31" s="36">
        <v>4145</v>
      </c>
      <c r="F31" s="11" t="str">
        <f t="shared" si="1"/>
        <v>N/A</v>
      </c>
      <c r="G31" s="36">
        <v>4131</v>
      </c>
      <c r="H31" s="11" t="str">
        <f t="shared" si="2"/>
        <v>N/A</v>
      </c>
      <c r="I31" s="12">
        <v>-14.7</v>
      </c>
      <c r="J31" s="12">
        <v>-0.33800000000000002</v>
      </c>
      <c r="K31" s="43" t="s">
        <v>739</v>
      </c>
      <c r="L31" s="9" t="str">
        <f t="shared" si="3"/>
        <v>Yes</v>
      </c>
    </row>
    <row r="32" spans="1:12" x14ac:dyDescent="0.25">
      <c r="A32" s="3" t="s">
        <v>998</v>
      </c>
      <c r="B32" s="35" t="s">
        <v>213</v>
      </c>
      <c r="C32" s="36">
        <v>17876</v>
      </c>
      <c r="D32" s="11" t="str">
        <f t="shared" si="0"/>
        <v>N/A</v>
      </c>
      <c r="E32" s="36">
        <v>16052</v>
      </c>
      <c r="F32" s="11" t="str">
        <f t="shared" si="1"/>
        <v>N/A</v>
      </c>
      <c r="G32" s="36">
        <v>16336</v>
      </c>
      <c r="H32" s="11" t="str">
        <f t="shared" si="2"/>
        <v>N/A</v>
      </c>
      <c r="I32" s="12">
        <v>-10.199999999999999</v>
      </c>
      <c r="J32" s="12">
        <v>1.7689999999999999</v>
      </c>
      <c r="K32" s="43" t="s">
        <v>739</v>
      </c>
      <c r="L32" s="9" t="str">
        <f t="shared" si="3"/>
        <v>Yes</v>
      </c>
    </row>
    <row r="33" spans="1:12" x14ac:dyDescent="0.25">
      <c r="A33" s="3" t="s">
        <v>999</v>
      </c>
      <c r="B33" s="35" t="s">
        <v>213</v>
      </c>
      <c r="C33" s="36">
        <v>0</v>
      </c>
      <c r="D33" s="11" t="str">
        <f t="shared" si="0"/>
        <v>N/A</v>
      </c>
      <c r="E33" s="36">
        <v>0</v>
      </c>
      <c r="F33" s="11" t="str">
        <f t="shared" si="1"/>
        <v>N/A</v>
      </c>
      <c r="G33" s="36">
        <v>0</v>
      </c>
      <c r="H33" s="11" t="str">
        <f t="shared" si="2"/>
        <v>N/A</v>
      </c>
      <c r="I33" s="12" t="s">
        <v>1746</v>
      </c>
      <c r="J33" s="12" t="s">
        <v>1746</v>
      </c>
      <c r="K33" s="43" t="s">
        <v>739</v>
      </c>
      <c r="L33" s="9" t="str">
        <f t="shared" si="3"/>
        <v>N/A</v>
      </c>
    </row>
    <row r="34" spans="1:12" x14ac:dyDescent="0.25">
      <c r="A34" s="44" t="s">
        <v>84</v>
      </c>
      <c r="B34" s="35" t="s">
        <v>213</v>
      </c>
      <c r="C34" s="45">
        <v>1674307545</v>
      </c>
      <c r="D34" s="11" t="str">
        <f t="shared" si="0"/>
        <v>N/A</v>
      </c>
      <c r="E34" s="45">
        <v>1743050799</v>
      </c>
      <c r="F34" s="11" t="str">
        <f t="shared" si="1"/>
        <v>N/A</v>
      </c>
      <c r="G34" s="45">
        <v>1764985507</v>
      </c>
      <c r="H34" s="11" t="str">
        <f t="shared" si="2"/>
        <v>N/A</v>
      </c>
      <c r="I34" s="12">
        <v>4.1059999999999999</v>
      </c>
      <c r="J34" s="12">
        <v>1.258</v>
      </c>
      <c r="K34" s="43" t="s">
        <v>739</v>
      </c>
      <c r="L34" s="9" t="str">
        <f t="shared" si="3"/>
        <v>Yes</v>
      </c>
    </row>
    <row r="35" spans="1:12" x14ac:dyDescent="0.25">
      <c r="A35" s="44" t="s">
        <v>1423</v>
      </c>
      <c r="B35" s="35" t="s">
        <v>213</v>
      </c>
      <c r="C35" s="45">
        <v>10524.609768</v>
      </c>
      <c r="D35" s="11" t="str">
        <f t="shared" si="0"/>
        <v>N/A</v>
      </c>
      <c r="E35" s="45">
        <v>10970.93259</v>
      </c>
      <c r="F35" s="11" t="str">
        <f t="shared" si="1"/>
        <v>N/A</v>
      </c>
      <c r="G35" s="45">
        <v>11085.130146</v>
      </c>
      <c r="H35" s="11" t="str">
        <f t="shared" si="2"/>
        <v>N/A</v>
      </c>
      <c r="I35" s="12">
        <v>4.2409999999999997</v>
      </c>
      <c r="J35" s="12">
        <v>1.0409999999999999</v>
      </c>
      <c r="K35" s="43" t="s">
        <v>739</v>
      </c>
      <c r="L35" s="9" t="str">
        <f t="shared" si="3"/>
        <v>Yes</v>
      </c>
    </row>
    <row r="36" spans="1:12" x14ac:dyDescent="0.25">
      <c r="A36" s="44" t="s">
        <v>1424</v>
      </c>
      <c r="B36" s="35" t="s">
        <v>213</v>
      </c>
      <c r="C36" s="45">
        <v>11719.836379</v>
      </c>
      <c r="D36" s="11" t="str">
        <f t="shared" si="0"/>
        <v>N/A</v>
      </c>
      <c r="E36" s="45">
        <v>12153.470918000001</v>
      </c>
      <c r="F36" s="11" t="str">
        <f t="shared" si="1"/>
        <v>N/A</v>
      </c>
      <c r="G36" s="45">
        <v>12274.317654</v>
      </c>
      <c r="H36" s="11" t="str">
        <f t="shared" si="2"/>
        <v>N/A</v>
      </c>
      <c r="I36" s="12">
        <v>3.7</v>
      </c>
      <c r="J36" s="12">
        <v>0.99429999999999996</v>
      </c>
      <c r="K36" s="43" t="s">
        <v>739</v>
      </c>
      <c r="L36" s="9" t="str">
        <f t="shared" si="3"/>
        <v>Yes</v>
      </c>
    </row>
    <row r="37" spans="1:12" x14ac:dyDescent="0.25">
      <c r="A37" s="4" t="s">
        <v>107</v>
      </c>
      <c r="B37" s="35" t="s">
        <v>213</v>
      </c>
      <c r="C37" s="45">
        <v>28669611</v>
      </c>
      <c r="D37" s="11" t="str">
        <f t="shared" si="0"/>
        <v>N/A</v>
      </c>
      <c r="E37" s="45">
        <v>24150415</v>
      </c>
      <c r="F37" s="11" t="str">
        <f t="shared" si="1"/>
        <v>N/A</v>
      </c>
      <c r="G37" s="45">
        <v>8710331</v>
      </c>
      <c r="H37" s="11" t="str">
        <f t="shared" si="2"/>
        <v>N/A</v>
      </c>
      <c r="I37" s="12">
        <v>-15.8</v>
      </c>
      <c r="J37" s="12">
        <v>-63.9</v>
      </c>
      <c r="K37" s="43" t="s">
        <v>739</v>
      </c>
      <c r="L37" s="9" t="str">
        <f t="shared" si="3"/>
        <v>No</v>
      </c>
    </row>
    <row r="38" spans="1:12" x14ac:dyDescent="0.25">
      <c r="A38" s="44" t="s">
        <v>158</v>
      </c>
      <c r="B38" s="43" t="s">
        <v>217</v>
      </c>
      <c r="C38" s="1">
        <v>0</v>
      </c>
      <c r="D38" s="11" t="str">
        <f>IF($B38="N/A","N/A",IF(C38&gt;0,"No",IF(C38&lt;0,"No","Yes")))</f>
        <v>Yes</v>
      </c>
      <c r="E38" s="1">
        <v>11</v>
      </c>
      <c r="F38" s="11" t="str">
        <f>IF($B38="N/A","N/A",IF(E38&gt;0,"No",IF(E38&lt;0,"No","Yes")))</f>
        <v>No</v>
      </c>
      <c r="G38" s="1">
        <v>0</v>
      </c>
      <c r="H38" s="11" t="str">
        <f>IF($B38="N/A","N/A",IF(G38&gt;0,"No",IF(G38&lt;0,"No","Yes")))</f>
        <v>Yes</v>
      </c>
      <c r="I38" s="12" t="s">
        <v>1746</v>
      </c>
      <c r="J38" s="12">
        <v>-100</v>
      </c>
      <c r="K38" s="43" t="s">
        <v>739</v>
      </c>
      <c r="L38" s="9" t="str">
        <f t="shared" si="3"/>
        <v>No</v>
      </c>
    </row>
    <row r="39" spans="1:12" x14ac:dyDescent="0.25">
      <c r="A39" s="44" t="s">
        <v>156</v>
      </c>
      <c r="B39" s="35" t="s">
        <v>213</v>
      </c>
      <c r="C39" s="45">
        <v>0</v>
      </c>
      <c r="D39" s="11" t="str">
        <f t="shared" ref="D39:D40" si="4">IF($B39="N/A","N/A",IF(C39&gt;10,"No",IF(C39&lt;-10,"No","Yes")))</f>
        <v>N/A</v>
      </c>
      <c r="E39" s="45">
        <v>594</v>
      </c>
      <c r="F39" s="11" t="str">
        <f t="shared" ref="F39:F40" si="5">IF($B39="N/A","N/A",IF(E39&gt;10,"No",IF(E39&lt;-10,"No","Yes")))</f>
        <v>N/A</v>
      </c>
      <c r="G39" s="45">
        <v>0</v>
      </c>
      <c r="H39" s="11" t="str">
        <f t="shared" ref="H39:H40" si="6">IF($B39="N/A","N/A",IF(G39&gt;10,"No",IF(G39&lt;-10,"No","Yes")))</f>
        <v>N/A</v>
      </c>
      <c r="I39" s="12" t="s">
        <v>1746</v>
      </c>
      <c r="J39" s="12">
        <v>-100</v>
      </c>
      <c r="K39" s="43" t="s">
        <v>739</v>
      </c>
      <c r="L39" s="9" t="str">
        <f t="shared" si="3"/>
        <v>No</v>
      </c>
    </row>
    <row r="40" spans="1:12" x14ac:dyDescent="0.25">
      <c r="A40" s="44" t="s">
        <v>1303</v>
      </c>
      <c r="B40" s="35" t="s">
        <v>213</v>
      </c>
      <c r="C40" s="45" t="s">
        <v>1746</v>
      </c>
      <c r="D40" s="11" t="str">
        <f t="shared" si="4"/>
        <v>N/A</v>
      </c>
      <c r="E40" s="45">
        <v>198</v>
      </c>
      <c r="F40" s="11" t="str">
        <f t="shared" si="5"/>
        <v>N/A</v>
      </c>
      <c r="G40" s="45" t="s">
        <v>1746</v>
      </c>
      <c r="H40" s="11" t="str">
        <f t="shared" si="6"/>
        <v>N/A</v>
      </c>
      <c r="I40" s="12" t="s">
        <v>1746</v>
      </c>
      <c r="J40" s="12" t="s">
        <v>1746</v>
      </c>
      <c r="K40" s="43" t="s">
        <v>739</v>
      </c>
      <c r="L40" s="9" t="str">
        <f>IF(J40="Div by 0", "N/A", IF(OR(J40="N/A",K40="N/A"),"N/A", IF(J40&gt;VALUE(MID(K40,1,2)), "No", IF(J40&lt;-1*VALUE(MID(K40,1,2)), "No", "Yes"))))</f>
        <v>N/A</v>
      </c>
    </row>
    <row r="41" spans="1:12" x14ac:dyDescent="0.25">
      <c r="A41" s="3" t="s">
        <v>1425</v>
      </c>
      <c r="B41" s="35" t="s">
        <v>213</v>
      </c>
      <c r="C41" s="45">
        <v>14577.967236</v>
      </c>
      <c r="D41" s="11" t="str">
        <f t="shared" ref="D41:D52" si="7">IF($B41="N/A","N/A",IF(C41&gt;10,"No",IF(C41&lt;-10,"No","Yes")))</f>
        <v>N/A</v>
      </c>
      <c r="E41" s="45">
        <v>15216.125214</v>
      </c>
      <c r="F41" s="11" t="str">
        <f t="shared" ref="F41:F52" si="8">IF($B41="N/A","N/A",IF(E41&gt;10,"No",IF(E41&lt;-10,"No","Yes")))</f>
        <v>N/A</v>
      </c>
      <c r="G41" s="45">
        <v>15297.775964</v>
      </c>
      <c r="H41" s="11" t="str">
        <f t="shared" ref="H41:H52" si="9">IF($B41="N/A","N/A",IF(G41&gt;10,"No",IF(G41&lt;-10,"No","Yes")))</f>
        <v>N/A</v>
      </c>
      <c r="I41" s="12">
        <v>4.3780000000000001</v>
      </c>
      <c r="J41" s="12">
        <v>0.53659999999999997</v>
      </c>
      <c r="K41" s="43" t="s">
        <v>739</v>
      </c>
      <c r="L41" s="9" t="str">
        <f t="shared" ref="L41:L52" si="10">IF(J41="Div by 0", "N/A", IF(K41="N/A","N/A", IF(J41&gt;VALUE(MID(K41,1,2)), "No", IF(J41&lt;-1*VALUE(MID(K41,1,2)), "No", "Yes"))))</f>
        <v>Yes</v>
      </c>
    </row>
    <row r="42" spans="1:12" x14ac:dyDescent="0.25">
      <c r="A42" s="3" t="s">
        <v>1426</v>
      </c>
      <c r="B42" s="35" t="s">
        <v>213</v>
      </c>
      <c r="C42" s="45">
        <v>3255.4756990000001</v>
      </c>
      <c r="D42" s="11" t="str">
        <f t="shared" si="7"/>
        <v>N/A</v>
      </c>
      <c r="E42" s="45">
        <v>3485.4189158999998</v>
      </c>
      <c r="F42" s="11" t="str">
        <f t="shared" si="8"/>
        <v>N/A</v>
      </c>
      <c r="G42" s="45">
        <v>4050.1033646000001</v>
      </c>
      <c r="H42" s="11" t="str">
        <f t="shared" si="9"/>
        <v>N/A</v>
      </c>
      <c r="I42" s="12">
        <v>7.0629999999999997</v>
      </c>
      <c r="J42" s="12">
        <v>16.2</v>
      </c>
      <c r="K42" s="43" t="s">
        <v>739</v>
      </c>
      <c r="L42" s="9" t="str">
        <f t="shared" si="10"/>
        <v>Yes</v>
      </c>
    </row>
    <row r="43" spans="1:12" x14ac:dyDescent="0.25">
      <c r="A43" s="3" t="s">
        <v>1427</v>
      </c>
      <c r="B43" s="35" t="s">
        <v>213</v>
      </c>
      <c r="C43" s="45">
        <v>1230.5179244999999</v>
      </c>
      <c r="D43" s="11" t="str">
        <f t="shared" si="7"/>
        <v>N/A</v>
      </c>
      <c r="E43" s="45">
        <v>1752.8230366</v>
      </c>
      <c r="F43" s="11" t="str">
        <f t="shared" si="8"/>
        <v>N/A</v>
      </c>
      <c r="G43" s="45">
        <v>1548.2621885000001</v>
      </c>
      <c r="H43" s="11" t="str">
        <f t="shared" si="9"/>
        <v>N/A</v>
      </c>
      <c r="I43" s="12">
        <v>42.45</v>
      </c>
      <c r="J43" s="12">
        <v>-11.7</v>
      </c>
      <c r="K43" s="43" t="s">
        <v>739</v>
      </c>
      <c r="L43" s="9" t="str">
        <f t="shared" si="10"/>
        <v>Yes</v>
      </c>
    </row>
    <row r="44" spans="1:12" x14ac:dyDescent="0.25">
      <c r="A44" s="3" t="s">
        <v>1428</v>
      </c>
      <c r="B44" s="35" t="s">
        <v>213</v>
      </c>
      <c r="C44" s="45">
        <v>1573.6386815999999</v>
      </c>
      <c r="D44" s="11" t="str">
        <f t="shared" si="7"/>
        <v>N/A</v>
      </c>
      <c r="E44" s="45">
        <v>1797.8419176</v>
      </c>
      <c r="F44" s="11" t="str">
        <f t="shared" si="8"/>
        <v>N/A</v>
      </c>
      <c r="G44" s="45">
        <v>2426.3803892000001</v>
      </c>
      <c r="H44" s="11" t="str">
        <f t="shared" si="9"/>
        <v>N/A</v>
      </c>
      <c r="I44" s="12">
        <v>14.25</v>
      </c>
      <c r="J44" s="12">
        <v>34.96</v>
      </c>
      <c r="K44" s="43" t="s">
        <v>739</v>
      </c>
      <c r="L44" s="9" t="str">
        <f t="shared" si="10"/>
        <v>No</v>
      </c>
    </row>
    <row r="45" spans="1:12" x14ac:dyDescent="0.25">
      <c r="A45" s="3" t="s">
        <v>1429</v>
      </c>
      <c r="B45" s="35" t="s">
        <v>213</v>
      </c>
      <c r="C45" s="45">
        <v>24188.040337999999</v>
      </c>
      <c r="D45" s="11" t="str">
        <f t="shared" si="7"/>
        <v>N/A</v>
      </c>
      <c r="E45" s="45">
        <v>25129.204924999998</v>
      </c>
      <c r="F45" s="11" t="str">
        <f t="shared" si="8"/>
        <v>N/A</v>
      </c>
      <c r="G45" s="45">
        <v>25137.085153</v>
      </c>
      <c r="H45" s="11" t="str">
        <f t="shared" si="9"/>
        <v>N/A</v>
      </c>
      <c r="I45" s="12">
        <v>3.891</v>
      </c>
      <c r="J45" s="12">
        <v>3.1399999999999997E-2</v>
      </c>
      <c r="K45" s="43" t="s">
        <v>739</v>
      </c>
      <c r="L45" s="9" t="str">
        <f t="shared" si="10"/>
        <v>Yes</v>
      </c>
    </row>
    <row r="46" spans="1:12" x14ac:dyDescent="0.25">
      <c r="A46" s="3" t="s">
        <v>1430</v>
      </c>
      <c r="B46" s="35" t="s">
        <v>213</v>
      </c>
      <c r="C46" s="45" t="s">
        <v>1746</v>
      </c>
      <c r="D46" s="11" t="str">
        <f t="shared" si="7"/>
        <v>N/A</v>
      </c>
      <c r="E46" s="45" t="s">
        <v>1746</v>
      </c>
      <c r="F46" s="11" t="str">
        <f t="shared" si="8"/>
        <v>N/A</v>
      </c>
      <c r="G46" s="45" t="s">
        <v>1746</v>
      </c>
      <c r="H46" s="11" t="str">
        <f t="shared" si="9"/>
        <v>N/A</v>
      </c>
      <c r="I46" s="12" t="s">
        <v>1746</v>
      </c>
      <c r="J46" s="12" t="s">
        <v>1746</v>
      </c>
      <c r="K46" s="43" t="s">
        <v>739</v>
      </c>
      <c r="L46" s="9" t="str">
        <f t="shared" si="10"/>
        <v>N/A</v>
      </c>
    </row>
    <row r="47" spans="1:12" x14ac:dyDescent="0.25">
      <c r="A47" s="3" t="s">
        <v>1431</v>
      </c>
      <c r="B47" s="35" t="s">
        <v>213</v>
      </c>
      <c r="C47" s="45">
        <v>7627.1653432000003</v>
      </c>
      <c r="D47" s="11" t="str">
        <f t="shared" si="7"/>
        <v>N/A</v>
      </c>
      <c r="E47" s="45">
        <v>7982.3883231999998</v>
      </c>
      <c r="F47" s="11" t="str">
        <f t="shared" si="8"/>
        <v>N/A</v>
      </c>
      <c r="G47" s="45">
        <v>8227.6554470999999</v>
      </c>
      <c r="H47" s="11" t="str">
        <f t="shared" si="9"/>
        <v>N/A</v>
      </c>
      <c r="I47" s="12">
        <v>4.657</v>
      </c>
      <c r="J47" s="12">
        <v>3.073</v>
      </c>
      <c r="K47" s="43" t="s">
        <v>739</v>
      </c>
      <c r="L47" s="9" t="str">
        <f t="shared" si="10"/>
        <v>Yes</v>
      </c>
    </row>
    <row r="48" spans="1:12" x14ac:dyDescent="0.25">
      <c r="A48" s="3" t="s">
        <v>1432</v>
      </c>
      <c r="B48" s="43" t="s">
        <v>213</v>
      </c>
      <c r="C48" s="14">
        <v>5487.9162367999998</v>
      </c>
      <c r="D48" s="11" t="str">
        <f t="shared" si="7"/>
        <v>N/A</v>
      </c>
      <c r="E48" s="14">
        <v>5703.6358388999997</v>
      </c>
      <c r="F48" s="11" t="str">
        <f t="shared" si="8"/>
        <v>N/A</v>
      </c>
      <c r="G48" s="14">
        <v>6043.2020055000003</v>
      </c>
      <c r="H48" s="11" t="str">
        <f t="shared" si="9"/>
        <v>N/A</v>
      </c>
      <c r="I48" s="12">
        <v>3.931</v>
      </c>
      <c r="J48" s="12">
        <v>5.9539999999999997</v>
      </c>
      <c r="K48" s="43" t="s">
        <v>739</v>
      </c>
      <c r="L48" s="9" t="str">
        <f t="shared" si="10"/>
        <v>Yes</v>
      </c>
    </row>
    <row r="49" spans="1:12" x14ac:dyDescent="0.25">
      <c r="A49" s="3" t="s">
        <v>1433</v>
      </c>
      <c r="B49" s="43" t="s">
        <v>213</v>
      </c>
      <c r="C49" s="14">
        <v>3540.6729424</v>
      </c>
      <c r="D49" s="11" t="str">
        <f t="shared" si="7"/>
        <v>N/A</v>
      </c>
      <c r="E49" s="14">
        <v>5521.4979780000003</v>
      </c>
      <c r="F49" s="11" t="str">
        <f t="shared" si="8"/>
        <v>N/A</v>
      </c>
      <c r="G49" s="14">
        <v>4485.3859120999996</v>
      </c>
      <c r="H49" s="11" t="str">
        <f t="shared" si="9"/>
        <v>N/A</v>
      </c>
      <c r="I49" s="12">
        <v>55.94</v>
      </c>
      <c r="J49" s="12">
        <v>-18.8</v>
      </c>
      <c r="K49" s="43" t="s">
        <v>739</v>
      </c>
      <c r="L49" s="9" t="str">
        <f t="shared" si="10"/>
        <v>Yes</v>
      </c>
    </row>
    <row r="50" spans="1:12" x14ac:dyDescent="0.25">
      <c r="A50" s="3" t="s">
        <v>1434</v>
      </c>
      <c r="B50" s="43" t="s">
        <v>213</v>
      </c>
      <c r="C50" s="14">
        <v>2177.7951831999999</v>
      </c>
      <c r="D50" s="11" t="str">
        <f t="shared" si="7"/>
        <v>N/A</v>
      </c>
      <c r="E50" s="14">
        <v>2873.5083233</v>
      </c>
      <c r="F50" s="11" t="str">
        <f t="shared" si="8"/>
        <v>N/A</v>
      </c>
      <c r="G50" s="14">
        <v>3293.8528200999999</v>
      </c>
      <c r="H50" s="11" t="str">
        <f t="shared" si="9"/>
        <v>N/A</v>
      </c>
      <c r="I50" s="12">
        <v>31.95</v>
      </c>
      <c r="J50" s="12">
        <v>14.63</v>
      </c>
      <c r="K50" s="43" t="s">
        <v>739</v>
      </c>
      <c r="L50" s="9" t="str">
        <f t="shared" si="10"/>
        <v>Yes</v>
      </c>
    </row>
    <row r="51" spans="1:12" x14ac:dyDescent="0.25">
      <c r="A51" s="3" t="s">
        <v>1435</v>
      </c>
      <c r="B51" s="43" t="s">
        <v>213</v>
      </c>
      <c r="C51" s="14">
        <v>17606.586428999999</v>
      </c>
      <c r="D51" s="11" t="str">
        <f t="shared" si="7"/>
        <v>N/A</v>
      </c>
      <c r="E51" s="14">
        <v>19601.200348999999</v>
      </c>
      <c r="F51" s="11" t="str">
        <f t="shared" si="8"/>
        <v>N/A</v>
      </c>
      <c r="G51" s="14">
        <v>19470.823213</v>
      </c>
      <c r="H51" s="11" t="str">
        <f t="shared" si="9"/>
        <v>N/A</v>
      </c>
      <c r="I51" s="12">
        <v>11.33</v>
      </c>
      <c r="J51" s="12">
        <v>-0.66500000000000004</v>
      </c>
      <c r="K51" s="43" t="s">
        <v>739</v>
      </c>
      <c r="L51" s="9" t="str">
        <f t="shared" si="10"/>
        <v>Yes</v>
      </c>
    </row>
    <row r="52" spans="1:12" x14ac:dyDescent="0.25">
      <c r="A52" s="3" t="s">
        <v>1436</v>
      </c>
      <c r="B52" s="43" t="s">
        <v>213</v>
      </c>
      <c r="C52" s="14" t="s">
        <v>1746</v>
      </c>
      <c r="D52" s="11" t="str">
        <f t="shared" si="7"/>
        <v>N/A</v>
      </c>
      <c r="E52" s="14" t="s">
        <v>1746</v>
      </c>
      <c r="F52" s="11" t="str">
        <f t="shared" si="8"/>
        <v>N/A</v>
      </c>
      <c r="G52" s="14" t="s">
        <v>1746</v>
      </c>
      <c r="H52" s="11" t="str">
        <f t="shared" si="9"/>
        <v>N/A</v>
      </c>
      <c r="I52" s="12" t="s">
        <v>1746</v>
      </c>
      <c r="J52" s="12" t="s">
        <v>1746</v>
      </c>
      <c r="K52" s="43" t="s">
        <v>739</v>
      </c>
      <c r="L52" s="9" t="str">
        <f t="shared" si="10"/>
        <v>N/A</v>
      </c>
    </row>
    <row r="53" spans="1:12" x14ac:dyDescent="0.25">
      <c r="A53" s="44" t="s">
        <v>1610</v>
      </c>
      <c r="B53" s="35" t="s">
        <v>213</v>
      </c>
      <c r="C53" s="45">
        <v>78020448</v>
      </c>
      <c r="D53" s="11" t="str">
        <f t="shared" ref="D53:D122" si="11">IF($B53="N/A","N/A",IF(C53&gt;10,"No",IF(C53&lt;-10,"No","Yes")))</f>
        <v>N/A</v>
      </c>
      <c r="E53" s="45">
        <v>74266591</v>
      </c>
      <c r="F53" s="11" t="str">
        <f t="shared" ref="F53:F122" si="12">IF($B53="N/A","N/A",IF(E53&gt;10,"No",IF(E53&lt;-10,"No","Yes")))</f>
        <v>N/A</v>
      </c>
      <c r="G53" s="45">
        <v>85961281</v>
      </c>
      <c r="H53" s="11" t="str">
        <f t="shared" ref="H53:H122" si="13">IF($B53="N/A","N/A",IF(G53&gt;10,"No",IF(G53&lt;-10,"No","Yes")))</f>
        <v>N/A</v>
      </c>
      <c r="I53" s="12">
        <v>-4.8099999999999996</v>
      </c>
      <c r="J53" s="12">
        <v>15.75</v>
      </c>
      <c r="K53" s="43" t="s">
        <v>739</v>
      </c>
      <c r="L53" s="9" t="str">
        <f t="shared" ref="L53:L113" si="14">IF(J53="Div by 0", "N/A", IF(K53="N/A","N/A", IF(J53&gt;VALUE(MID(K53,1,2)), "No", IF(J53&lt;-1*VALUE(MID(K53,1,2)), "No", "Yes"))))</f>
        <v>Yes</v>
      </c>
    </row>
    <row r="54" spans="1:12" x14ac:dyDescent="0.25">
      <c r="A54" s="44" t="s">
        <v>598</v>
      </c>
      <c r="B54" s="35" t="s">
        <v>213</v>
      </c>
      <c r="C54" s="36">
        <v>24461</v>
      </c>
      <c r="D54" s="11" t="str">
        <f t="shared" si="11"/>
        <v>N/A</v>
      </c>
      <c r="E54" s="36">
        <v>22362</v>
      </c>
      <c r="F54" s="11" t="str">
        <f t="shared" si="12"/>
        <v>N/A</v>
      </c>
      <c r="G54" s="36">
        <v>24994</v>
      </c>
      <c r="H54" s="11" t="str">
        <f t="shared" si="13"/>
        <v>N/A</v>
      </c>
      <c r="I54" s="12">
        <v>-8.58</v>
      </c>
      <c r="J54" s="12">
        <v>11.77</v>
      </c>
      <c r="K54" s="43" t="s">
        <v>739</v>
      </c>
      <c r="L54" s="9" t="str">
        <f t="shared" si="14"/>
        <v>Yes</v>
      </c>
    </row>
    <row r="55" spans="1:12" x14ac:dyDescent="0.25">
      <c r="A55" s="44" t="s">
        <v>1437</v>
      </c>
      <c r="B55" s="35" t="s">
        <v>213</v>
      </c>
      <c r="C55" s="45">
        <v>3189.5853808000002</v>
      </c>
      <c r="D55" s="11" t="str">
        <f t="shared" si="11"/>
        <v>N/A</v>
      </c>
      <c r="E55" s="45">
        <v>3321.1068329999998</v>
      </c>
      <c r="F55" s="11" t="str">
        <f t="shared" si="12"/>
        <v>N/A</v>
      </c>
      <c r="G55" s="45">
        <v>3439.2766664000001</v>
      </c>
      <c r="H55" s="11" t="str">
        <f t="shared" si="13"/>
        <v>N/A</v>
      </c>
      <c r="I55" s="12">
        <v>4.1230000000000002</v>
      </c>
      <c r="J55" s="12">
        <v>3.5579999999999998</v>
      </c>
      <c r="K55" s="43" t="s">
        <v>739</v>
      </c>
      <c r="L55" s="9" t="str">
        <f t="shared" si="14"/>
        <v>Yes</v>
      </c>
    </row>
    <row r="56" spans="1:12" x14ac:dyDescent="0.25">
      <c r="A56" s="44" t="s">
        <v>1438</v>
      </c>
      <c r="B56" s="35" t="s">
        <v>213</v>
      </c>
      <c r="C56" s="36">
        <v>1.5231184334000001</v>
      </c>
      <c r="D56" s="11" t="str">
        <f t="shared" si="11"/>
        <v>N/A</v>
      </c>
      <c r="E56" s="36">
        <v>1.5838028798999999</v>
      </c>
      <c r="F56" s="11" t="str">
        <f t="shared" si="12"/>
        <v>N/A</v>
      </c>
      <c r="G56" s="36">
        <v>1.6067856286</v>
      </c>
      <c r="H56" s="11" t="str">
        <f t="shared" si="13"/>
        <v>N/A</v>
      </c>
      <c r="I56" s="12">
        <v>3.984</v>
      </c>
      <c r="J56" s="12">
        <v>1.4510000000000001</v>
      </c>
      <c r="K56" s="43" t="s">
        <v>739</v>
      </c>
      <c r="L56" s="9" t="str">
        <f t="shared" si="14"/>
        <v>Yes</v>
      </c>
    </row>
    <row r="57" spans="1:12" x14ac:dyDescent="0.25">
      <c r="A57" s="44" t="s">
        <v>599</v>
      </c>
      <c r="B57" s="35" t="s">
        <v>213</v>
      </c>
      <c r="C57" s="45">
        <v>0</v>
      </c>
      <c r="D57" s="11" t="str">
        <f t="shared" si="11"/>
        <v>N/A</v>
      </c>
      <c r="E57" s="45">
        <v>0</v>
      </c>
      <c r="F57" s="11" t="str">
        <f t="shared" si="12"/>
        <v>N/A</v>
      </c>
      <c r="G57" s="45">
        <v>0</v>
      </c>
      <c r="H57" s="11" t="str">
        <f t="shared" si="13"/>
        <v>N/A</v>
      </c>
      <c r="I57" s="12" t="s">
        <v>1746</v>
      </c>
      <c r="J57" s="12" t="s">
        <v>1746</v>
      </c>
      <c r="K57" s="43" t="s">
        <v>739</v>
      </c>
      <c r="L57" s="9" t="str">
        <f t="shared" si="14"/>
        <v>N/A</v>
      </c>
    </row>
    <row r="58" spans="1:12" x14ac:dyDescent="0.25">
      <c r="A58" s="44" t="s">
        <v>600</v>
      </c>
      <c r="B58" s="35" t="s">
        <v>213</v>
      </c>
      <c r="C58" s="36">
        <v>0</v>
      </c>
      <c r="D58" s="11" t="str">
        <f t="shared" si="11"/>
        <v>N/A</v>
      </c>
      <c r="E58" s="36">
        <v>0</v>
      </c>
      <c r="F58" s="11" t="str">
        <f t="shared" si="12"/>
        <v>N/A</v>
      </c>
      <c r="G58" s="36">
        <v>0</v>
      </c>
      <c r="H58" s="11" t="str">
        <f t="shared" si="13"/>
        <v>N/A</v>
      </c>
      <c r="I58" s="12" t="s">
        <v>1746</v>
      </c>
      <c r="J58" s="12" t="s">
        <v>1746</v>
      </c>
      <c r="K58" s="43" t="s">
        <v>739</v>
      </c>
      <c r="L58" s="9" t="str">
        <f t="shared" si="14"/>
        <v>N/A</v>
      </c>
    </row>
    <row r="59" spans="1:12" x14ac:dyDescent="0.25">
      <c r="A59" s="44" t="s">
        <v>1439</v>
      </c>
      <c r="B59" s="35" t="s">
        <v>213</v>
      </c>
      <c r="C59" s="45" t="s">
        <v>1746</v>
      </c>
      <c r="D59" s="11" t="str">
        <f t="shared" si="11"/>
        <v>N/A</v>
      </c>
      <c r="E59" s="45" t="s">
        <v>1746</v>
      </c>
      <c r="F59" s="11" t="str">
        <f t="shared" si="12"/>
        <v>N/A</v>
      </c>
      <c r="G59" s="45" t="s">
        <v>1746</v>
      </c>
      <c r="H59" s="11" t="str">
        <f t="shared" si="13"/>
        <v>N/A</v>
      </c>
      <c r="I59" s="12" t="s">
        <v>1746</v>
      </c>
      <c r="J59" s="12" t="s">
        <v>1746</v>
      </c>
      <c r="K59" s="43" t="s">
        <v>739</v>
      </c>
      <c r="L59" s="9" t="str">
        <f t="shared" si="14"/>
        <v>N/A</v>
      </c>
    </row>
    <row r="60" spans="1:12" ht="25" x14ac:dyDescent="0.25">
      <c r="A60" s="44" t="s">
        <v>601</v>
      </c>
      <c r="B60" s="35" t="s">
        <v>213</v>
      </c>
      <c r="C60" s="45">
        <v>0</v>
      </c>
      <c r="D60" s="11" t="str">
        <f t="shared" si="11"/>
        <v>N/A</v>
      </c>
      <c r="E60" s="45">
        <v>0</v>
      </c>
      <c r="F60" s="11" t="str">
        <f t="shared" si="12"/>
        <v>N/A</v>
      </c>
      <c r="G60" s="45">
        <v>0</v>
      </c>
      <c r="H60" s="11" t="str">
        <f t="shared" si="13"/>
        <v>N/A</v>
      </c>
      <c r="I60" s="12" t="s">
        <v>1746</v>
      </c>
      <c r="J60" s="12" t="s">
        <v>1746</v>
      </c>
      <c r="K60" s="43" t="s">
        <v>739</v>
      </c>
      <c r="L60" s="9" t="str">
        <f t="shared" si="14"/>
        <v>N/A</v>
      </c>
    </row>
    <row r="61" spans="1:12" x14ac:dyDescent="0.25">
      <c r="A61" s="4" t="s">
        <v>602</v>
      </c>
      <c r="B61" s="43" t="s">
        <v>213</v>
      </c>
      <c r="C61" s="1">
        <v>0</v>
      </c>
      <c r="D61" s="11" t="str">
        <f t="shared" si="11"/>
        <v>N/A</v>
      </c>
      <c r="E61" s="1">
        <v>0</v>
      </c>
      <c r="F61" s="11" t="str">
        <f t="shared" si="12"/>
        <v>N/A</v>
      </c>
      <c r="G61" s="1">
        <v>0</v>
      </c>
      <c r="H61" s="11" t="str">
        <f t="shared" si="13"/>
        <v>N/A</v>
      </c>
      <c r="I61" s="12" t="s">
        <v>1746</v>
      </c>
      <c r="J61" s="12" t="s">
        <v>1746</v>
      </c>
      <c r="K61" s="43" t="s">
        <v>739</v>
      </c>
      <c r="L61" s="9" t="str">
        <f t="shared" si="14"/>
        <v>N/A</v>
      </c>
    </row>
    <row r="62" spans="1:12" ht="25" x14ac:dyDescent="0.25">
      <c r="A62" s="4" t="s">
        <v>1440</v>
      </c>
      <c r="B62" s="43" t="s">
        <v>213</v>
      </c>
      <c r="C62" s="14" t="s">
        <v>1746</v>
      </c>
      <c r="D62" s="11" t="str">
        <f t="shared" si="11"/>
        <v>N/A</v>
      </c>
      <c r="E62" s="14" t="s">
        <v>1746</v>
      </c>
      <c r="F62" s="11" t="str">
        <f t="shared" si="12"/>
        <v>N/A</v>
      </c>
      <c r="G62" s="14" t="s">
        <v>1746</v>
      </c>
      <c r="H62" s="11" t="str">
        <f t="shared" si="13"/>
        <v>N/A</v>
      </c>
      <c r="I62" s="12" t="s">
        <v>1746</v>
      </c>
      <c r="J62" s="12" t="s">
        <v>1746</v>
      </c>
      <c r="K62" s="43" t="s">
        <v>739</v>
      </c>
      <c r="L62" s="9" t="str">
        <f t="shared" si="14"/>
        <v>N/A</v>
      </c>
    </row>
    <row r="63" spans="1:12" x14ac:dyDescent="0.25">
      <c r="A63" s="4" t="s">
        <v>603</v>
      </c>
      <c r="B63" s="43" t="s">
        <v>213</v>
      </c>
      <c r="C63" s="14">
        <v>51753630</v>
      </c>
      <c r="D63" s="11" t="str">
        <f t="shared" si="11"/>
        <v>N/A</v>
      </c>
      <c r="E63" s="14">
        <v>46367385</v>
      </c>
      <c r="F63" s="11" t="str">
        <f t="shared" si="12"/>
        <v>N/A</v>
      </c>
      <c r="G63" s="14">
        <v>35832905</v>
      </c>
      <c r="H63" s="11" t="str">
        <f t="shared" si="13"/>
        <v>N/A</v>
      </c>
      <c r="I63" s="12">
        <v>-10.4</v>
      </c>
      <c r="J63" s="12">
        <v>-22.7</v>
      </c>
      <c r="K63" s="43" t="s">
        <v>739</v>
      </c>
      <c r="L63" s="9" t="str">
        <f t="shared" si="14"/>
        <v>Yes</v>
      </c>
    </row>
    <row r="64" spans="1:12" x14ac:dyDescent="0.25">
      <c r="A64" s="4" t="s">
        <v>604</v>
      </c>
      <c r="B64" s="43" t="s">
        <v>213</v>
      </c>
      <c r="C64" s="1">
        <v>604</v>
      </c>
      <c r="D64" s="11" t="str">
        <f t="shared" si="11"/>
        <v>N/A</v>
      </c>
      <c r="E64" s="1">
        <v>525</v>
      </c>
      <c r="F64" s="11" t="str">
        <f t="shared" si="12"/>
        <v>N/A</v>
      </c>
      <c r="G64" s="1">
        <v>458</v>
      </c>
      <c r="H64" s="11" t="str">
        <f t="shared" si="13"/>
        <v>N/A</v>
      </c>
      <c r="I64" s="12">
        <v>-13.1</v>
      </c>
      <c r="J64" s="12">
        <v>-12.8</v>
      </c>
      <c r="K64" s="43" t="s">
        <v>739</v>
      </c>
      <c r="L64" s="9" t="str">
        <f t="shared" si="14"/>
        <v>Yes</v>
      </c>
    </row>
    <row r="65" spans="1:12" x14ac:dyDescent="0.25">
      <c r="A65" s="4" t="s">
        <v>1441</v>
      </c>
      <c r="B65" s="43" t="s">
        <v>213</v>
      </c>
      <c r="C65" s="14">
        <v>85684.817880999995</v>
      </c>
      <c r="D65" s="11" t="str">
        <f t="shared" si="11"/>
        <v>N/A</v>
      </c>
      <c r="E65" s="14">
        <v>88318.828571000005</v>
      </c>
      <c r="F65" s="11" t="str">
        <f t="shared" si="12"/>
        <v>N/A</v>
      </c>
      <c r="G65" s="14">
        <v>78237.783842999997</v>
      </c>
      <c r="H65" s="11" t="str">
        <f t="shared" si="13"/>
        <v>N/A</v>
      </c>
      <c r="I65" s="12">
        <v>3.0739999999999998</v>
      </c>
      <c r="J65" s="12">
        <v>-11.4</v>
      </c>
      <c r="K65" s="43" t="s">
        <v>739</v>
      </c>
      <c r="L65" s="9" t="str">
        <f t="shared" si="14"/>
        <v>Yes</v>
      </c>
    </row>
    <row r="66" spans="1:12" x14ac:dyDescent="0.25">
      <c r="A66" s="4" t="s">
        <v>605</v>
      </c>
      <c r="B66" s="43" t="s">
        <v>213</v>
      </c>
      <c r="C66" s="14">
        <v>929574574</v>
      </c>
      <c r="D66" s="11" t="str">
        <f t="shared" si="11"/>
        <v>N/A</v>
      </c>
      <c r="E66" s="14">
        <v>954494641</v>
      </c>
      <c r="F66" s="11" t="str">
        <f t="shared" si="12"/>
        <v>N/A</v>
      </c>
      <c r="G66" s="14">
        <v>930584308</v>
      </c>
      <c r="H66" s="11" t="str">
        <f t="shared" si="13"/>
        <v>N/A</v>
      </c>
      <c r="I66" s="12">
        <v>2.681</v>
      </c>
      <c r="J66" s="12">
        <v>-2.5099999999999998</v>
      </c>
      <c r="K66" s="43" t="s">
        <v>739</v>
      </c>
      <c r="L66" s="9" t="str">
        <f t="shared" si="14"/>
        <v>Yes</v>
      </c>
    </row>
    <row r="67" spans="1:12" x14ac:dyDescent="0.25">
      <c r="A67" s="4" t="s">
        <v>606</v>
      </c>
      <c r="B67" s="43" t="s">
        <v>213</v>
      </c>
      <c r="C67" s="1">
        <v>32560</v>
      </c>
      <c r="D67" s="11" t="str">
        <f t="shared" si="11"/>
        <v>N/A</v>
      </c>
      <c r="E67" s="1">
        <v>32162</v>
      </c>
      <c r="F67" s="11" t="str">
        <f t="shared" si="12"/>
        <v>N/A</v>
      </c>
      <c r="G67" s="1">
        <v>31452</v>
      </c>
      <c r="H67" s="11" t="str">
        <f t="shared" si="13"/>
        <v>N/A</v>
      </c>
      <c r="I67" s="12">
        <v>-1.22</v>
      </c>
      <c r="J67" s="12">
        <v>-2.21</v>
      </c>
      <c r="K67" s="43" t="s">
        <v>739</v>
      </c>
      <c r="L67" s="9" t="str">
        <f t="shared" si="14"/>
        <v>Yes</v>
      </c>
    </row>
    <row r="68" spans="1:12" x14ac:dyDescent="0.25">
      <c r="A68" s="4" t="s">
        <v>1442</v>
      </c>
      <c r="B68" s="43" t="s">
        <v>213</v>
      </c>
      <c r="C68" s="14">
        <v>28549.587653999999</v>
      </c>
      <c r="D68" s="11" t="str">
        <f t="shared" si="11"/>
        <v>N/A</v>
      </c>
      <c r="E68" s="14">
        <v>29677.714103999999</v>
      </c>
      <c r="F68" s="11" t="str">
        <f t="shared" si="12"/>
        <v>N/A</v>
      </c>
      <c r="G68" s="14">
        <v>29587.444614</v>
      </c>
      <c r="H68" s="11" t="str">
        <f t="shared" si="13"/>
        <v>N/A</v>
      </c>
      <c r="I68" s="12">
        <v>3.9510000000000001</v>
      </c>
      <c r="J68" s="12">
        <v>-0.30399999999999999</v>
      </c>
      <c r="K68" s="43" t="s">
        <v>739</v>
      </c>
      <c r="L68" s="9" t="str">
        <f t="shared" si="14"/>
        <v>Yes</v>
      </c>
    </row>
    <row r="69" spans="1:12" x14ac:dyDescent="0.25">
      <c r="A69" s="4" t="s">
        <v>607</v>
      </c>
      <c r="B69" s="43" t="s">
        <v>213</v>
      </c>
      <c r="C69" s="14">
        <v>25840643</v>
      </c>
      <c r="D69" s="11" t="str">
        <f t="shared" si="11"/>
        <v>N/A</v>
      </c>
      <c r="E69" s="14">
        <v>25920294</v>
      </c>
      <c r="F69" s="11" t="str">
        <f t="shared" si="12"/>
        <v>N/A</v>
      </c>
      <c r="G69" s="14">
        <v>22856957</v>
      </c>
      <c r="H69" s="11" t="str">
        <f t="shared" si="13"/>
        <v>N/A</v>
      </c>
      <c r="I69" s="12">
        <v>0.30819999999999997</v>
      </c>
      <c r="J69" s="12">
        <v>-11.8</v>
      </c>
      <c r="K69" s="43" t="s">
        <v>739</v>
      </c>
      <c r="L69" s="9" t="str">
        <f t="shared" si="14"/>
        <v>Yes</v>
      </c>
    </row>
    <row r="70" spans="1:12" x14ac:dyDescent="0.25">
      <c r="A70" s="4" t="s">
        <v>608</v>
      </c>
      <c r="B70" s="43" t="s">
        <v>213</v>
      </c>
      <c r="C70" s="1">
        <v>112708</v>
      </c>
      <c r="D70" s="11" t="str">
        <f t="shared" si="11"/>
        <v>N/A</v>
      </c>
      <c r="E70" s="1">
        <v>111854</v>
      </c>
      <c r="F70" s="11" t="str">
        <f t="shared" si="12"/>
        <v>N/A</v>
      </c>
      <c r="G70" s="1">
        <v>110807</v>
      </c>
      <c r="H70" s="11" t="str">
        <f t="shared" si="13"/>
        <v>N/A</v>
      </c>
      <c r="I70" s="12">
        <v>-0.75800000000000001</v>
      </c>
      <c r="J70" s="12">
        <v>-0.93600000000000005</v>
      </c>
      <c r="K70" s="43" t="s">
        <v>739</v>
      </c>
      <c r="L70" s="9" t="str">
        <f t="shared" si="14"/>
        <v>Yes</v>
      </c>
    </row>
    <row r="71" spans="1:12" x14ac:dyDescent="0.25">
      <c r="A71" s="4" t="s">
        <v>1443</v>
      </c>
      <c r="B71" s="43" t="s">
        <v>213</v>
      </c>
      <c r="C71" s="14">
        <v>229.27070838</v>
      </c>
      <c r="D71" s="11" t="str">
        <f t="shared" si="11"/>
        <v>N/A</v>
      </c>
      <c r="E71" s="14">
        <v>231.73327731000001</v>
      </c>
      <c r="F71" s="11" t="str">
        <f t="shared" si="12"/>
        <v>N/A</v>
      </c>
      <c r="G71" s="14">
        <v>206.27719368000001</v>
      </c>
      <c r="H71" s="11" t="str">
        <f t="shared" si="13"/>
        <v>N/A</v>
      </c>
      <c r="I71" s="12">
        <v>1.0740000000000001</v>
      </c>
      <c r="J71" s="12">
        <v>-11</v>
      </c>
      <c r="K71" s="43" t="s">
        <v>739</v>
      </c>
      <c r="L71" s="9" t="str">
        <f t="shared" si="14"/>
        <v>Yes</v>
      </c>
    </row>
    <row r="72" spans="1:12" x14ac:dyDescent="0.25">
      <c r="A72" s="4" t="s">
        <v>609</v>
      </c>
      <c r="B72" s="43" t="s">
        <v>213</v>
      </c>
      <c r="C72" s="14">
        <v>4510531</v>
      </c>
      <c r="D72" s="11" t="str">
        <f t="shared" si="11"/>
        <v>N/A</v>
      </c>
      <c r="E72" s="14">
        <v>4444989</v>
      </c>
      <c r="F72" s="11" t="str">
        <f t="shared" si="12"/>
        <v>N/A</v>
      </c>
      <c r="G72" s="14">
        <v>4489665</v>
      </c>
      <c r="H72" s="11" t="str">
        <f t="shared" si="13"/>
        <v>N/A</v>
      </c>
      <c r="I72" s="12">
        <v>-1.45</v>
      </c>
      <c r="J72" s="12">
        <v>1.0049999999999999</v>
      </c>
      <c r="K72" s="43" t="s">
        <v>739</v>
      </c>
      <c r="L72" s="9" t="str">
        <f t="shared" si="14"/>
        <v>Yes</v>
      </c>
    </row>
    <row r="73" spans="1:12" x14ac:dyDescent="0.25">
      <c r="A73" s="4" t="s">
        <v>610</v>
      </c>
      <c r="B73" s="43" t="s">
        <v>213</v>
      </c>
      <c r="C73" s="1">
        <v>11687</v>
      </c>
      <c r="D73" s="11" t="str">
        <f t="shared" si="11"/>
        <v>N/A</v>
      </c>
      <c r="E73" s="1">
        <v>11673</v>
      </c>
      <c r="F73" s="11" t="str">
        <f t="shared" si="12"/>
        <v>N/A</v>
      </c>
      <c r="G73" s="1">
        <v>11335</v>
      </c>
      <c r="H73" s="11" t="str">
        <f t="shared" si="13"/>
        <v>N/A</v>
      </c>
      <c r="I73" s="12">
        <v>-0.12</v>
      </c>
      <c r="J73" s="12">
        <v>-2.9</v>
      </c>
      <c r="K73" s="43" t="s">
        <v>739</v>
      </c>
      <c r="L73" s="9" t="str">
        <f t="shared" si="14"/>
        <v>Yes</v>
      </c>
    </row>
    <row r="74" spans="1:12" x14ac:dyDescent="0.25">
      <c r="A74" s="4" t="s">
        <v>1444</v>
      </c>
      <c r="B74" s="43" t="s">
        <v>213</v>
      </c>
      <c r="C74" s="14">
        <v>385.94429708000001</v>
      </c>
      <c r="D74" s="11" t="str">
        <f t="shared" si="11"/>
        <v>N/A</v>
      </c>
      <c r="E74" s="14">
        <v>380.79234129999998</v>
      </c>
      <c r="F74" s="11" t="str">
        <f t="shared" si="12"/>
        <v>N/A</v>
      </c>
      <c r="G74" s="14">
        <v>396.08866343</v>
      </c>
      <c r="H74" s="11" t="str">
        <f t="shared" si="13"/>
        <v>N/A</v>
      </c>
      <c r="I74" s="12">
        <v>-1.33</v>
      </c>
      <c r="J74" s="12">
        <v>4.0170000000000003</v>
      </c>
      <c r="K74" s="43" t="s">
        <v>739</v>
      </c>
      <c r="L74" s="9" t="str">
        <f t="shared" si="14"/>
        <v>Yes</v>
      </c>
    </row>
    <row r="75" spans="1:12" ht="25" x14ac:dyDescent="0.25">
      <c r="A75" s="4" t="s">
        <v>611</v>
      </c>
      <c r="B75" s="43" t="s">
        <v>213</v>
      </c>
      <c r="C75" s="14">
        <v>1823450</v>
      </c>
      <c r="D75" s="11" t="str">
        <f t="shared" si="11"/>
        <v>N/A</v>
      </c>
      <c r="E75" s="14">
        <v>1739249</v>
      </c>
      <c r="F75" s="11" t="str">
        <f t="shared" si="12"/>
        <v>N/A</v>
      </c>
      <c r="G75" s="14">
        <v>1469085</v>
      </c>
      <c r="H75" s="11" t="str">
        <f t="shared" si="13"/>
        <v>N/A</v>
      </c>
      <c r="I75" s="12">
        <v>-4.62</v>
      </c>
      <c r="J75" s="12">
        <v>-15.5</v>
      </c>
      <c r="K75" s="43" t="s">
        <v>739</v>
      </c>
      <c r="L75" s="9" t="str">
        <f t="shared" si="14"/>
        <v>Yes</v>
      </c>
    </row>
    <row r="76" spans="1:12" x14ac:dyDescent="0.25">
      <c r="A76" s="44" t="s">
        <v>612</v>
      </c>
      <c r="B76" s="35" t="s">
        <v>213</v>
      </c>
      <c r="C76" s="36">
        <v>41676</v>
      </c>
      <c r="D76" s="11" t="str">
        <f t="shared" si="11"/>
        <v>N/A</v>
      </c>
      <c r="E76" s="36">
        <v>40445</v>
      </c>
      <c r="F76" s="11" t="str">
        <f t="shared" si="12"/>
        <v>N/A</v>
      </c>
      <c r="G76" s="36">
        <v>37847</v>
      </c>
      <c r="H76" s="11" t="str">
        <f t="shared" si="13"/>
        <v>N/A</v>
      </c>
      <c r="I76" s="12">
        <v>-2.95</v>
      </c>
      <c r="J76" s="12">
        <v>-6.42</v>
      </c>
      <c r="K76" s="43" t="s">
        <v>739</v>
      </c>
      <c r="L76" s="9" t="str">
        <f t="shared" si="14"/>
        <v>Yes</v>
      </c>
    </row>
    <row r="77" spans="1:12" ht="25" x14ac:dyDescent="0.25">
      <c r="A77" s="44" t="s">
        <v>1445</v>
      </c>
      <c r="B77" s="35" t="s">
        <v>213</v>
      </c>
      <c r="C77" s="45">
        <v>43.752999328000001</v>
      </c>
      <c r="D77" s="11" t="str">
        <f t="shared" si="11"/>
        <v>N/A</v>
      </c>
      <c r="E77" s="45">
        <v>43.002818642999998</v>
      </c>
      <c r="F77" s="11" t="str">
        <f t="shared" si="12"/>
        <v>N/A</v>
      </c>
      <c r="G77" s="45">
        <v>38.816418739</v>
      </c>
      <c r="H77" s="11" t="str">
        <f t="shared" si="13"/>
        <v>N/A</v>
      </c>
      <c r="I77" s="12">
        <v>-1.71</v>
      </c>
      <c r="J77" s="12">
        <v>-9.74</v>
      </c>
      <c r="K77" s="43" t="s">
        <v>739</v>
      </c>
      <c r="L77" s="9" t="str">
        <f t="shared" si="14"/>
        <v>Yes</v>
      </c>
    </row>
    <row r="78" spans="1:12" ht="25" x14ac:dyDescent="0.25">
      <c r="A78" s="44" t="s">
        <v>613</v>
      </c>
      <c r="B78" s="35" t="s">
        <v>213</v>
      </c>
      <c r="C78" s="45">
        <v>12819855</v>
      </c>
      <c r="D78" s="11" t="str">
        <f t="shared" si="11"/>
        <v>N/A</v>
      </c>
      <c r="E78" s="45">
        <v>15377712</v>
      </c>
      <c r="F78" s="11" t="str">
        <f t="shared" si="12"/>
        <v>N/A</v>
      </c>
      <c r="G78" s="45">
        <v>17358987</v>
      </c>
      <c r="H78" s="11" t="str">
        <f t="shared" si="13"/>
        <v>N/A</v>
      </c>
      <c r="I78" s="12">
        <v>19.95</v>
      </c>
      <c r="J78" s="12">
        <v>12.88</v>
      </c>
      <c r="K78" s="43" t="s">
        <v>739</v>
      </c>
      <c r="L78" s="9" t="str">
        <f t="shared" si="14"/>
        <v>Yes</v>
      </c>
    </row>
    <row r="79" spans="1:12" x14ac:dyDescent="0.25">
      <c r="A79" s="44" t="s">
        <v>614</v>
      </c>
      <c r="B79" s="35" t="s">
        <v>213</v>
      </c>
      <c r="C79" s="36">
        <v>66632</v>
      </c>
      <c r="D79" s="11" t="str">
        <f t="shared" si="11"/>
        <v>N/A</v>
      </c>
      <c r="E79" s="36">
        <v>63034</v>
      </c>
      <c r="F79" s="11" t="str">
        <f t="shared" si="12"/>
        <v>N/A</v>
      </c>
      <c r="G79" s="36">
        <v>58452</v>
      </c>
      <c r="H79" s="11" t="str">
        <f t="shared" si="13"/>
        <v>N/A</v>
      </c>
      <c r="I79" s="12">
        <v>-5.4</v>
      </c>
      <c r="J79" s="12">
        <v>-7.27</v>
      </c>
      <c r="K79" s="43" t="s">
        <v>739</v>
      </c>
      <c r="L79" s="9" t="str">
        <f t="shared" si="14"/>
        <v>Yes</v>
      </c>
    </row>
    <row r="80" spans="1:12" x14ac:dyDescent="0.25">
      <c r="A80" s="44" t="s">
        <v>1446</v>
      </c>
      <c r="B80" s="35" t="s">
        <v>213</v>
      </c>
      <c r="C80" s="45">
        <v>192.39787189</v>
      </c>
      <c r="D80" s="11" t="str">
        <f t="shared" si="11"/>
        <v>N/A</v>
      </c>
      <c r="E80" s="45">
        <v>243.95900624999999</v>
      </c>
      <c r="F80" s="11" t="str">
        <f t="shared" si="12"/>
        <v>N/A</v>
      </c>
      <c r="G80" s="45">
        <v>296.97849517999998</v>
      </c>
      <c r="H80" s="11" t="str">
        <f t="shared" si="13"/>
        <v>N/A</v>
      </c>
      <c r="I80" s="12">
        <v>26.8</v>
      </c>
      <c r="J80" s="12">
        <v>21.73</v>
      </c>
      <c r="K80" s="43" t="s">
        <v>739</v>
      </c>
      <c r="L80" s="9" t="str">
        <f t="shared" si="14"/>
        <v>Yes</v>
      </c>
    </row>
    <row r="81" spans="1:12" x14ac:dyDescent="0.25">
      <c r="A81" s="44" t="s">
        <v>615</v>
      </c>
      <c r="B81" s="35" t="s">
        <v>213</v>
      </c>
      <c r="C81" s="45">
        <v>7063889</v>
      </c>
      <c r="D81" s="11" t="str">
        <f t="shared" si="11"/>
        <v>N/A</v>
      </c>
      <c r="E81" s="45">
        <v>10221769</v>
      </c>
      <c r="F81" s="11" t="str">
        <f t="shared" si="12"/>
        <v>N/A</v>
      </c>
      <c r="G81" s="45">
        <v>13125880</v>
      </c>
      <c r="H81" s="11" t="str">
        <f t="shared" si="13"/>
        <v>N/A</v>
      </c>
      <c r="I81" s="12">
        <v>44.7</v>
      </c>
      <c r="J81" s="12">
        <v>28.41</v>
      </c>
      <c r="K81" s="43" t="s">
        <v>739</v>
      </c>
      <c r="L81" s="9" t="str">
        <f t="shared" si="14"/>
        <v>Yes</v>
      </c>
    </row>
    <row r="82" spans="1:12" x14ac:dyDescent="0.25">
      <c r="A82" s="44" t="s">
        <v>616</v>
      </c>
      <c r="B82" s="35" t="s">
        <v>213</v>
      </c>
      <c r="C82" s="36">
        <v>16733</v>
      </c>
      <c r="D82" s="11" t="str">
        <f t="shared" si="11"/>
        <v>N/A</v>
      </c>
      <c r="E82" s="36">
        <v>20880</v>
      </c>
      <c r="F82" s="11" t="str">
        <f t="shared" si="12"/>
        <v>N/A</v>
      </c>
      <c r="G82" s="36">
        <v>24072</v>
      </c>
      <c r="H82" s="11" t="str">
        <f t="shared" si="13"/>
        <v>N/A</v>
      </c>
      <c r="I82" s="12">
        <v>24.78</v>
      </c>
      <c r="J82" s="12">
        <v>15.29</v>
      </c>
      <c r="K82" s="43" t="s">
        <v>739</v>
      </c>
      <c r="L82" s="9" t="str">
        <f t="shared" si="14"/>
        <v>Yes</v>
      </c>
    </row>
    <row r="83" spans="1:12" x14ac:dyDescent="0.25">
      <c r="A83" s="44" t="s">
        <v>1447</v>
      </c>
      <c r="B83" s="35" t="s">
        <v>213</v>
      </c>
      <c r="C83" s="45">
        <v>422.15317038000001</v>
      </c>
      <c r="D83" s="11" t="str">
        <f t="shared" si="11"/>
        <v>N/A</v>
      </c>
      <c r="E83" s="45">
        <v>489.54832375000001</v>
      </c>
      <c r="F83" s="11" t="str">
        <f t="shared" si="12"/>
        <v>N/A</v>
      </c>
      <c r="G83" s="45">
        <v>545.27583915000002</v>
      </c>
      <c r="H83" s="11" t="str">
        <f t="shared" si="13"/>
        <v>N/A</v>
      </c>
      <c r="I83" s="12">
        <v>15.96</v>
      </c>
      <c r="J83" s="12">
        <v>11.38</v>
      </c>
      <c r="K83" s="43" t="s">
        <v>739</v>
      </c>
      <c r="L83" s="9" t="str">
        <f t="shared" si="14"/>
        <v>Yes</v>
      </c>
    </row>
    <row r="84" spans="1:12" ht="25" x14ac:dyDescent="0.25">
      <c r="A84" s="44" t="s">
        <v>617</v>
      </c>
      <c r="B84" s="35" t="s">
        <v>213</v>
      </c>
      <c r="C84" s="45">
        <v>1128727</v>
      </c>
      <c r="D84" s="11" t="str">
        <f t="shared" si="11"/>
        <v>N/A</v>
      </c>
      <c r="E84" s="45">
        <v>1003582</v>
      </c>
      <c r="F84" s="11" t="str">
        <f t="shared" si="12"/>
        <v>N/A</v>
      </c>
      <c r="G84" s="45">
        <v>720805</v>
      </c>
      <c r="H84" s="11" t="str">
        <f t="shared" si="13"/>
        <v>N/A</v>
      </c>
      <c r="I84" s="12">
        <v>-11.1</v>
      </c>
      <c r="J84" s="12">
        <v>-28.2</v>
      </c>
      <c r="K84" s="43" t="s">
        <v>739</v>
      </c>
      <c r="L84" s="9" t="str">
        <f t="shared" si="14"/>
        <v>Yes</v>
      </c>
    </row>
    <row r="85" spans="1:12" x14ac:dyDescent="0.25">
      <c r="A85" s="44" t="s">
        <v>618</v>
      </c>
      <c r="B85" s="35" t="s">
        <v>213</v>
      </c>
      <c r="C85" s="36">
        <v>1010</v>
      </c>
      <c r="D85" s="11" t="str">
        <f t="shared" si="11"/>
        <v>N/A</v>
      </c>
      <c r="E85" s="36">
        <v>991</v>
      </c>
      <c r="F85" s="11" t="str">
        <f t="shared" si="12"/>
        <v>N/A</v>
      </c>
      <c r="G85" s="36">
        <v>754</v>
      </c>
      <c r="H85" s="11" t="str">
        <f t="shared" si="13"/>
        <v>N/A</v>
      </c>
      <c r="I85" s="12">
        <v>-1.88</v>
      </c>
      <c r="J85" s="12">
        <v>-23.9</v>
      </c>
      <c r="K85" s="43" t="s">
        <v>739</v>
      </c>
      <c r="L85" s="9" t="str">
        <f t="shared" si="14"/>
        <v>Yes</v>
      </c>
    </row>
    <row r="86" spans="1:12" x14ac:dyDescent="0.25">
      <c r="A86" s="44" t="s">
        <v>1448</v>
      </c>
      <c r="B86" s="35" t="s">
        <v>213</v>
      </c>
      <c r="C86" s="45">
        <v>1117.5514851</v>
      </c>
      <c r="D86" s="11" t="str">
        <f t="shared" si="11"/>
        <v>N/A</v>
      </c>
      <c r="E86" s="45">
        <v>1012.6962664</v>
      </c>
      <c r="F86" s="11" t="str">
        <f t="shared" si="12"/>
        <v>N/A</v>
      </c>
      <c r="G86" s="45">
        <v>955.97480106</v>
      </c>
      <c r="H86" s="11" t="str">
        <f t="shared" si="13"/>
        <v>N/A</v>
      </c>
      <c r="I86" s="12">
        <v>-9.3800000000000008</v>
      </c>
      <c r="J86" s="12">
        <v>-5.6</v>
      </c>
      <c r="K86" s="43" t="s">
        <v>739</v>
      </c>
      <c r="L86" s="9" t="str">
        <f t="shared" si="14"/>
        <v>Yes</v>
      </c>
    </row>
    <row r="87" spans="1:12" x14ac:dyDescent="0.25">
      <c r="A87" s="44" t="s">
        <v>619</v>
      </c>
      <c r="B87" s="35" t="s">
        <v>213</v>
      </c>
      <c r="C87" s="45">
        <v>20367591</v>
      </c>
      <c r="D87" s="11" t="str">
        <f t="shared" si="11"/>
        <v>N/A</v>
      </c>
      <c r="E87" s="45">
        <v>21062961</v>
      </c>
      <c r="F87" s="11" t="str">
        <f t="shared" si="12"/>
        <v>N/A</v>
      </c>
      <c r="G87" s="45">
        <v>21235899</v>
      </c>
      <c r="H87" s="11" t="str">
        <f t="shared" si="13"/>
        <v>N/A</v>
      </c>
      <c r="I87" s="12">
        <v>3.4140000000000001</v>
      </c>
      <c r="J87" s="12">
        <v>0.82110000000000005</v>
      </c>
      <c r="K87" s="43" t="s">
        <v>739</v>
      </c>
      <c r="L87" s="9" t="str">
        <f t="shared" si="14"/>
        <v>Yes</v>
      </c>
    </row>
    <row r="88" spans="1:12" x14ac:dyDescent="0.25">
      <c r="A88" s="44" t="s">
        <v>620</v>
      </c>
      <c r="B88" s="35" t="s">
        <v>213</v>
      </c>
      <c r="C88" s="36">
        <v>98232</v>
      </c>
      <c r="D88" s="11" t="str">
        <f t="shared" si="11"/>
        <v>N/A</v>
      </c>
      <c r="E88" s="36">
        <v>95413</v>
      </c>
      <c r="F88" s="11" t="str">
        <f t="shared" si="12"/>
        <v>N/A</v>
      </c>
      <c r="G88" s="36">
        <v>90768</v>
      </c>
      <c r="H88" s="11" t="str">
        <f t="shared" si="13"/>
        <v>N/A</v>
      </c>
      <c r="I88" s="12">
        <v>-2.87</v>
      </c>
      <c r="J88" s="12">
        <v>-4.87</v>
      </c>
      <c r="K88" s="43" t="s">
        <v>739</v>
      </c>
      <c r="L88" s="9" t="str">
        <f t="shared" si="14"/>
        <v>Yes</v>
      </c>
    </row>
    <row r="89" spans="1:12" x14ac:dyDescent="0.25">
      <c r="A89" s="44" t="s">
        <v>1449</v>
      </c>
      <c r="B89" s="35" t="s">
        <v>213</v>
      </c>
      <c r="C89" s="45">
        <v>207.34171146</v>
      </c>
      <c r="D89" s="11" t="str">
        <f t="shared" si="11"/>
        <v>N/A</v>
      </c>
      <c r="E89" s="45">
        <v>220.75567271</v>
      </c>
      <c r="F89" s="11" t="str">
        <f t="shared" si="12"/>
        <v>N/A</v>
      </c>
      <c r="G89" s="45">
        <v>233.9579918</v>
      </c>
      <c r="H89" s="11" t="str">
        <f t="shared" si="13"/>
        <v>N/A</v>
      </c>
      <c r="I89" s="12">
        <v>6.4690000000000003</v>
      </c>
      <c r="J89" s="12">
        <v>5.9809999999999999</v>
      </c>
      <c r="K89" s="43" t="s">
        <v>739</v>
      </c>
      <c r="L89" s="9" t="str">
        <f t="shared" si="14"/>
        <v>Yes</v>
      </c>
    </row>
    <row r="90" spans="1:12" x14ac:dyDescent="0.25">
      <c r="A90" s="44" t="s">
        <v>621</v>
      </c>
      <c r="B90" s="35" t="s">
        <v>213</v>
      </c>
      <c r="C90" s="45">
        <v>29046467</v>
      </c>
      <c r="D90" s="11" t="str">
        <f t="shared" si="11"/>
        <v>N/A</v>
      </c>
      <c r="E90" s="45">
        <v>33522532</v>
      </c>
      <c r="F90" s="11" t="str">
        <f t="shared" si="12"/>
        <v>N/A</v>
      </c>
      <c r="G90" s="45">
        <v>21992723</v>
      </c>
      <c r="H90" s="11" t="str">
        <f t="shared" si="13"/>
        <v>N/A</v>
      </c>
      <c r="I90" s="12">
        <v>15.41</v>
      </c>
      <c r="J90" s="12">
        <v>-34.4</v>
      </c>
      <c r="K90" s="43" t="s">
        <v>739</v>
      </c>
      <c r="L90" s="9" t="str">
        <f t="shared" si="14"/>
        <v>No</v>
      </c>
    </row>
    <row r="91" spans="1:12" x14ac:dyDescent="0.25">
      <c r="A91" s="44" t="s">
        <v>622</v>
      </c>
      <c r="B91" s="35" t="s">
        <v>213</v>
      </c>
      <c r="C91" s="36">
        <v>53060</v>
      </c>
      <c r="D91" s="11" t="str">
        <f t="shared" si="11"/>
        <v>N/A</v>
      </c>
      <c r="E91" s="36">
        <v>57138</v>
      </c>
      <c r="F91" s="11" t="str">
        <f t="shared" si="12"/>
        <v>N/A</v>
      </c>
      <c r="G91" s="36">
        <v>58685</v>
      </c>
      <c r="H91" s="11" t="str">
        <f t="shared" si="13"/>
        <v>N/A</v>
      </c>
      <c r="I91" s="12">
        <v>7.6859999999999999</v>
      </c>
      <c r="J91" s="12">
        <v>2.7069999999999999</v>
      </c>
      <c r="K91" s="43" t="s">
        <v>739</v>
      </c>
      <c r="L91" s="9" t="str">
        <f t="shared" si="14"/>
        <v>Yes</v>
      </c>
    </row>
    <row r="92" spans="1:12" x14ac:dyDescent="0.25">
      <c r="A92" s="44" t="s">
        <v>1450</v>
      </c>
      <c r="B92" s="35" t="s">
        <v>213</v>
      </c>
      <c r="C92" s="45">
        <v>547.42681870000001</v>
      </c>
      <c r="D92" s="11" t="str">
        <f t="shared" si="11"/>
        <v>N/A</v>
      </c>
      <c r="E92" s="45">
        <v>586.69417900999997</v>
      </c>
      <c r="F92" s="11" t="str">
        <f t="shared" si="12"/>
        <v>N/A</v>
      </c>
      <c r="G92" s="45">
        <v>374.75884809000001</v>
      </c>
      <c r="H92" s="11" t="str">
        <f t="shared" si="13"/>
        <v>N/A</v>
      </c>
      <c r="I92" s="12">
        <v>7.173</v>
      </c>
      <c r="J92" s="12">
        <v>-36.1</v>
      </c>
      <c r="K92" s="43" t="s">
        <v>739</v>
      </c>
      <c r="L92" s="9" t="str">
        <f t="shared" si="14"/>
        <v>No</v>
      </c>
    </row>
    <row r="93" spans="1:12" ht="25" x14ac:dyDescent="0.25">
      <c r="A93" s="44" t="s">
        <v>623</v>
      </c>
      <c r="B93" s="35" t="s">
        <v>213</v>
      </c>
      <c r="C93" s="45">
        <v>213145249</v>
      </c>
      <c r="D93" s="11" t="str">
        <f t="shared" si="11"/>
        <v>N/A</v>
      </c>
      <c r="E93" s="45">
        <v>215961348</v>
      </c>
      <c r="F93" s="11" t="str">
        <f t="shared" si="12"/>
        <v>N/A</v>
      </c>
      <c r="G93" s="45">
        <v>367969325</v>
      </c>
      <c r="H93" s="11" t="str">
        <f t="shared" si="13"/>
        <v>N/A</v>
      </c>
      <c r="I93" s="12">
        <v>1.321</v>
      </c>
      <c r="J93" s="12">
        <v>70.39</v>
      </c>
      <c r="K93" s="43" t="s">
        <v>739</v>
      </c>
      <c r="L93" s="9" t="str">
        <f t="shared" si="14"/>
        <v>No</v>
      </c>
    </row>
    <row r="94" spans="1:12" x14ac:dyDescent="0.25">
      <c r="A94" s="46" t="s">
        <v>624</v>
      </c>
      <c r="B94" s="36" t="s">
        <v>213</v>
      </c>
      <c r="C94" s="36">
        <v>27436</v>
      </c>
      <c r="D94" s="11" t="str">
        <f t="shared" si="11"/>
        <v>N/A</v>
      </c>
      <c r="E94" s="36">
        <v>26123</v>
      </c>
      <c r="F94" s="11" t="str">
        <f t="shared" si="12"/>
        <v>N/A</v>
      </c>
      <c r="G94" s="36">
        <v>31930</v>
      </c>
      <c r="H94" s="11" t="str">
        <f t="shared" si="13"/>
        <v>N/A</v>
      </c>
      <c r="I94" s="12">
        <v>-4.79</v>
      </c>
      <c r="J94" s="12">
        <v>22.23</v>
      </c>
      <c r="K94" s="1" t="s">
        <v>739</v>
      </c>
      <c r="L94" s="9" t="str">
        <f t="shared" si="14"/>
        <v>Yes</v>
      </c>
    </row>
    <row r="95" spans="1:12" x14ac:dyDescent="0.25">
      <c r="A95" s="44" t="s">
        <v>1451</v>
      </c>
      <c r="B95" s="35" t="s">
        <v>213</v>
      </c>
      <c r="C95" s="45">
        <v>7768.8164820000002</v>
      </c>
      <c r="D95" s="11" t="str">
        <f t="shared" si="11"/>
        <v>N/A</v>
      </c>
      <c r="E95" s="45">
        <v>8267.0959691000007</v>
      </c>
      <c r="F95" s="11" t="str">
        <f t="shared" si="12"/>
        <v>N/A</v>
      </c>
      <c r="G95" s="45">
        <v>11524.250705</v>
      </c>
      <c r="H95" s="11" t="str">
        <f t="shared" si="13"/>
        <v>N/A</v>
      </c>
      <c r="I95" s="12">
        <v>6.4139999999999997</v>
      </c>
      <c r="J95" s="12">
        <v>39.4</v>
      </c>
      <c r="K95" s="43" t="s">
        <v>739</v>
      </c>
      <c r="L95" s="9" t="str">
        <f t="shared" si="14"/>
        <v>No</v>
      </c>
    </row>
    <row r="96" spans="1:12" ht="25" x14ac:dyDescent="0.25">
      <c r="A96" s="44" t="s">
        <v>625</v>
      </c>
      <c r="B96" s="35" t="s">
        <v>213</v>
      </c>
      <c r="C96" s="45">
        <v>1851101</v>
      </c>
      <c r="D96" s="11" t="str">
        <f t="shared" si="11"/>
        <v>N/A</v>
      </c>
      <c r="E96" s="45">
        <v>2175540</v>
      </c>
      <c r="F96" s="11" t="str">
        <f t="shared" si="12"/>
        <v>N/A</v>
      </c>
      <c r="G96" s="45">
        <v>1931600</v>
      </c>
      <c r="H96" s="11" t="str">
        <f t="shared" si="13"/>
        <v>N/A</v>
      </c>
      <c r="I96" s="12">
        <v>17.53</v>
      </c>
      <c r="J96" s="12">
        <v>-11.2</v>
      </c>
      <c r="K96" s="43" t="s">
        <v>739</v>
      </c>
      <c r="L96" s="9" t="str">
        <f t="shared" si="14"/>
        <v>Yes</v>
      </c>
    </row>
    <row r="97" spans="1:12" x14ac:dyDescent="0.25">
      <c r="A97" s="44" t="s">
        <v>626</v>
      </c>
      <c r="B97" s="35" t="s">
        <v>213</v>
      </c>
      <c r="C97" s="36">
        <v>21219</v>
      </c>
      <c r="D97" s="11" t="str">
        <f t="shared" si="11"/>
        <v>N/A</v>
      </c>
      <c r="E97" s="36">
        <v>15538</v>
      </c>
      <c r="F97" s="11" t="str">
        <f t="shared" si="12"/>
        <v>N/A</v>
      </c>
      <c r="G97" s="36">
        <v>8035</v>
      </c>
      <c r="H97" s="11" t="str">
        <f t="shared" si="13"/>
        <v>N/A</v>
      </c>
      <c r="I97" s="12">
        <v>-26.8</v>
      </c>
      <c r="J97" s="12">
        <v>-48.3</v>
      </c>
      <c r="K97" s="43" t="s">
        <v>739</v>
      </c>
      <c r="L97" s="9" t="str">
        <f t="shared" si="14"/>
        <v>No</v>
      </c>
    </row>
    <row r="98" spans="1:12" x14ac:dyDescent="0.25">
      <c r="A98" s="44" t="s">
        <v>1452</v>
      </c>
      <c r="B98" s="35" t="s">
        <v>213</v>
      </c>
      <c r="C98" s="45">
        <v>87.237899995000006</v>
      </c>
      <c r="D98" s="11" t="str">
        <f t="shared" si="11"/>
        <v>N/A</v>
      </c>
      <c r="E98" s="45">
        <v>140.01415883999999</v>
      </c>
      <c r="F98" s="11" t="str">
        <f t="shared" si="12"/>
        <v>N/A</v>
      </c>
      <c r="G98" s="45">
        <v>240.39825762000001</v>
      </c>
      <c r="H98" s="11" t="str">
        <f t="shared" si="13"/>
        <v>N/A</v>
      </c>
      <c r="I98" s="12">
        <v>60.5</v>
      </c>
      <c r="J98" s="12">
        <v>71.7</v>
      </c>
      <c r="K98" s="43" t="s">
        <v>739</v>
      </c>
      <c r="L98" s="9" t="str">
        <f t="shared" si="14"/>
        <v>No</v>
      </c>
    </row>
    <row r="99" spans="1:12" ht="25" x14ac:dyDescent="0.25">
      <c r="A99" s="44" t="s">
        <v>627</v>
      </c>
      <c r="B99" s="35" t="s">
        <v>213</v>
      </c>
      <c r="C99" s="45">
        <v>0</v>
      </c>
      <c r="D99" s="11" t="str">
        <f t="shared" si="11"/>
        <v>N/A</v>
      </c>
      <c r="E99" s="45">
        <v>0</v>
      </c>
      <c r="F99" s="11" t="str">
        <f t="shared" si="12"/>
        <v>N/A</v>
      </c>
      <c r="G99" s="45">
        <v>0</v>
      </c>
      <c r="H99" s="11" t="str">
        <f t="shared" si="13"/>
        <v>N/A</v>
      </c>
      <c r="I99" s="12" t="s">
        <v>1746</v>
      </c>
      <c r="J99" s="12" t="s">
        <v>1746</v>
      </c>
      <c r="K99" s="43" t="s">
        <v>739</v>
      </c>
      <c r="L99" s="9" t="str">
        <f t="shared" si="14"/>
        <v>N/A</v>
      </c>
    </row>
    <row r="100" spans="1:12" x14ac:dyDescent="0.25">
      <c r="A100" s="44" t="s">
        <v>628</v>
      </c>
      <c r="B100" s="35" t="s">
        <v>213</v>
      </c>
      <c r="C100" s="36">
        <v>0</v>
      </c>
      <c r="D100" s="11" t="str">
        <f t="shared" si="11"/>
        <v>N/A</v>
      </c>
      <c r="E100" s="36">
        <v>0</v>
      </c>
      <c r="F100" s="11" t="str">
        <f t="shared" si="12"/>
        <v>N/A</v>
      </c>
      <c r="G100" s="36">
        <v>0</v>
      </c>
      <c r="H100" s="11" t="str">
        <f t="shared" si="13"/>
        <v>N/A</v>
      </c>
      <c r="I100" s="12" t="s">
        <v>1746</v>
      </c>
      <c r="J100" s="12" t="s">
        <v>1746</v>
      </c>
      <c r="K100" s="43" t="s">
        <v>739</v>
      </c>
      <c r="L100" s="9" t="str">
        <f t="shared" si="14"/>
        <v>N/A</v>
      </c>
    </row>
    <row r="101" spans="1:12" ht="25" x14ac:dyDescent="0.25">
      <c r="A101" s="44" t="s">
        <v>1453</v>
      </c>
      <c r="B101" s="35" t="s">
        <v>213</v>
      </c>
      <c r="C101" s="45" t="s">
        <v>1746</v>
      </c>
      <c r="D101" s="11" t="str">
        <f t="shared" si="11"/>
        <v>N/A</v>
      </c>
      <c r="E101" s="45" t="s">
        <v>1746</v>
      </c>
      <c r="F101" s="11" t="str">
        <f t="shared" si="12"/>
        <v>N/A</v>
      </c>
      <c r="G101" s="45" t="s">
        <v>1746</v>
      </c>
      <c r="H101" s="11" t="str">
        <f t="shared" si="13"/>
        <v>N/A</v>
      </c>
      <c r="I101" s="12" t="s">
        <v>1746</v>
      </c>
      <c r="J101" s="12" t="s">
        <v>1746</v>
      </c>
      <c r="K101" s="43" t="s">
        <v>739</v>
      </c>
      <c r="L101" s="9" t="str">
        <f t="shared" si="14"/>
        <v>N/A</v>
      </c>
    </row>
    <row r="102" spans="1:12" ht="25" x14ac:dyDescent="0.25">
      <c r="A102" s="44" t="s">
        <v>629</v>
      </c>
      <c r="B102" s="35" t="s">
        <v>213</v>
      </c>
      <c r="C102" s="45">
        <v>97662309</v>
      </c>
      <c r="D102" s="11" t="str">
        <f t="shared" si="11"/>
        <v>N/A</v>
      </c>
      <c r="E102" s="45">
        <v>118570537</v>
      </c>
      <c r="F102" s="11" t="str">
        <f t="shared" si="12"/>
        <v>N/A</v>
      </c>
      <c r="G102" s="45">
        <v>12203057</v>
      </c>
      <c r="H102" s="11" t="str">
        <f t="shared" si="13"/>
        <v>N/A</v>
      </c>
      <c r="I102" s="12">
        <v>21.41</v>
      </c>
      <c r="J102" s="12">
        <v>-89.7</v>
      </c>
      <c r="K102" s="43" t="s">
        <v>739</v>
      </c>
      <c r="L102" s="9" t="str">
        <f t="shared" si="14"/>
        <v>No</v>
      </c>
    </row>
    <row r="103" spans="1:12" x14ac:dyDescent="0.25">
      <c r="A103" s="44" t="s">
        <v>630</v>
      </c>
      <c r="B103" s="35" t="s">
        <v>213</v>
      </c>
      <c r="C103" s="36">
        <v>18930</v>
      </c>
      <c r="D103" s="11" t="str">
        <f t="shared" si="11"/>
        <v>N/A</v>
      </c>
      <c r="E103" s="36">
        <v>21075</v>
      </c>
      <c r="F103" s="11" t="str">
        <f t="shared" si="12"/>
        <v>N/A</v>
      </c>
      <c r="G103" s="36">
        <v>11731</v>
      </c>
      <c r="H103" s="11" t="str">
        <f t="shared" si="13"/>
        <v>N/A</v>
      </c>
      <c r="I103" s="12">
        <v>11.33</v>
      </c>
      <c r="J103" s="12">
        <v>-44.3</v>
      </c>
      <c r="K103" s="43" t="s">
        <v>739</v>
      </c>
      <c r="L103" s="9" t="str">
        <f t="shared" si="14"/>
        <v>No</v>
      </c>
    </row>
    <row r="104" spans="1:12" ht="25" x14ac:dyDescent="0.25">
      <c r="A104" s="44" t="s">
        <v>1454</v>
      </c>
      <c r="B104" s="35" t="s">
        <v>213</v>
      </c>
      <c r="C104" s="45">
        <v>5159.1288431000003</v>
      </c>
      <c r="D104" s="11" t="str">
        <f t="shared" si="11"/>
        <v>N/A</v>
      </c>
      <c r="E104" s="45">
        <v>5626.1227521000001</v>
      </c>
      <c r="F104" s="11" t="str">
        <f t="shared" si="12"/>
        <v>N/A</v>
      </c>
      <c r="G104" s="45">
        <v>1040.240133</v>
      </c>
      <c r="H104" s="11" t="str">
        <f t="shared" si="13"/>
        <v>N/A</v>
      </c>
      <c r="I104" s="12">
        <v>9.0519999999999996</v>
      </c>
      <c r="J104" s="12">
        <v>-81.5</v>
      </c>
      <c r="K104" s="43" t="s">
        <v>739</v>
      </c>
      <c r="L104" s="9" t="str">
        <f t="shared" si="14"/>
        <v>No</v>
      </c>
    </row>
    <row r="105" spans="1:12" ht="25" x14ac:dyDescent="0.25">
      <c r="A105" s="44" t="s">
        <v>631</v>
      </c>
      <c r="B105" s="35" t="s">
        <v>213</v>
      </c>
      <c r="C105" s="45">
        <v>0</v>
      </c>
      <c r="D105" s="11" t="str">
        <f t="shared" si="11"/>
        <v>N/A</v>
      </c>
      <c r="E105" s="45">
        <v>0</v>
      </c>
      <c r="F105" s="11" t="str">
        <f t="shared" si="12"/>
        <v>N/A</v>
      </c>
      <c r="G105" s="45">
        <v>0</v>
      </c>
      <c r="H105" s="11" t="str">
        <f t="shared" si="13"/>
        <v>N/A</v>
      </c>
      <c r="I105" s="12" t="s">
        <v>1746</v>
      </c>
      <c r="J105" s="12" t="s">
        <v>1746</v>
      </c>
      <c r="K105" s="43" t="s">
        <v>739</v>
      </c>
      <c r="L105" s="9" t="str">
        <f t="shared" si="14"/>
        <v>N/A</v>
      </c>
    </row>
    <row r="106" spans="1:12" x14ac:dyDescent="0.25">
      <c r="A106" s="44" t="s">
        <v>632</v>
      </c>
      <c r="B106" s="35" t="s">
        <v>213</v>
      </c>
      <c r="C106" s="36">
        <v>0</v>
      </c>
      <c r="D106" s="11" t="str">
        <f t="shared" si="11"/>
        <v>N/A</v>
      </c>
      <c r="E106" s="36">
        <v>0</v>
      </c>
      <c r="F106" s="11" t="str">
        <f t="shared" si="12"/>
        <v>N/A</v>
      </c>
      <c r="G106" s="36">
        <v>0</v>
      </c>
      <c r="H106" s="11" t="str">
        <f t="shared" si="13"/>
        <v>N/A</v>
      </c>
      <c r="I106" s="12" t="s">
        <v>1746</v>
      </c>
      <c r="J106" s="12" t="s">
        <v>1746</v>
      </c>
      <c r="K106" s="43" t="s">
        <v>739</v>
      </c>
      <c r="L106" s="9" t="str">
        <f t="shared" si="14"/>
        <v>N/A</v>
      </c>
    </row>
    <row r="107" spans="1:12" ht="25" x14ac:dyDescent="0.25">
      <c r="A107" s="44" t="s">
        <v>1455</v>
      </c>
      <c r="B107" s="35" t="s">
        <v>213</v>
      </c>
      <c r="C107" s="45" t="s">
        <v>1746</v>
      </c>
      <c r="D107" s="11" t="str">
        <f t="shared" si="11"/>
        <v>N/A</v>
      </c>
      <c r="E107" s="45" t="s">
        <v>1746</v>
      </c>
      <c r="F107" s="11" t="str">
        <f t="shared" si="12"/>
        <v>N/A</v>
      </c>
      <c r="G107" s="45" t="s">
        <v>1746</v>
      </c>
      <c r="H107" s="11" t="str">
        <f t="shared" si="13"/>
        <v>N/A</v>
      </c>
      <c r="I107" s="12" t="s">
        <v>1746</v>
      </c>
      <c r="J107" s="12" t="s">
        <v>1746</v>
      </c>
      <c r="K107" s="43" t="s">
        <v>739</v>
      </c>
      <c r="L107" s="9" t="str">
        <f t="shared" si="14"/>
        <v>N/A</v>
      </c>
    </row>
    <row r="108" spans="1:12" ht="25" x14ac:dyDescent="0.25">
      <c r="A108" s="44" t="s">
        <v>633</v>
      </c>
      <c r="B108" s="35" t="s">
        <v>213</v>
      </c>
      <c r="C108" s="45">
        <v>42051</v>
      </c>
      <c r="D108" s="11" t="str">
        <f t="shared" si="11"/>
        <v>N/A</v>
      </c>
      <c r="E108" s="45">
        <v>37349</v>
      </c>
      <c r="F108" s="11" t="str">
        <f t="shared" si="12"/>
        <v>N/A</v>
      </c>
      <c r="G108" s="45">
        <v>9906</v>
      </c>
      <c r="H108" s="11" t="str">
        <f t="shared" si="13"/>
        <v>N/A</v>
      </c>
      <c r="I108" s="12">
        <v>-11.2</v>
      </c>
      <c r="J108" s="12">
        <v>-73.5</v>
      </c>
      <c r="K108" s="43" t="s">
        <v>739</v>
      </c>
      <c r="L108" s="9" t="str">
        <f t="shared" si="14"/>
        <v>No</v>
      </c>
    </row>
    <row r="109" spans="1:12" x14ac:dyDescent="0.25">
      <c r="A109" s="44" t="s">
        <v>634</v>
      </c>
      <c r="B109" s="35" t="s">
        <v>213</v>
      </c>
      <c r="C109" s="36">
        <v>1173</v>
      </c>
      <c r="D109" s="11" t="str">
        <f t="shared" si="11"/>
        <v>N/A</v>
      </c>
      <c r="E109" s="36">
        <v>871</v>
      </c>
      <c r="F109" s="11" t="str">
        <f t="shared" si="12"/>
        <v>N/A</v>
      </c>
      <c r="G109" s="36">
        <v>72</v>
      </c>
      <c r="H109" s="11" t="str">
        <f t="shared" si="13"/>
        <v>N/A</v>
      </c>
      <c r="I109" s="12">
        <v>-25.7</v>
      </c>
      <c r="J109" s="12">
        <v>-91.7</v>
      </c>
      <c r="K109" s="43" t="s">
        <v>739</v>
      </c>
      <c r="L109" s="9" t="str">
        <f t="shared" si="14"/>
        <v>No</v>
      </c>
    </row>
    <row r="110" spans="1:12" ht="25" x14ac:dyDescent="0.25">
      <c r="A110" s="44" t="s">
        <v>1456</v>
      </c>
      <c r="B110" s="35" t="s">
        <v>213</v>
      </c>
      <c r="C110" s="45">
        <v>35.849104859000001</v>
      </c>
      <c r="D110" s="11" t="str">
        <f t="shared" si="11"/>
        <v>N/A</v>
      </c>
      <c r="E110" s="45">
        <v>42.880597014999999</v>
      </c>
      <c r="F110" s="11" t="str">
        <f t="shared" si="12"/>
        <v>N/A</v>
      </c>
      <c r="G110" s="45">
        <v>137.58333332999999</v>
      </c>
      <c r="H110" s="11" t="str">
        <f t="shared" si="13"/>
        <v>N/A</v>
      </c>
      <c r="I110" s="12">
        <v>19.61</v>
      </c>
      <c r="J110" s="12">
        <v>220.9</v>
      </c>
      <c r="K110" s="43" t="s">
        <v>739</v>
      </c>
      <c r="L110" s="9" t="str">
        <f t="shared" si="14"/>
        <v>No</v>
      </c>
    </row>
    <row r="111" spans="1:12" x14ac:dyDescent="0.25">
      <c r="A111" s="44" t="s">
        <v>635</v>
      </c>
      <c r="B111" s="35" t="s">
        <v>213</v>
      </c>
      <c r="C111" s="45">
        <v>63043478</v>
      </c>
      <c r="D111" s="11" t="str">
        <f t="shared" si="11"/>
        <v>N/A</v>
      </c>
      <c r="E111" s="45">
        <v>69886924</v>
      </c>
      <c r="F111" s="11" t="str">
        <f t="shared" si="12"/>
        <v>N/A</v>
      </c>
      <c r="G111" s="45">
        <v>67398731</v>
      </c>
      <c r="H111" s="11" t="str">
        <f t="shared" si="13"/>
        <v>N/A</v>
      </c>
      <c r="I111" s="12">
        <v>10.86</v>
      </c>
      <c r="J111" s="12">
        <v>-3.56</v>
      </c>
      <c r="K111" s="43" t="s">
        <v>739</v>
      </c>
      <c r="L111" s="9" t="str">
        <f t="shared" si="14"/>
        <v>Yes</v>
      </c>
    </row>
    <row r="112" spans="1:12" x14ac:dyDescent="0.25">
      <c r="A112" s="44" t="s">
        <v>636</v>
      </c>
      <c r="B112" s="35" t="s">
        <v>213</v>
      </c>
      <c r="C112" s="36">
        <v>4753</v>
      </c>
      <c r="D112" s="11" t="str">
        <f t="shared" si="11"/>
        <v>N/A</v>
      </c>
      <c r="E112" s="36">
        <v>5095</v>
      </c>
      <c r="F112" s="11" t="str">
        <f t="shared" si="12"/>
        <v>N/A</v>
      </c>
      <c r="G112" s="36">
        <v>5163</v>
      </c>
      <c r="H112" s="11" t="str">
        <f t="shared" si="13"/>
        <v>N/A</v>
      </c>
      <c r="I112" s="12">
        <v>7.1950000000000003</v>
      </c>
      <c r="J112" s="12">
        <v>1.335</v>
      </c>
      <c r="K112" s="43" t="s">
        <v>739</v>
      </c>
      <c r="L112" s="9" t="str">
        <f t="shared" si="14"/>
        <v>Yes</v>
      </c>
    </row>
    <row r="113" spans="1:12" x14ac:dyDescent="0.25">
      <c r="A113" s="44" t="s">
        <v>1457</v>
      </c>
      <c r="B113" s="35" t="s">
        <v>213</v>
      </c>
      <c r="C113" s="45">
        <v>13263.933935999999</v>
      </c>
      <c r="D113" s="11" t="str">
        <f t="shared" si="11"/>
        <v>N/A</v>
      </c>
      <c r="E113" s="45">
        <v>13716.766240999999</v>
      </c>
      <c r="F113" s="11" t="str">
        <f t="shared" si="12"/>
        <v>N/A</v>
      </c>
      <c r="G113" s="45">
        <v>13054.179934</v>
      </c>
      <c r="H113" s="11" t="str">
        <f t="shared" si="13"/>
        <v>N/A</v>
      </c>
      <c r="I113" s="12">
        <v>3.4140000000000001</v>
      </c>
      <c r="J113" s="12">
        <v>-4.83</v>
      </c>
      <c r="K113" s="43" t="s">
        <v>739</v>
      </c>
      <c r="L113" s="9" t="str">
        <f t="shared" si="14"/>
        <v>Yes</v>
      </c>
    </row>
    <row r="114" spans="1:12" ht="25" x14ac:dyDescent="0.25">
      <c r="A114" s="44" t="s">
        <v>637</v>
      </c>
      <c r="B114" s="35" t="s">
        <v>213</v>
      </c>
      <c r="C114" s="45">
        <v>783202</v>
      </c>
      <c r="D114" s="11" t="str">
        <f t="shared" si="11"/>
        <v>N/A</v>
      </c>
      <c r="E114" s="45">
        <v>854809</v>
      </c>
      <c r="F114" s="11" t="str">
        <f t="shared" si="12"/>
        <v>N/A</v>
      </c>
      <c r="G114" s="45">
        <v>818911</v>
      </c>
      <c r="H114" s="11" t="str">
        <f t="shared" si="13"/>
        <v>N/A</v>
      </c>
      <c r="I114" s="12">
        <v>9.1430000000000007</v>
      </c>
      <c r="J114" s="12">
        <v>-4.2</v>
      </c>
      <c r="K114" s="43" t="s">
        <v>739</v>
      </c>
      <c r="L114" s="9" t="str">
        <f>IF(J114="Div by 0", "N/A", IF(OR(J114="N/A",K114="N/A"),"N/A", IF(J114&gt;VALUE(MID(K114,1,2)), "No", IF(J114&lt;-1*VALUE(MID(K114,1,2)), "No", "Yes"))))</f>
        <v>Yes</v>
      </c>
    </row>
    <row r="115" spans="1:12" x14ac:dyDescent="0.25">
      <c r="A115" s="44" t="s">
        <v>638</v>
      </c>
      <c r="B115" s="35" t="s">
        <v>213</v>
      </c>
      <c r="C115" s="36">
        <v>17727</v>
      </c>
      <c r="D115" s="11" t="str">
        <f t="shared" si="11"/>
        <v>N/A</v>
      </c>
      <c r="E115" s="36">
        <v>19563</v>
      </c>
      <c r="F115" s="11" t="str">
        <f t="shared" si="12"/>
        <v>N/A</v>
      </c>
      <c r="G115" s="36">
        <v>20878</v>
      </c>
      <c r="H115" s="11" t="str">
        <f t="shared" si="13"/>
        <v>N/A</v>
      </c>
      <c r="I115" s="12">
        <v>10.36</v>
      </c>
      <c r="J115" s="12">
        <v>6.7220000000000004</v>
      </c>
      <c r="K115" s="43" t="s">
        <v>739</v>
      </c>
      <c r="L115" s="9" t="str">
        <f t="shared" ref="L115:L119" si="15">IF(J115="Div by 0", "N/A", IF(OR(J115="N/A",K115="N/A"),"N/A", IF(J115&gt;VALUE(MID(K115,1,2)), "No", IF(J115&lt;-1*VALUE(MID(K115,1,2)), "No", "Yes"))))</f>
        <v>Yes</v>
      </c>
    </row>
    <row r="116" spans="1:12" ht="25" x14ac:dyDescent="0.25">
      <c r="A116" s="44" t="s">
        <v>1458</v>
      </c>
      <c r="B116" s="35" t="s">
        <v>213</v>
      </c>
      <c r="C116" s="45">
        <v>44.181305352999999</v>
      </c>
      <c r="D116" s="11" t="str">
        <f t="shared" si="11"/>
        <v>N/A</v>
      </c>
      <c r="E116" s="45">
        <v>43.695189898999999</v>
      </c>
      <c r="F116" s="11" t="str">
        <f t="shared" si="12"/>
        <v>N/A</v>
      </c>
      <c r="G116" s="45">
        <v>39.223632532000003</v>
      </c>
      <c r="H116" s="11" t="str">
        <f t="shared" si="13"/>
        <v>N/A</v>
      </c>
      <c r="I116" s="12">
        <v>-1.1000000000000001</v>
      </c>
      <c r="J116" s="12">
        <v>-10.199999999999999</v>
      </c>
      <c r="K116" s="43" t="s">
        <v>739</v>
      </c>
      <c r="L116" s="9" t="str">
        <f t="shared" si="15"/>
        <v>Yes</v>
      </c>
    </row>
    <row r="117" spans="1:12" ht="25" x14ac:dyDescent="0.25">
      <c r="A117" s="44" t="s">
        <v>639</v>
      </c>
      <c r="B117" s="35" t="s">
        <v>213</v>
      </c>
      <c r="C117" s="45">
        <v>352391</v>
      </c>
      <c r="D117" s="11" t="str">
        <f t="shared" si="11"/>
        <v>N/A</v>
      </c>
      <c r="E117" s="45">
        <v>219212</v>
      </c>
      <c r="F117" s="11" t="str">
        <f t="shared" si="12"/>
        <v>N/A</v>
      </c>
      <c r="G117" s="45">
        <v>44127</v>
      </c>
      <c r="H117" s="11" t="str">
        <f t="shared" si="13"/>
        <v>N/A</v>
      </c>
      <c r="I117" s="12">
        <v>-37.799999999999997</v>
      </c>
      <c r="J117" s="12">
        <v>-79.900000000000006</v>
      </c>
      <c r="K117" s="43" t="s">
        <v>739</v>
      </c>
      <c r="L117" s="9" t="str">
        <f t="shared" si="15"/>
        <v>No</v>
      </c>
    </row>
    <row r="118" spans="1:12" x14ac:dyDescent="0.25">
      <c r="A118" s="44" t="s">
        <v>640</v>
      </c>
      <c r="B118" s="35" t="s">
        <v>213</v>
      </c>
      <c r="C118" s="36">
        <v>11</v>
      </c>
      <c r="D118" s="11" t="str">
        <f t="shared" si="11"/>
        <v>N/A</v>
      </c>
      <c r="E118" s="36">
        <v>11</v>
      </c>
      <c r="F118" s="11" t="str">
        <f t="shared" si="12"/>
        <v>N/A</v>
      </c>
      <c r="G118" s="36">
        <v>11</v>
      </c>
      <c r="H118" s="11" t="str">
        <f t="shared" si="13"/>
        <v>N/A</v>
      </c>
      <c r="I118" s="12">
        <v>-44.4</v>
      </c>
      <c r="J118" s="12">
        <v>-40</v>
      </c>
      <c r="K118" s="43" t="s">
        <v>739</v>
      </c>
      <c r="L118" s="9" t="str">
        <f t="shared" si="15"/>
        <v>No</v>
      </c>
    </row>
    <row r="119" spans="1:12" ht="25" x14ac:dyDescent="0.25">
      <c r="A119" s="44" t="s">
        <v>1459</v>
      </c>
      <c r="B119" s="35" t="s">
        <v>213</v>
      </c>
      <c r="C119" s="45">
        <v>39154.555555999999</v>
      </c>
      <c r="D119" s="11" t="str">
        <f t="shared" si="11"/>
        <v>N/A</v>
      </c>
      <c r="E119" s="45">
        <v>43842.400000000001</v>
      </c>
      <c r="F119" s="11" t="str">
        <f t="shared" si="12"/>
        <v>N/A</v>
      </c>
      <c r="G119" s="45">
        <v>14709</v>
      </c>
      <c r="H119" s="11" t="str">
        <f t="shared" si="13"/>
        <v>N/A</v>
      </c>
      <c r="I119" s="12">
        <v>11.97</v>
      </c>
      <c r="J119" s="12">
        <v>-66.5</v>
      </c>
      <c r="K119" s="43" t="s">
        <v>739</v>
      </c>
      <c r="L119" s="9" t="str">
        <f t="shared" si="15"/>
        <v>No</v>
      </c>
    </row>
    <row r="120" spans="1:12" ht="25" x14ac:dyDescent="0.25">
      <c r="A120" s="44" t="s">
        <v>641</v>
      </c>
      <c r="B120" s="35" t="s">
        <v>213</v>
      </c>
      <c r="C120" s="45">
        <v>15896255</v>
      </c>
      <c r="D120" s="11" t="str">
        <f t="shared" si="11"/>
        <v>N/A</v>
      </c>
      <c r="E120" s="45">
        <v>16702962</v>
      </c>
      <c r="F120" s="11" t="str">
        <f t="shared" si="12"/>
        <v>N/A</v>
      </c>
      <c r="G120" s="45">
        <v>16783486</v>
      </c>
      <c r="H120" s="11" t="str">
        <f t="shared" si="13"/>
        <v>N/A</v>
      </c>
      <c r="I120" s="12">
        <v>5.0750000000000002</v>
      </c>
      <c r="J120" s="12">
        <v>0.48209999999999997</v>
      </c>
      <c r="K120" s="43" t="s">
        <v>739</v>
      </c>
      <c r="L120" s="9" t="str">
        <f t="shared" ref="L120:L131" si="16">IF(J120="Div by 0", "N/A", IF(K120="N/A","N/A", IF(J120&gt;VALUE(MID(K120,1,2)), "No", IF(J120&lt;-1*VALUE(MID(K120,1,2)), "No", "Yes"))))</f>
        <v>Yes</v>
      </c>
    </row>
    <row r="121" spans="1:12" x14ac:dyDescent="0.25">
      <c r="A121" s="44" t="s">
        <v>642</v>
      </c>
      <c r="B121" s="35" t="s">
        <v>213</v>
      </c>
      <c r="C121" s="36">
        <v>69081</v>
      </c>
      <c r="D121" s="11" t="str">
        <f t="shared" si="11"/>
        <v>N/A</v>
      </c>
      <c r="E121" s="36">
        <v>65476</v>
      </c>
      <c r="F121" s="11" t="str">
        <f t="shared" si="12"/>
        <v>N/A</v>
      </c>
      <c r="G121" s="36">
        <v>64378</v>
      </c>
      <c r="H121" s="11" t="str">
        <f t="shared" si="13"/>
        <v>N/A</v>
      </c>
      <c r="I121" s="12">
        <v>-5.22</v>
      </c>
      <c r="J121" s="12">
        <v>-1.68</v>
      </c>
      <c r="K121" s="43" t="s">
        <v>739</v>
      </c>
      <c r="L121" s="9" t="str">
        <f t="shared" si="16"/>
        <v>Yes</v>
      </c>
    </row>
    <row r="122" spans="1:12" ht="25" x14ac:dyDescent="0.25">
      <c r="A122" s="44" t="s">
        <v>1460</v>
      </c>
      <c r="B122" s="35" t="s">
        <v>213</v>
      </c>
      <c r="C122" s="45">
        <v>230.11037766999999</v>
      </c>
      <c r="D122" s="11" t="str">
        <f t="shared" si="11"/>
        <v>N/A</v>
      </c>
      <c r="E122" s="45">
        <v>255.10052537999999</v>
      </c>
      <c r="F122" s="11" t="str">
        <f t="shared" si="12"/>
        <v>N/A</v>
      </c>
      <c r="G122" s="45">
        <v>260.70219639999999</v>
      </c>
      <c r="H122" s="11" t="str">
        <f t="shared" si="13"/>
        <v>N/A</v>
      </c>
      <c r="I122" s="12">
        <v>10.86</v>
      </c>
      <c r="J122" s="12">
        <v>2.1960000000000002</v>
      </c>
      <c r="K122" s="43" t="s">
        <v>739</v>
      </c>
      <c r="L122" s="9" t="str">
        <f t="shared" si="16"/>
        <v>Yes</v>
      </c>
    </row>
    <row r="123" spans="1:12" ht="25" x14ac:dyDescent="0.25">
      <c r="A123" s="44" t="s">
        <v>643</v>
      </c>
      <c r="B123" s="35" t="s">
        <v>213</v>
      </c>
      <c r="C123" s="45">
        <v>91767421</v>
      </c>
      <c r="D123" s="11" t="str">
        <f t="shared" ref="D123:D131" si="17">IF($B123="N/A","N/A",IF(C123&gt;10,"No",IF(C123&lt;-10,"No","Yes")))</f>
        <v>N/A</v>
      </c>
      <c r="E123" s="45">
        <v>96532471</v>
      </c>
      <c r="F123" s="11" t="str">
        <f t="shared" ref="F123:F131" si="18">IF($B123="N/A","N/A",IF(E123&gt;10,"No",IF(E123&lt;-10,"No","Yes")))</f>
        <v>N/A</v>
      </c>
      <c r="G123" s="45">
        <v>103769818</v>
      </c>
      <c r="H123" s="11" t="str">
        <f t="shared" ref="H123:H131" si="19">IF($B123="N/A","N/A",IF(G123&gt;10,"No",IF(G123&lt;-10,"No","Yes")))</f>
        <v>N/A</v>
      </c>
      <c r="I123" s="12">
        <v>5.1929999999999996</v>
      </c>
      <c r="J123" s="12">
        <v>7.4969999999999999</v>
      </c>
      <c r="K123" s="43" t="s">
        <v>739</v>
      </c>
      <c r="L123" s="9" t="str">
        <f t="shared" si="16"/>
        <v>Yes</v>
      </c>
    </row>
    <row r="124" spans="1:12" x14ac:dyDescent="0.25">
      <c r="A124" s="44" t="s">
        <v>644</v>
      </c>
      <c r="B124" s="35" t="s">
        <v>213</v>
      </c>
      <c r="C124" s="36">
        <v>2050</v>
      </c>
      <c r="D124" s="11" t="str">
        <f t="shared" si="17"/>
        <v>N/A</v>
      </c>
      <c r="E124" s="36">
        <v>2173</v>
      </c>
      <c r="F124" s="11" t="str">
        <f t="shared" si="18"/>
        <v>N/A</v>
      </c>
      <c r="G124" s="36">
        <v>2252</v>
      </c>
      <c r="H124" s="11" t="str">
        <f t="shared" si="19"/>
        <v>N/A</v>
      </c>
      <c r="I124" s="12">
        <v>6</v>
      </c>
      <c r="J124" s="12">
        <v>3.6360000000000001</v>
      </c>
      <c r="K124" s="43" t="s">
        <v>739</v>
      </c>
      <c r="L124" s="9" t="str">
        <f t="shared" si="16"/>
        <v>Yes</v>
      </c>
    </row>
    <row r="125" spans="1:12" ht="25" x14ac:dyDescent="0.25">
      <c r="A125" s="44" t="s">
        <v>1461</v>
      </c>
      <c r="B125" s="35" t="s">
        <v>213</v>
      </c>
      <c r="C125" s="45">
        <v>44764.595609999997</v>
      </c>
      <c r="D125" s="11" t="str">
        <f t="shared" si="17"/>
        <v>N/A</v>
      </c>
      <c r="E125" s="45">
        <v>44423.594570000001</v>
      </c>
      <c r="F125" s="11" t="str">
        <f t="shared" si="18"/>
        <v>N/A</v>
      </c>
      <c r="G125" s="45">
        <v>46078.960035999997</v>
      </c>
      <c r="H125" s="11" t="str">
        <f t="shared" si="19"/>
        <v>N/A</v>
      </c>
      <c r="I125" s="12">
        <v>-0.76200000000000001</v>
      </c>
      <c r="J125" s="12">
        <v>3.726</v>
      </c>
      <c r="K125" s="43" t="s">
        <v>739</v>
      </c>
      <c r="L125" s="9" t="str">
        <f t="shared" si="16"/>
        <v>Yes</v>
      </c>
    </row>
    <row r="126" spans="1:12" ht="25" x14ac:dyDescent="0.25">
      <c r="A126" s="44" t="s">
        <v>645</v>
      </c>
      <c r="B126" s="35" t="s">
        <v>213</v>
      </c>
      <c r="C126" s="45">
        <v>16914756</v>
      </c>
      <c r="D126" s="11" t="str">
        <f t="shared" si="17"/>
        <v>N/A</v>
      </c>
      <c r="E126" s="45">
        <v>21210029</v>
      </c>
      <c r="F126" s="11" t="str">
        <f t="shared" si="18"/>
        <v>N/A</v>
      </c>
      <c r="G126" s="45">
        <v>24383568</v>
      </c>
      <c r="H126" s="11" t="str">
        <f t="shared" si="19"/>
        <v>N/A</v>
      </c>
      <c r="I126" s="12">
        <v>25.39</v>
      </c>
      <c r="J126" s="12">
        <v>14.96</v>
      </c>
      <c r="K126" s="43" t="s">
        <v>739</v>
      </c>
      <c r="L126" s="9" t="str">
        <f t="shared" si="16"/>
        <v>Yes</v>
      </c>
    </row>
    <row r="127" spans="1:12" x14ac:dyDescent="0.25">
      <c r="A127" s="44" t="s">
        <v>646</v>
      </c>
      <c r="B127" s="35" t="s">
        <v>213</v>
      </c>
      <c r="C127" s="36">
        <v>22616</v>
      </c>
      <c r="D127" s="11" t="str">
        <f t="shared" si="17"/>
        <v>N/A</v>
      </c>
      <c r="E127" s="36">
        <v>17134</v>
      </c>
      <c r="F127" s="11" t="str">
        <f t="shared" si="18"/>
        <v>N/A</v>
      </c>
      <c r="G127" s="36">
        <v>16067</v>
      </c>
      <c r="H127" s="11" t="str">
        <f t="shared" si="19"/>
        <v>N/A</v>
      </c>
      <c r="I127" s="12">
        <v>-24.2</v>
      </c>
      <c r="J127" s="12">
        <v>-6.23</v>
      </c>
      <c r="K127" s="43" t="s">
        <v>739</v>
      </c>
      <c r="L127" s="9" t="str">
        <f t="shared" si="16"/>
        <v>Yes</v>
      </c>
    </row>
    <row r="128" spans="1:12" ht="25" x14ac:dyDescent="0.25">
      <c r="A128" s="44" t="s">
        <v>1462</v>
      </c>
      <c r="B128" s="35" t="s">
        <v>213</v>
      </c>
      <c r="C128" s="45">
        <v>747.91103642999997</v>
      </c>
      <c r="D128" s="11" t="str">
        <f t="shared" si="17"/>
        <v>N/A</v>
      </c>
      <c r="E128" s="45">
        <v>1237.8912688</v>
      </c>
      <c r="F128" s="11" t="str">
        <f t="shared" si="18"/>
        <v>N/A</v>
      </c>
      <c r="G128" s="45">
        <v>1517.6179747000001</v>
      </c>
      <c r="H128" s="11" t="str">
        <f t="shared" si="19"/>
        <v>N/A</v>
      </c>
      <c r="I128" s="12">
        <v>65.510000000000005</v>
      </c>
      <c r="J128" s="12">
        <v>22.6</v>
      </c>
      <c r="K128" s="43" t="s">
        <v>739</v>
      </c>
      <c r="L128" s="9" t="str">
        <f t="shared" si="16"/>
        <v>Yes</v>
      </c>
    </row>
    <row r="129" spans="1:12" ht="25" x14ac:dyDescent="0.25">
      <c r="A129" s="44" t="s">
        <v>647</v>
      </c>
      <c r="B129" s="35" t="s">
        <v>213</v>
      </c>
      <c r="C129" s="45">
        <v>10828830</v>
      </c>
      <c r="D129" s="11" t="str">
        <f t="shared" si="17"/>
        <v>N/A</v>
      </c>
      <c r="E129" s="45">
        <v>12467665</v>
      </c>
      <c r="F129" s="11" t="str">
        <f t="shared" si="18"/>
        <v>N/A</v>
      </c>
      <c r="G129" s="45">
        <v>14037761</v>
      </c>
      <c r="H129" s="11" t="str">
        <f t="shared" si="19"/>
        <v>N/A</v>
      </c>
      <c r="I129" s="12">
        <v>15.13</v>
      </c>
      <c r="J129" s="12">
        <v>12.59</v>
      </c>
      <c r="K129" s="43" t="s">
        <v>739</v>
      </c>
      <c r="L129" s="9" t="str">
        <f t="shared" si="16"/>
        <v>Yes</v>
      </c>
    </row>
    <row r="130" spans="1:12" x14ac:dyDescent="0.25">
      <c r="A130" s="44" t="s">
        <v>648</v>
      </c>
      <c r="B130" s="35" t="s">
        <v>213</v>
      </c>
      <c r="C130" s="36">
        <v>1783</v>
      </c>
      <c r="D130" s="11" t="str">
        <f t="shared" si="17"/>
        <v>N/A</v>
      </c>
      <c r="E130" s="36">
        <v>1988</v>
      </c>
      <c r="F130" s="11" t="str">
        <f t="shared" si="18"/>
        <v>N/A</v>
      </c>
      <c r="G130" s="36">
        <v>2178</v>
      </c>
      <c r="H130" s="11" t="str">
        <f t="shared" si="19"/>
        <v>N/A</v>
      </c>
      <c r="I130" s="12">
        <v>11.5</v>
      </c>
      <c r="J130" s="12">
        <v>9.5570000000000004</v>
      </c>
      <c r="K130" s="43" t="s">
        <v>739</v>
      </c>
      <c r="L130" s="9" t="str">
        <f t="shared" si="16"/>
        <v>Yes</v>
      </c>
    </row>
    <row r="131" spans="1:12" ht="25" x14ac:dyDescent="0.25">
      <c r="A131" s="44" t="s">
        <v>1463</v>
      </c>
      <c r="B131" s="35" t="s">
        <v>213</v>
      </c>
      <c r="C131" s="45">
        <v>6073.3763319999998</v>
      </c>
      <c r="D131" s="11" t="str">
        <f t="shared" si="17"/>
        <v>N/A</v>
      </c>
      <c r="E131" s="45">
        <v>6271.4612675999997</v>
      </c>
      <c r="F131" s="11" t="str">
        <f t="shared" si="18"/>
        <v>N/A</v>
      </c>
      <c r="G131" s="45">
        <v>6445.2529844000001</v>
      </c>
      <c r="H131" s="11" t="str">
        <f t="shared" si="19"/>
        <v>N/A</v>
      </c>
      <c r="I131" s="12">
        <v>3.262</v>
      </c>
      <c r="J131" s="12">
        <v>2.7709999999999999</v>
      </c>
      <c r="K131" s="43" t="s">
        <v>739</v>
      </c>
      <c r="L131" s="9" t="str">
        <f t="shared" si="16"/>
        <v>Yes</v>
      </c>
    </row>
    <row r="132" spans="1:12" x14ac:dyDescent="0.25">
      <c r="A132" s="44" t="s">
        <v>1464</v>
      </c>
      <c r="B132" s="35" t="s">
        <v>213</v>
      </c>
      <c r="C132" s="45">
        <v>490.43246062999998</v>
      </c>
      <c r="D132" s="11" t="str">
        <f t="shared" ref="D132:D143" si="20">IF($B132="N/A","N/A",IF(C132&gt;10,"No",IF(C132&lt;-10,"No","Yes")))</f>
        <v>N/A</v>
      </c>
      <c r="E132" s="45">
        <v>467.44120368</v>
      </c>
      <c r="F132" s="11" t="str">
        <f t="shared" ref="F132:F143" si="21">IF($B132="N/A","N/A",IF(E132&gt;10,"No",IF(E132&lt;-10,"No","Yes")))</f>
        <v>N/A</v>
      </c>
      <c r="G132" s="45">
        <v>539.88657903000001</v>
      </c>
      <c r="H132" s="11" t="str">
        <f t="shared" ref="H132:H143" si="22">IF($B132="N/A","N/A",IF(G132&gt;10,"No",IF(G132&lt;-10,"No","Yes")))</f>
        <v>N/A</v>
      </c>
      <c r="I132" s="12">
        <v>-4.6900000000000004</v>
      </c>
      <c r="J132" s="12">
        <v>15.5</v>
      </c>
      <c r="K132" s="43" t="s">
        <v>739</v>
      </c>
      <c r="L132" s="9" t="str">
        <f t="shared" ref="L132:L143" si="23">IF(J132="Div by 0", "N/A", IF(K132="N/A","N/A", IF(J132&gt;VALUE(MID(K132,1,2)), "No", IF(J132&lt;-1*VALUE(MID(K132,1,2)), "No", "Yes"))))</f>
        <v>Yes</v>
      </c>
    </row>
    <row r="133" spans="1:12" x14ac:dyDescent="0.25">
      <c r="A133" s="44" t="s">
        <v>1465</v>
      </c>
      <c r="B133" s="35" t="s">
        <v>213</v>
      </c>
      <c r="C133" s="45">
        <v>288.04815553999998</v>
      </c>
      <c r="D133" s="11" t="str">
        <f t="shared" si="20"/>
        <v>N/A</v>
      </c>
      <c r="E133" s="45">
        <v>290.50740701000001</v>
      </c>
      <c r="F133" s="11" t="str">
        <f t="shared" si="21"/>
        <v>N/A</v>
      </c>
      <c r="G133" s="45">
        <v>360.24512831999999</v>
      </c>
      <c r="H133" s="11" t="str">
        <f t="shared" si="22"/>
        <v>N/A</v>
      </c>
      <c r="I133" s="12">
        <v>0.8538</v>
      </c>
      <c r="J133" s="12">
        <v>24.01</v>
      </c>
      <c r="K133" s="43" t="s">
        <v>739</v>
      </c>
      <c r="L133" s="9" t="str">
        <f t="shared" si="23"/>
        <v>Yes</v>
      </c>
    </row>
    <row r="134" spans="1:12" x14ac:dyDescent="0.25">
      <c r="A134" s="44" t="s">
        <v>1466</v>
      </c>
      <c r="B134" s="35" t="s">
        <v>213</v>
      </c>
      <c r="C134" s="45">
        <v>637.52126399999997</v>
      </c>
      <c r="D134" s="11" t="str">
        <f t="shared" si="20"/>
        <v>N/A</v>
      </c>
      <c r="E134" s="45">
        <v>594.19670450000001</v>
      </c>
      <c r="F134" s="11" t="str">
        <f t="shared" si="21"/>
        <v>N/A</v>
      </c>
      <c r="G134" s="45">
        <v>664.84611622</v>
      </c>
      <c r="H134" s="11" t="str">
        <f t="shared" si="22"/>
        <v>N/A</v>
      </c>
      <c r="I134" s="12">
        <v>-6.8</v>
      </c>
      <c r="J134" s="12">
        <v>11.89</v>
      </c>
      <c r="K134" s="43" t="s">
        <v>739</v>
      </c>
      <c r="L134" s="9" t="str">
        <f t="shared" si="23"/>
        <v>Yes</v>
      </c>
    </row>
    <row r="135" spans="1:12" x14ac:dyDescent="0.25">
      <c r="A135" s="44" t="s">
        <v>1467</v>
      </c>
      <c r="B135" s="35" t="s">
        <v>213</v>
      </c>
      <c r="C135" s="45">
        <v>6168.5778295</v>
      </c>
      <c r="D135" s="11" t="str">
        <f t="shared" si="20"/>
        <v>N/A</v>
      </c>
      <c r="E135" s="45">
        <v>6299.5237004000001</v>
      </c>
      <c r="F135" s="11" t="str">
        <f t="shared" si="21"/>
        <v>N/A</v>
      </c>
      <c r="G135" s="45">
        <v>6069.6592345999998</v>
      </c>
      <c r="H135" s="11" t="str">
        <f t="shared" si="22"/>
        <v>N/A</v>
      </c>
      <c r="I135" s="12">
        <v>2.1230000000000002</v>
      </c>
      <c r="J135" s="12">
        <v>-3.65</v>
      </c>
      <c r="K135" s="43" t="s">
        <v>739</v>
      </c>
      <c r="L135" s="9" t="str">
        <f t="shared" si="23"/>
        <v>Yes</v>
      </c>
    </row>
    <row r="136" spans="1:12" x14ac:dyDescent="0.25">
      <c r="A136" s="44" t="s">
        <v>1468</v>
      </c>
      <c r="B136" s="35" t="s">
        <v>213</v>
      </c>
      <c r="C136" s="45">
        <v>11661.103842</v>
      </c>
      <c r="D136" s="11" t="str">
        <f t="shared" si="20"/>
        <v>N/A</v>
      </c>
      <c r="E136" s="45">
        <v>12070.942397000001</v>
      </c>
      <c r="F136" s="11" t="str">
        <f t="shared" si="21"/>
        <v>N/A</v>
      </c>
      <c r="G136" s="45">
        <v>11876.336138000001</v>
      </c>
      <c r="H136" s="11" t="str">
        <f t="shared" si="22"/>
        <v>N/A</v>
      </c>
      <c r="I136" s="12">
        <v>3.5150000000000001</v>
      </c>
      <c r="J136" s="12">
        <v>-1.61</v>
      </c>
      <c r="K136" s="43" t="s">
        <v>739</v>
      </c>
      <c r="L136" s="9" t="str">
        <f t="shared" si="23"/>
        <v>Yes</v>
      </c>
    </row>
    <row r="137" spans="1:12" x14ac:dyDescent="0.25">
      <c r="A137" s="44" t="s">
        <v>1469</v>
      </c>
      <c r="B137" s="35" t="s">
        <v>213</v>
      </c>
      <c r="C137" s="45">
        <v>2215.8543728</v>
      </c>
      <c r="D137" s="11" t="str">
        <f t="shared" si="20"/>
        <v>N/A</v>
      </c>
      <c r="E137" s="45">
        <v>2211.0905183999998</v>
      </c>
      <c r="F137" s="11" t="str">
        <f t="shared" si="21"/>
        <v>N/A</v>
      </c>
      <c r="G137" s="45">
        <v>2097.4704356000002</v>
      </c>
      <c r="H137" s="11" t="str">
        <f t="shared" si="22"/>
        <v>N/A</v>
      </c>
      <c r="I137" s="12">
        <v>-0.215</v>
      </c>
      <c r="J137" s="12">
        <v>-5.14</v>
      </c>
      <c r="K137" s="43" t="s">
        <v>739</v>
      </c>
      <c r="L137" s="9" t="str">
        <f t="shared" si="23"/>
        <v>Yes</v>
      </c>
    </row>
    <row r="138" spans="1:12" x14ac:dyDescent="0.25">
      <c r="A138" s="44" t="s">
        <v>1470</v>
      </c>
      <c r="B138" s="35" t="s">
        <v>213</v>
      </c>
      <c r="C138" s="45">
        <v>182.58457428</v>
      </c>
      <c r="D138" s="11" t="str">
        <f t="shared" si="20"/>
        <v>N/A</v>
      </c>
      <c r="E138" s="45">
        <v>210.99410243</v>
      </c>
      <c r="F138" s="11" t="str">
        <f t="shared" si="21"/>
        <v>N/A</v>
      </c>
      <c r="G138" s="45">
        <v>138.12702469999999</v>
      </c>
      <c r="H138" s="11" t="str">
        <f t="shared" si="22"/>
        <v>N/A</v>
      </c>
      <c r="I138" s="12">
        <v>15.56</v>
      </c>
      <c r="J138" s="12">
        <v>-34.5</v>
      </c>
      <c r="K138" s="43" t="s">
        <v>739</v>
      </c>
      <c r="L138" s="9" t="str">
        <f t="shared" si="23"/>
        <v>No</v>
      </c>
    </row>
    <row r="139" spans="1:12" x14ac:dyDescent="0.25">
      <c r="A139" s="44" t="s">
        <v>1471</v>
      </c>
      <c r="B139" s="35" t="s">
        <v>213</v>
      </c>
      <c r="C139" s="45">
        <v>72.286712972000004</v>
      </c>
      <c r="D139" s="11" t="str">
        <f t="shared" si="20"/>
        <v>N/A</v>
      </c>
      <c r="E139" s="45">
        <v>89.636305742000005</v>
      </c>
      <c r="F139" s="11" t="str">
        <f t="shared" si="21"/>
        <v>N/A</v>
      </c>
      <c r="G139" s="45">
        <v>61.844430375999998</v>
      </c>
      <c r="H139" s="11" t="str">
        <f t="shared" si="22"/>
        <v>N/A</v>
      </c>
      <c r="I139" s="12">
        <v>24</v>
      </c>
      <c r="J139" s="12">
        <v>-31</v>
      </c>
      <c r="K139" s="43" t="s">
        <v>739</v>
      </c>
      <c r="L139" s="9" t="str">
        <f t="shared" si="23"/>
        <v>No</v>
      </c>
    </row>
    <row r="140" spans="1:12" x14ac:dyDescent="0.25">
      <c r="A140" s="44" t="s">
        <v>1472</v>
      </c>
      <c r="B140" s="35" t="s">
        <v>213</v>
      </c>
      <c r="C140" s="45">
        <v>262.42079364</v>
      </c>
      <c r="D140" s="11" t="str">
        <f t="shared" si="20"/>
        <v>N/A</v>
      </c>
      <c r="E140" s="45">
        <v>297.79416051999999</v>
      </c>
      <c r="F140" s="11" t="str">
        <f t="shared" si="21"/>
        <v>N/A</v>
      </c>
      <c r="G140" s="45">
        <v>190.89815168999999</v>
      </c>
      <c r="H140" s="11" t="str">
        <f t="shared" si="22"/>
        <v>N/A</v>
      </c>
      <c r="I140" s="12">
        <v>13.48</v>
      </c>
      <c r="J140" s="12">
        <v>-35.9</v>
      </c>
      <c r="K140" s="43" t="s">
        <v>739</v>
      </c>
      <c r="L140" s="9" t="str">
        <f t="shared" si="23"/>
        <v>No</v>
      </c>
    </row>
    <row r="141" spans="1:12" x14ac:dyDescent="0.25">
      <c r="A141" s="44" t="s">
        <v>1473</v>
      </c>
      <c r="B141" s="35" t="s">
        <v>213</v>
      </c>
      <c r="C141" s="45">
        <v>3683.0149040000001</v>
      </c>
      <c r="D141" s="11" t="str">
        <f t="shared" si="20"/>
        <v>N/A</v>
      </c>
      <c r="E141" s="45">
        <v>3992.9735836999998</v>
      </c>
      <c r="F141" s="11" t="str">
        <f t="shared" si="21"/>
        <v>N/A</v>
      </c>
      <c r="G141" s="45">
        <v>4337.4573078000003</v>
      </c>
      <c r="H141" s="11" t="str">
        <f t="shared" si="22"/>
        <v>N/A</v>
      </c>
      <c r="I141" s="12">
        <v>8.4160000000000004</v>
      </c>
      <c r="J141" s="12">
        <v>8.6270000000000007</v>
      </c>
      <c r="K141" s="43" t="s">
        <v>739</v>
      </c>
      <c r="L141" s="9" t="str">
        <f t="shared" si="23"/>
        <v>Yes</v>
      </c>
    </row>
    <row r="142" spans="1:12" x14ac:dyDescent="0.25">
      <c r="A142" s="44" t="s">
        <v>1474</v>
      </c>
      <c r="B142" s="35" t="s">
        <v>213</v>
      </c>
      <c r="C142" s="45">
        <v>2556.5285257999999</v>
      </c>
      <c r="D142" s="11" t="str">
        <f t="shared" si="20"/>
        <v>N/A</v>
      </c>
      <c r="E142" s="45">
        <v>2765.0391048000001</v>
      </c>
      <c r="F142" s="11" t="str">
        <f t="shared" si="21"/>
        <v>N/A</v>
      </c>
      <c r="G142" s="45">
        <v>2999.3502671000001</v>
      </c>
      <c r="H142" s="11" t="str">
        <f t="shared" si="22"/>
        <v>N/A</v>
      </c>
      <c r="I142" s="12">
        <v>8.1560000000000006</v>
      </c>
      <c r="J142" s="12">
        <v>8.4740000000000002</v>
      </c>
      <c r="K142" s="43" t="s">
        <v>739</v>
      </c>
      <c r="L142" s="9" t="str">
        <f t="shared" si="23"/>
        <v>Yes</v>
      </c>
    </row>
    <row r="143" spans="1:12" x14ac:dyDescent="0.25">
      <c r="A143" s="44" t="s">
        <v>1475</v>
      </c>
      <c r="B143" s="35" t="s">
        <v>213</v>
      </c>
      <c r="C143" s="45">
        <v>4511.3689126999998</v>
      </c>
      <c r="D143" s="11" t="str">
        <f t="shared" si="20"/>
        <v>N/A</v>
      </c>
      <c r="E143" s="45">
        <v>4879.3069397999998</v>
      </c>
      <c r="F143" s="11" t="str">
        <f t="shared" si="21"/>
        <v>N/A</v>
      </c>
      <c r="G143" s="45">
        <v>5274.4407436000001</v>
      </c>
      <c r="H143" s="11" t="str">
        <f t="shared" si="22"/>
        <v>N/A</v>
      </c>
      <c r="I143" s="12">
        <v>8.1560000000000006</v>
      </c>
      <c r="J143" s="12">
        <v>8.0980000000000008</v>
      </c>
      <c r="K143" s="43" t="s">
        <v>739</v>
      </c>
      <c r="L143" s="9" t="str">
        <f t="shared" si="23"/>
        <v>Yes</v>
      </c>
    </row>
    <row r="144" spans="1:12" x14ac:dyDescent="0.25">
      <c r="A144" s="44" t="s">
        <v>89</v>
      </c>
      <c r="B144" s="35" t="s">
        <v>213</v>
      </c>
      <c r="C144" s="8">
        <v>15.376056824999999</v>
      </c>
      <c r="D144" s="11" t="str">
        <f t="shared" ref="D144:D161" si="24">IF($B144="N/A","N/A",IF(C144&gt;10,"No",IF(C144&lt;-10,"No","Yes")))</f>
        <v>N/A</v>
      </c>
      <c r="E144" s="8">
        <v>14.074862002</v>
      </c>
      <c r="F144" s="11" t="str">
        <f t="shared" ref="F144:F161" si="25">IF($B144="N/A","N/A",IF(E144&gt;10,"No",IF(E144&lt;-10,"No","Yes")))</f>
        <v>N/A</v>
      </c>
      <c r="G144" s="8">
        <v>15.69767807</v>
      </c>
      <c r="H144" s="11" t="str">
        <f t="shared" ref="H144:H161" si="26">IF($B144="N/A","N/A",IF(G144&gt;10,"No",IF(G144&lt;-10,"No","Yes")))</f>
        <v>N/A</v>
      </c>
      <c r="I144" s="12">
        <v>-8.4600000000000009</v>
      </c>
      <c r="J144" s="12">
        <v>11.53</v>
      </c>
      <c r="K144" s="43" t="s">
        <v>739</v>
      </c>
      <c r="L144" s="9" t="str">
        <f t="shared" ref="L144:L161" si="27">IF(J144="Div by 0", "N/A", IF(K144="N/A","N/A", IF(J144&gt;VALUE(MID(K144,1,2)), "No", IF(J144&lt;-1*VALUE(MID(K144,1,2)), "No", "Yes"))))</f>
        <v>Yes</v>
      </c>
    </row>
    <row r="145" spans="1:12" x14ac:dyDescent="0.25">
      <c r="A145" s="44" t="s">
        <v>477</v>
      </c>
      <c r="B145" s="35" t="s">
        <v>213</v>
      </c>
      <c r="C145" s="8">
        <v>16.047345445000001</v>
      </c>
      <c r="D145" s="11" t="str">
        <f t="shared" si="24"/>
        <v>N/A</v>
      </c>
      <c r="E145" s="8">
        <v>14.386438416000001</v>
      </c>
      <c r="F145" s="11" t="str">
        <f t="shared" si="25"/>
        <v>N/A</v>
      </c>
      <c r="G145" s="8">
        <v>16.316667181</v>
      </c>
      <c r="H145" s="11" t="str">
        <f t="shared" si="26"/>
        <v>N/A</v>
      </c>
      <c r="I145" s="12">
        <v>-10.4</v>
      </c>
      <c r="J145" s="12">
        <v>13.42</v>
      </c>
      <c r="K145" s="43" t="s">
        <v>739</v>
      </c>
      <c r="L145" s="9" t="str">
        <f t="shared" si="27"/>
        <v>Yes</v>
      </c>
    </row>
    <row r="146" spans="1:12" x14ac:dyDescent="0.25">
      <c r="A146" s="44" t="s">
        <v>478</v>
      </c>
      <c r="B146" s="35" t="s">
        <v>213</v>
      </c>
      <c r="C146" s="8">
        <v>14.860358256</v>
      </c>
      <c r="D146" s="11" t="str">
        <f t="shared" si="24"/>
        <v>N/A</v>
      </c>
      <c r="E146" s="8">
        <v>13.848246969</v>
      </c>
      <c r="F146" s="11" t="str">
        <f t="shared" si="25"/>
        <v>N/A</v>
      </c>
      <c r="G146" s="8">
        <v>15.255444955</v>
      </c>
      <c r="H146" s="11" t="str">
        <f t="shared" si="26"/>
        <v>N/A</v>
      </c>
      <c r="I146" s="12">
        <v>-6.81</v>
      </c>
      <c r="J146" s="12">
        <v>10.16</v>
      </c>
      <c r="K146" s="43" t="s">
        <v>739</v>
      </c>
      <c r="L146" s="9" t="str">
        <f t="shared" si="27"/>
        <v>Yes</v>
      </c>
    </row>
    <row r="147" spans="1:12" x14ac:dyDescent="0.25">
      <c r="A147" s="44" t="s">
        <v>1476</v>
      </c>
      <c r="B147" s="35" t="s">
        <v>213</v>
      </c>
      <c r="C147" s="8">
        <v>20.839174025999998</v>
      </c>
      <c r="D147" s="11" t="str">
        <f t="shared" si="24"/>
        <v>N/A</v>
      </c>
      <c r="E147" s="8">
        <v>20.569741752999999</v>
      </c>
      <c r="F147" s="11" t="str">
        <f t="shared" si="25"/>
        <v>N/A</v>
      </c>
      <c r="G147" s="8">
        <v>20.038185918</v>
      </c>
      <c r="H147" s="11" t="str">
        <f t="shared" si="26"/>
        <v>N/A</v>
      </c>
      <c r="I147" s="12">
        <v>-1.29</v>
      </c>
      <c r="J147" s="12">
        <v>-2.58</v>
      </c>
      <c r="K147" s="43" t="s">
        <v>739</v>
      </c>
      <c r="L147" s="9" t="str">
        <f t="shared" si="27"/>
        <v>Yes</v>
      </c>
    </row>
    <row r="148" spans="1:12" x14ac:dyDescent="0.25">
      <c r="A148" s="44" t="s">
        <v>1477</v>
      </c>
      <c r="B148" s="35" t="s">
        <v>213</v>
      </c>
      <c r="C148" s="8">
        <v>41.181235842</v>
      </c>
      <c r="D148" s="11" t="str">
        <f t="shared" si="24"/>
        <v>N/A</v>
      </c>
      <c r="E148" s="8">
        <v>41.010750406</v>
      </c>
      <c r="F148" s="11" t="str">
        <f t="shared" si="25"/>
        <v>N/A</v>
      </c>
      <c r="G148" s="8">
        <v>40.449646397999999</v>
      </c>
      <c r="H148" s="11" t="str">
        <f t="shared" si="26"/>
        <v>N/A</v>
      </c>
      <c r="I148" s="12">
        <v>-0.41399999999999998</v>
      </c>
      <c r="J148" s="12">
        <v>-1.37</v>
      </c>
      <c r="K148" s="43" t="s">
        <v>739</v>
      </c>
      <c r="L148" s="9" t="str">
        <f t="shared" si="27"/>
        <v>Yes</v>
      </c>
    </row>
    <row r="149" spans="1:12" x14ac:dyDescent="0.25">
      <c r="A149" s="44" t="s">
        <v>1478</v>
      </c>
      <c r="B149" s="35" t="s">
        <v>213</v>
      </c>
      <c r="C149" s="8">
        <v>6.1907296566000003</v>
      </c>
      <c r="D149" s="11" t="str">
        <f t="shared" si="24"/>
        <v>N/A</v>
      </c>
      <c r="E149" s="8">
        <v>6.0835105981000002</v>
      </c>
      <c r="F149" s="11" t="str">
        <f t="shared" si="25"/>
        <v>N/A</v>
      </c>
      <c r="G149" s="8">
        <v>6.0702739492999997</v>
      </c>
      <c r="H149" s="11" t="str">
        <f t="shared" si="26"/>
        <v>N/A</v>
      </c>
      <c r="I149" s="12">
        <v>-1.73</v>
      </c>
      <c r="J149" s="12">
        <v>-0.218</v>
      </c>
      <c r="K149" s="43" t="s">
        <v>739</v>
      </c>
      <c r="L149" s="9" t="str">
        <f t="shared" si="27"/>
        <v>Yes</v>
      </c>
    </row>
    <row r="150" spans="1:12" x14ac:dyDescent="0.25">
      <c r="A150" s="44" t="s">
        <v>90</v>
      </c>
      <c r="B150" s="35" t="s">
        <v>213</v>
      </c>
      <c r="C150" s="8">
        <v>33.353238834999999</v>
      </c>
      <c r="D150" s="11" t="str">
        <f t="shared" si="24"/>
        <v>N/A</v>
      </c>
      <c r="E150" s="8">
        <v>35.963217290999999</v>
      </c>
      <c r="F150" s="11" t="str">
        <f t="shared" si="25"/>
        <v>N/A</v>
      </c>
      <c r="G150" s="8">
        <v>36.857575320000002</v>
      </c>
      <c r="H150" s="11" t="str">
        <f t="shared" si="26"/>
        <v>N/A</v>
      </c>
      <c r="I150" s="12">
        <v>7.8250000000000002</v>
      </c>
      <c r="J150" s="12">
        <v>2.4870000000000001</v>
      </c>
      <c r="K150" s="43" t="s">
        <v>739</v>
      </c>
      <c r="L150" s="9" t="str">
        <f t="shared" si="27"/>
        <v>Yes</v>
      </c>
    </row>
    <row r="151" spans="1:12" x14ac:dyDescent="0.25">
      <c r="A151" s="44" t="s">
        <v>479</v>
      </c>
      <c r="B151" s="35" t="s">
        <v>213</v>
      </c>
      <c r="C151" s="8">
        <v>32.399225911000002</v>
      </c>
      <c r="D151" s="11" t="str">
        <f t="shared" si="24"/>
        <v>N/A</v>
      </c>
      <c r="E151" s="8">
        <v>34.616609300999997</v>
      </c>
      <c r="F151" s="11" t="str">
        <f t="shared" si="25"/>
        <v>N/A</v>
      </c>
      <c r="G151" s="8">
        <v>34.412155276</v>
      </c>
      <c r="H151" s="11" t="str">
        <f t="shared" si="26"/>
        <v>N/A</v>
      </c>
      <c r="I151" s="12">
        <v>6.8440000000000003</v>
      </c>
      <c r="J151" s="12">
        <v>-0.59099999999999997</v>
      </c>
      <c r="K151" s="43" t="s">
        <v>739</v>
      </c>
      <c r="L151" s="9" t="str">
        <f t="shared" si="27"/>
        <v>Yes</v>
      </c>
    </row>
    <row r="152" spans="1:12" x14ac:dyDescent="0.25">
      <c r="A152" s="44" t="s">
        <v>480</v>
      </c>
      <c r="B152" s="35" t="s">
        <v>213</v>
      </c>
      <c r="C152" s="8">
        <v>34.011536331000002</v>
      </c>
      <c r="D152" s="11" t="str">
        <f t="shared" si="24"/>
        <v>N/A</v>
      </c>
      <c r="E152" s="8">
        <v>36.899504379</v>
      </c>
      <c r="F152" s="11" t="str">
        <f t="shared" si="25"/>
        <v>N/A</v>
      </c>
      <c r="G152" s="8">
        <v>38.525182915999999</v>
      </c>
      <c r="H152" s="11" t="str">
        <f t="shared" si="26"/>
        <v>N/A</v>
      </c>
      <c r="I152" s="12">
        <v>8.4909999999999997</v>
      </c>
      <c r="J152" s="12">
        <v>4.4059999999999997</v>
      </c>
      <c r="K152" s="43" t="s">
        <v>739</v>
      </c>
      <c r="L152" s="9" t="str">
        <f t="shared" si="27"/>
        <v>Yes</v>
      </c>
    </row>
    <row r="153" spans="1:12" x14ac:dyDescent="0.25">
      <c r="A153" s="44" t="s">
        <v>117</v>
      </c>
      <c r="B153" s="35" t="s">
        <v>213</v>
      </c>
      <c r="C153" s="8">
        <v>85.011786151999999</v>
      </c>
      <c r="D153" s="11" t="str">
        <f t="shared" si="24"/>
        <v>N/A</v>
      </c>
      <c r="E153" s="8">
        <v>85.272440032999995</v>
      </c>
      <c r="F153" s="11" t="str">
        <f t="shared" si="25"/>
        <v>N/A</v>
      </c>
      <c r="G153" s="8">
        <v>85.226195036999997</v>
      </c>
      <c r="H153" s="11" t="str">
        <f t="shared" si="26"/>
        <v>N/A</v>
      </c>
      <c r="I153" s="12">
        <v>0.30659999999999998</v>
      </c>
      <c r="J153" s="12">
        <v>-5.3999999999999999E-2</v>
      </c>
      <c r="K153" s="43" t="s">
        <v>739</v>
      </c>
      <c r="L153" s="9" t="str">
        <f t="shared" si="27"/>
        <v>Yes</v>
      </c>
    </row>
    <row r="154" spans="1:12" x14ac:dyDescent="0.25">
      <c r="A154" s="44" t="s">
        <v>481</v>
      </c>
      <c r="B154" s="35" t="s">
        <v>213</v>
      </c>
      <c r="C154" s="8">
        <v>81.357356096000004</v>
      </c>
      <c r="D154" s="11" t="str">
        <f t="shared" si="24"/>
        <v>N/A</v>
      </c>
      <c r="E154" s="8">
        <v>80.521902624999996</v>
      </c>
      <c r="F154" s="11" t="str">
        <f t="shared" si="25"/>
        <v>N/A</v>
      </c>
      <c r="G154" s="8">
        <v>80.550322719999997</v>
      </c>
      <c r="H154" s="11" t="str">
        <f t="shared" si="26"/>
        <v>N/A</v>
      </c>
      <c r="I154" s="12">
        <v>-1.03</v>
      </c>
      <c r="J154" s="12">
        <v>3.5299999999999998E-2</v>
      </c>
      <c r="K154" s="43" t="s">
        <v>739</v>
      </c>
      <c r="L154" s="9" t="str">
        <f t="shared" si="27"/>
        <v>Yes</v>
      </c>
    </row>
    <row r="155" spans="1:12" x14ac:dyDescent="0.25">
      <c r="A155" s="44" t="s">
        <v>482</v>
      </c>
      <c r="B155" s="35" t="s">
        <v>213</v>
      </c>
      <c r="C155" s="8">
        <v>87.690235397999999</v>
      </c>
      <c r="D155" s="11" t="str">
        <f t="shared" si="24"/>
        <v>N/A</v>
      </c>
      <c r="E155" s="8">
        <v>88.684929436000004</v>
      </c>
      <c r="F155" s="11" t="str">
        <f t="shared" si="25"/>
        <v>N/A</v>
      </c>
      <c r="G155" s="8">
        <v>88.484771142</v>
      </c>
      <c r="H155" s="11" t="str">
        <f t="shared" si="26"/>
        <v>N/A</v>
      </c>
      <c r="I155" s="12">
        <v>1.1339999999999999</v>
      </c>
      <c r="J155" s="12">
        <v>-0.22600000000000001</v>
      </c>
      <c r="K155" s="43" t="s">
        <v>739</v>
      </c>
      <c r="L155" s="9" t="str">
        <f t="shared" si="27"/>
        <v>Yes</v>
      </c>
    </row>
    <row r="156" spans="1:12" x14ac:dyDescent="0.25">
      <c r="A156" s="44" t="s">
        <v>1479</v>
      </c>
      <c r="B156" s="35" t="s">
        <v>213</v>
      </c>
      <c r="C156" s="36">
        <v>1.5231184334000001</v>
      </c>
      <c r="D156" s="11" t="str">
        <f t="shared" si="24"/>
        <v>N/A</v>
      </c>
      <c r="E156" s="36">
        <v>1.5838028798999999</v>
      </c>
      <c r="F156" s="11" t="str">
        <f t="shared" si="25"/>
        <v>N/A</v>
      </c>
      <c r="G156" s="36">
        <v>1.6067856286</v>
      </c>
      <c r="H156" s="11" t="str">
        <f t="shared" si="26"/>
        <v>N/A</v>
      </c>
      <c r="I156" s="12">
        <v>3.984</v>
      </c>
      <c r="J156" s="12">
        <v>1.4510000000000001</v>
      </c>
      <c r="K156" s="43" t="s">
        <v>739</v>
      </c>
      <c r="L156" s="9" t="str">
        <f t="shared" si="27"/>
        <v>Yes</v>
      </c>
    </row>
    <row r="157" spans="1:12" x14ac:dyDescent="0.25">
      <c r="A157" s="44" t="s">
        <v>1480</v>
      </c>
      <c r="B157" s="35" t="s">
        <v>213</v>
      </c>
      <c r="C157" s="36">
        <v>0.59231560250000004</v>
      </c>
      <c r="D157" s="11" t="str">
        <f t="shared" si="24"/>
        <v>N/A</v>
      </c>
      <c r="E157" s="36">
        <v>0.65704047219999995</v>
      </c>
      <c r="F157" s="11" t="str">
        <f t="shared" si="25"/>
        <v>N/A</v>
      </c>
      <c r="G157" s="36">
        <v>0.75082804960000005</v>
      </c>
      <c r="H157" s="11" t="str">
        <f t="shared" si="26"/>
        <v>N/A</v>
      </c>
      <c r="I157" s="12">
        <v>10.93</v>
      </c>
      <c r="J157" s="12">
        <v>14.27</v>
      </c>
      <c r="K157" s="43" t="s">
        <v>739</v>
      </c>
      <c r="L157" s="9" t="str">
        <f t="shared" si="27"/>
        <v>Yes</v>
      </c>
    </row>
    <row r="158" spans="1:12" x14ac:dyDescent="0.25">
      <c r="A158" s="44" t="s">
        <v>1481</v>
      </c>
      <c r="B158" s="35" t="s">
        <v>213</v>
      </c>
      <c r="C158" s="36">
        <v>2.2579678363000002</v>
      </c>
      <c r="D158" s="11" t="str">
        <f t="shared" si="24"/>
        <v>N/A</v>
      </c>
      <c r="E158" s="36">
        <v>2.2732943470000002</v>
      </c>
      <c r="F158" s="11" t="str">
        <f t="shared" si="25"/>
        <v>N/A</v>
      </c>
      <c r="G158" s="36">
        <v>2.2446148483999999</v>
      </c>
      <c r="H158" s="11" t="str">
        <f t="shared" si="26"/>
        <v>N/A</v>
      </c>
      <c r="I158" s="12">
        <v>0.67879999999999996</v>
      </c>
      <c r="J158" s="12">
        <v>-1.26</v>
      </c>
      <c r="K158" s="43" t="s">
        <v>739</v>
      </c>
      <c r="L158" s="9" t="str">
        <f t="shared" si="27"/>
        <v>Yes</v>
      </c>
    </row>
    <row r="159" spans="1:12" x14ac:dyDescent="0.25">
      <c r="A159" s="44" t="s">
        <v>1482</v>
      </c>
      <c r="B159" s="35" t="s">
        <v>213</v>
      </c>
      <c r="C159" s="36">
        <v>248.69160231999999</v>
      </c>
      <c r="D159" s="11" t="str">
        <f t="shared" si="24"/>
        <v>N/A</v>
      </c>
      <c r="E159" s="36">
        <v>250.16893608000001</v>
      </c>
      <c r="F159" s="11" t="str">
        <f t="shared" si="25"/>
        <v>N/A</v>
      </c>
      <c r="G159" s="36">
        <v>238.39648958000001</v>
      </c>
      <c r="H159" s="11" t="str">
        <f t="shared" si="26"/>
        <v>N/A</v>
      </c>
      <c r="I159" s="12">
        <v>0.59399999999999997</v>
      </c>
      <c r="J159" s="12">
        <v>-4.71</v>
      </c>
      <c r="K159" s="43" t="s">
        <v>739</v>
      </c>
      <c r="L159" s="9" t="str">
        <f t="shared" si="27"/>
        <v>Yes</v>
      </c>
    </row>
    <row r="160" spans="1:12" x14ac:dyDescent="0.25">
      <c r="A160" s="44" t="s">
        <v>1483</v>
      </c>
      <c r="B160" s="35" t="s">
        <v>213</v>
      </c>
      <c r="C160" s="36">
        <v>246.69899093000001</v>
      </c>
      <c r="D160" s="11" t="str">
        <f t="shared" si="24"/>
        <v>N/A</v>
      </c>
      <c r="E160" s="36">
        <v>248.37900690999999</v>
      </c>
      <c r="F160" s="11" t="str">
        <f t="shared" si="25"/>
        <v>N/A</v>
      </c>
      <c r="G160" s="36">
        <v>236.92727897</v>
      </c>
      <c r="H160" s="11" t="str">
        <f t="shared" si="26"/>
        <v>N/A</v>
      </c>
      <c r="I160" s="12">
        <v>0.68100000000000005</v>
      </c>
      <c r="J160" s="12">
        <v>-4.6100000000000003</v>
      </c>
      <c r="K160" s="43" t="s">
        <v>739</v>
      </c>
      <c r="L160" s="9" t="str">
        <f t="shared" si="27"/>
        <v>Yes</v>
      </c>
    </row>
    <row r="161" spans="1:12" x14ac:dyDescent="0.25">
      <c r="A161" s="44" t="s">
        <v>1484</v>
      </c>
      <c r="B161" s="35" t="s">
        <v>213</v>
      </c>
      <c r="C161" s="36">
        <v>258.33374276000001</v>
      </c>
      <c r="D161" s="11" t="str">
        <f t="shared" si="24"/>
        <v>N/A</v>
      </c>
      <c r="E161" s="36">
        <v>258.76180333999997</v>
      </c>
      <c r="F161" s="11" t="str">
        <f t="shared" si="25"/>
        <v>N/A</v>
      </c>
      <c r="G161" s="36">
        <v>245.12123335999999</v>
      </c>
      <c r="H161" s="11" t="str">
        <f t="shared" si="26"/>
        <v>N/A</v>
      </c>
      <c r="I161" s="12">
        <v>0.16569999999999999</v>
      </c>
      <c r="J161" s="12">
        <v>-5.27</v>
      </c>
      <c r="K161" s="43" t="s">
        <v>739</v>
      </c>
      <c r="L161" s="9" t="str">
        <f t="shared" si="27"/>
        <v>Yes</v>
      </c>
    </row>
    <row r="162" spans="1:12" x14ac:dyDescent="0.25">
      <c r="A162" s="44" t="s">
        <v>1617</v>
      </c>
      <c r="B162" s="35" t="s">
        <v>213</v>
      </c>
      <c r="C162" s="36">
        <v>11</v>
      </c>
      <c r="D162" s="11" t="str">
        <f t="shared" ref="D162:D172" si="28">IF($B162="N/A","N/A",IF(C162&gt;10,"No",IF(C162&lt;-10,"No","Yes")))</f>
        <v>N/A</v>
      </c>
      <c r="E162" s="36">
        <v>0</v>
      </c>
      <c r="F162" s="11" t="str">
        <f t="shared" ref="F162:F172" si="29">IF($B162="N/A","N/A",IF(E162&gt;10,"No",IF(E162&lt;-10,"No","Yes")))</f>
        <v>N/A</v>
      </c>
      <c r="G162" s="36">
        <v>0</v>
      </c>
      <c r="H162" s="11" t="str">
        <f t="shared" ref="H162:H172" si="30">IF($B162="N/A","N/A",IF(G162&gt;10,"No",IF(G162&lt;-10,"No","Yes")))</f>
        <v>N/A</v>
      </c>
      <c r="I162" s="12">
        <v>-100</v>
      </c>
      <c r="J162" s="12" t="s">
        <v>1746</v>
      </c>
      <c r="K162" s="14" t="s">
        <v>213</v>
      </c>
      <c r="L162" s="9" t="str">
        <f t="shared" ref="L162:L172" si="31">IF(J162="Div by 0", "N/A", IF(K162="N/A","N/A", IF(J162&gt;VALUE(MID(K162,1,2)), "No", IF(J162&lt;-1*VALUE(MID(K162,1,2)), "No", "Yes"))))</f>
        <v>N/A</v>
      </c>
    </row>
    <row r="163" spans="1:12" x14ac:dyDescent="0.25">
      <c r="A163" s="44" t="s">
        <v>126</v>
      </c>
      <c r="B163" s="35" t="s">
        <v>213</v>
      </c>
      <c r="C163" s="36">
        <v>11</v>
      </c>
      <c r="D163" s="11" t="str">
        <f t="shared" si="28"/>
        <v>N/A</v>
      </c>
      <c r="E163" s="36">
        <v>0</v>
      </c>
      <c r="F163" s="11" t="str">
        <f t="shared" si="29"/>
        <v>N/A</v>
      </c>
      <c r="G163" s="36">
        <v>11</v>
      </c>
      <c r="H163" s="11" t="str">
        <f t="shared" si="30"/>
        <v>N/A</v>
      </c>
      <c r="I163" s="12">
        <v>-100</v>
      </c>
      <c r="J163" s="12" t="s">
        <v>1746</v>
      </c>
      <c r="K163" s="14" t="s">
        <v>213</v>
      </c>
      <c r="L163" s="9" t="str">
        <f t="shared" si="31"/>
        <v>N/A</v>
      </c>
    </row>
    <row r="164" spans="1:12" ht="25" x14ac:dyDescent="0.25">
      <c r="A164" s="44" t="s">
        <v>1618</v>
      </c>
      <c r="B164" s="35" t="s">
        <v>213</v>
      </c>
      <c r="C164" s="36">
        <v>11</v>
      </c>
      <c r="D164" s="11" t="str">
        <f t="shared" si="28"/>
        <v>N/A</v>
      </c>
      <c r="E164" s="36">
        <v>0</v>
      </c>
      <c r="F164" s="11" t="str">
        <f t="shared" si="29"/>
        <v>N/A</v>
      </c>
      <c r="G164" s="36">
        <v>11</v>
      </c>
      <c r="H164" s="11" t="str">
        <f t="shared" si="30"/>
        <v>N/A</v>
      </c>
      <c r="I164" s="12">
        <v>-100</v>
      </c>
      <c r="J164" s="12" t="s">
        <v>1746</v>
      </c>
      <c r="K164" s="14" t="s">
        <v>213</v>
      </c>
      <c r="L164" s="9" t="str">
        <f t="shared" si="31"/>
        <v>N/A</v>
      </c>
    </row>
    <row r="165" spans="1:12" ht="25" x14ac:dyDescent="0.25">
      <c r="A165" s="44" t="s">
        <v>1485</v>
      </c>
      <c r="B165" s="35" t="s">
        <v>213</v>
      </c>
      <c r="C165" s="36">
        <v>0</v>
      </c>
      <c r="D165" s="11" t="str">
        <f t="shared" si="28"/>
        <v>N/A</v>
      </c>
      <c r="E165" s="36">
        <v>11</v>
      </c>
      <c r="F165" s="11" t="str">
        <f t="shared" si="29"/>
        <v>N/A</v>
      </c>
      <c r="G165" s="36">
        <v>11</v>
      </c>
      <c r="H165" s="11" t="str">
        <f t="shared" si="30"/>
        <v>N/A</v>
      </c>
      <c r="I165" s="12" t="s">
        <v>1746</v>
      </c>
      <c r="J165" s="12">
        <v>-80</v>
      </c>
      <c r="K165" s="14" t="s">
        <v>213</v>
      </c>
      <c r="L165" s="9" t="str">
        <f t="shared" si="31"/>
        <v>N/A</v>
      </c>
    </row>
    <row r="166" spans="1:12" x14ac:dyDescent="0.25">
      <c r="A166" s="44" t="s">
        <v>1619</v>
      </c>
      <c r="B166" s="35" t="s">
        <v>213</v>
      </c>
      <c r="C166" s="36">
        <v>0</v>
      </c>
      <c r="D166" s="11" t="str">
        <f t="shared" si="28"/>
        <v>N/A</v>
      </c>
      <c r="E166" s="36">
        <v>0</v>
      </c>
      <c r="F166" s="11" t="str">
        <f t="shared" si="29"/>
        <v>N/A</v>
      </c>
      <c r="G166" s="36">
        <v>0</v>
      </c>
      <c r="H166" s="11" t="str">
        <f t="shared" si="30"/>
        <v>N/A</v>
      </c>
      <c r="I166" s="12" t="s">
        <v>1746</v>
      </c>
      <c r="J166" s="12" t="s">
        <v>1746</v>
      </c>
      <c r="K166" s="14" t="s">
        <v>213</v>
      </c>
      <c r="L166" s="9" t="str">
        <f t="shared" si="31"/>
        <v>N/A</v>
      </c>
    </row>
    <row r="167" spans="1:12" x14ac:dyDescent="0.25">
      <c r="A167" s="44" t="s">
        <v>1620</v>
      </c>
      <c r="B167" s="35" t="s">
        <v>213</v>
      </c>
      <c r="C167" s="36">
        <v>0</v>
      </c>
      <c r="D167" s="11" t="str">
        <f t="shared" si="28"/>
        <v>N/A</v>
      </c>
      <c r="E167" s="36">
        <v>0</v>
      </c>
      <c r="F167" s="11" t="str">
        <f t="shared" si="29"/>
        <v>N/A</v>
      </c>
      <c r="G167" s="36">
        <v>11</v>
      </c>
      <c r="H167" s="11" t="str">
        <f t="shared" si="30"/>
        <v>N/A</v>
      </c>
      <c r="I167" s="12" t="s">
        <v>1746</v>
      </c>
      <c r="J167" s="12" t="s">
        <v>1746</v>
      </c>
      <c r="K167" s="14" t="s">
        <v>213</v>
      </c>
      <c r="L167" s="9" t="str">
        <f t="shared" si="31"/>
        <v>N/A</v>
      </c>
    </row>
    <row r="168" spans="1:12" x14ac:dyDescent="0.25">
      <c r="A168" s="44" t="s">
        <v>125</v>
      </c>
      <c r="B168" s="35" t="s">
        <v>213</v>
      </c>
      <c r="C168" s="45">
        <v>3101811</v>
      </c>
      <c r="D168" s="11" t="str">
        <f t="shared" si="28"/>
        <v>N/A</v>
      </c>
      <c r="E168" s="45">
        <v>380511</v>
      </c>
      <c r="F168" s="11" t="str">
        <f t="shared" si="29"/>
        <v>N/A</v>
      </c>
      <c r="G168" s="45">
        <v>860238</v>
      </c>
      <c r="H168" s="11" t="str">
        <f t="shared" si="30"/>
        <v>N/A</v>
      </c>
      <c r="I168" s="12">
        <v>-87.7</v>
      </c>
      <c r="J168" s="12">
        <v>126.1</v>
      </c>
      <c r="K168" s="14" t="s">
        <v>213</v>
      </c>
      <c r="L168" s="9" t="str">
        <f t="shared" si="31"/>
        <v>N/A</v>
      </c>
    </row>
    <row r="169" spans="1:12" x14ac:dyDescent="0.25">
      <c r="A169" s="44" t="s">
        <v>1621</v>
      </c>
      <c r="B169" s="35" t="s">
        <v>213</v>
      </c>
      <c r="C169" s="45">
        <v>3065890</v>
      </c>
      <c r="D169" s="11" t="str">
        <f t="shared" si="28"/>
        <v>N/A</v>
      </c>
      <c r="E169" s="45">
        <v>341186</v>
      </c>
      <c r="F169" s="11" t="str">
        <f t="shared" si="29"/>
        <v>N/A</v>
      </c>
      <c r="G169" s="45">
        <v>812948</v>
      </c>
      <c r="H169" s="11" t="str">
        <f t="shared" si="30"/>
        <v>N/A</v>
      </c>
      <c r="I169" s="12">
        <v>-88.9</v>
      </c>
      <c r="J169" s="12">
        <v>138.30000000000001</v>
      </c>
      <c r="K169" s="14" t="s">
        <v>213</v>
      </c>
      <c r="L169" s="9" t="str">
        <f t="shared" si="31"/>
        <v>N/A</v>
      </c>
    </row>
    <row r="170" spans="1:12" x14ac:dyDescent="0.25">
      <c r="A170" s="44" t="s">
        <v>1378</v>
      </c>
      <c r="B170" s="35" t="s">
        <v>213</v>
      </c>
      <c r="C170" s="45">
        <v>147247</v>
      </c>
      <c r="D170" s="11" t="str">
        <f t="shared" si="28"/>
        <v>N/A</v>
      </c>
      <c r="E170" s="45">
        <v>243791</v>
      </c>
      <c r="F170" s="11" t="str">
        <f t="shared" si="29"/>
        <v>N/A</v>
      </c>
      <c r="G170" s="45">
        <v>241902</v>
      </c>
      <c r="H170" s="11" t="str">
        <f t="shared" si="30"/>
        <v>N/A</v>
      </c>
      <c r="I170" s="12">
        <v>65.569999999999993</v>
      </c>
      <c r="J170" s="12">
        <v>-0.77500000000000002</v>
      </c>
      <c r="K170" s="14" t="s">
        <v>213</v>
      </c>
      <c r="L170" s="9" t="str">
        <f t="shared" si="31"/>
        <v>N/A</v>
      </c>
    </row>
    <row r="171" spans="1:12" x14ac:dyDescent="0.25">
      <c r="A171" s="44" t="s">
        <v>1615</v>
      </c>
      <c r="B171" s="35" t="s">
        <v>213</v>
      </c>
      <c r="C171" s="45">
        <v>76818</v>
      </c>
      <c r="D171" s="11" t="str">
        <f t="shared" si="28"/>
        <v>N/A</v>
      </c>
      <c r="E171" s="45">
        <v>191639</v>
      </c>
      <c r="F171" s="11" t="str">
        <f t="shared" si="29"/>
        <v>N/A</v>
      </c>
      <c r="G171" s="45">
        <v>87333</v>
      </c>
      <c r="H171" s="11" t="str">
        <f t="shared" si="30"/>
        <v>N/A</v>
      </c>
      <c r="I171" s="12">
        <v>149.5</v>
      </c>
      <c r="J171" s="12">
        <v>-54.4</v>
      </c>
      <c r="K171" s="14" t="s">
        <v>213</v>
      </c>
      <c r="L171" s="9" t="str">
        <f t="shared" si="31"/>
        <v>N/A</v>
      </c>
    </row>
    <row r="172" spans="1:12" x14ac:dyDescent="0.25">
      <c r="A172" s="44" t="s">
        <v>1616</v>
      </c>
      <c r="B172" s="35" t="s">
        <v>213</v>
      </c>
      <c r="C172" s="45">
        <v>145428</v>
      </c>
      <c r="D172" s="11" t="str">
        <f t="shared" si="28"/>
        <v>N/A</v>
      </c>
      <c r="E172" s="45">
        <v>190748</v>
      </c>
      <c r="F172" s="11" t="str">
        <f t="shared" si="29"/>
        <v>N/A</v>
      </c>
      <c r="G172" s="45">
        <v>316157</v>
      </c>
      <c r="H172" s="11" t="str">
        <f t="shared" si="30"/>
        <v>N/A</v>
      </c>
      <c r="I172" s="12">
        <v>31.16</v>
      </c>
      <c r="J172" s="12">
        <v>65.75</v>
      </c>
      <c r="K172" s="14" t="s">
        <v>213</v>
      </c>
      <c r="L172" s="9" t="str">
        <f t="shared" si="31"/>
        <v>N/A</v>
      </c>
    </row>
    <row r="173" spans="1:12" ht="25" x14ac:dyDescent="0.25">
      <c r="A173" s="44" t="s">
        <v>1379</v>
      </c>
      <c r="B173" s="35" t="s">
        <v>213</v>
      </c>
      <c r="C173" s="45">
        <v>43771</v>
      </c>
      <c r="D173" s="11" t="str">
        <f t="shared" ref="D173:D187" si="32">IF($B173="N/A","N/A",IF(C173&gt;10,"No",IF(C173&lt;-10,"No","Yes")))</f>
        <v>N/A</v>
      </c>
      <c r="E173" s="45">
        <v>27909</v>
      </c>
      <c r="F173" s="11" t="str">
        <f t="shared" ref="F173:F187" si="33">IF($B173="N/A","N/A",IF(E173&gt;10,"No",IF(E173&lt;-10,"No","Yes")))</f>
        <v>N/A</v>
      </c>
      <c r="G173" s="45">
        <v>6444</v>
      </c>
      <c r="H173" s="11" t="str">
        <f t="shared" ref="H173:H187" si="34">IF($B173="N/A","N/A",IF(G173&gt;10,"No",IF(G173&lt;-10,"No","Yes")))</f>
        <v>N/A</v>
      </c>
      <c r="I173" s="12">
        <v>-36.200000000000003</v>
      </c>
      <c r="J173" s="12">
        <v>-76.900000000000006</v>
      </c>
      <c r="K173" s="43" t="s">
        <v>739</v>
      </c>
      <c r="L173" s="9" t="str">
        <f t="shared" ref="L173:L187" si="35">IF(J173="Div by 0", "N/A", IF(K173="N/A","N/A", IF(J173&gt;VALUE(MID(K173,1,2)), "No", IF(J173&lt;-1*VALUE(MID(K173,1,2)), "No", "Yes"))))</f>
        <v>No</v>
      </c>
    </row>
    <row r="174" spans="1:12" x14ac:dyDescent="0.25">
      <c r="A174" s="44" t="s">
        <v>649</v>
      </c>
      <c r="B174" s="35" t="s">
        <v>213</v>
      </c>
      <c r="C174" s="36">
        <v>308</v>
      </c>
      <c r="D174" s="11" t="str">
        <f t="shared" si="32"/>
        <v>N/A</v>
      </c>
      <c r="E174" s="36">
        <v>208</v>
      </c>
      <c r="F174" s="11" t="str">
        <f t="shared" si="33"/>
        <v>N/A</v>
      </c>
      <c r="G174" s="36">
        <v>56</v>
      </c>
      <c r="H174" s="11" t="str">
        <f t="shared" si="34"/>
        <v>N/A</v>
      </c>
      <c r="I174" s="12">
        <v>-32.5</v>
      </c>
      <c r="J174" s="12">
        <v>-73.099999999999994</v>
      </c>
      <c r="K174" s="43" t="s">
        <v>739</v>
      </c>
      <c r="L174" s="9" t="str">
        <f t="shared" si="35"/>
        <v>No</v>
      </c>
    </row>
    <row r="175" spans="1:12" x14ac:dyDescent="0.25">
      <c r="A175" s="44" t="s">
        <v>1380</v>
      </c>
      <c r="B175" s="35" t="s">
        <v>213</v>
      </c>
      <c r="C175" s="45">
        <v>142.11363635999999</v>
      </c>
      <c r="D175" s="11" t="str">
        <f t="shared" si="32"/>
        <v>N/A</v>
      </c>
      <c r="E175" s="45">
        <v>134.17788461999999</v>
      </c>
      <c r="F175" s="11" t="str">
        <f t="shared" si="33"/>
        <v>N/A</v>
      </c>
      <c r="G175" s="45">
        <v>115.07142856999999</v>
      </c>
      <c r="H175" s="11" t="str">
        <f t="shared" si="34"/>
        <v>N/A</v>
      </c>
      <c r="I175" s="12">
        <v>-5.58</v>
      </c>
      <c r="J175" s="12">
        <v>-14.2</v>
      </c>
      <c r="K175" s="43" t="s">
        <v>739</v>
      </c>
      <c r="L175" s="9" t="str">
        <f t="shared" si="35"/>
        <v>Yes</v>
      </c>
    </row>
    <row r="176" spans="1:12" ht="25" x14ac:dyDescent="0.25">
      <c r="A176" s="44" t="s">
        <v>1381</v>
      </c>
      <c r="B176" s="35" t="s">
        <v>213</v>
      </c>
      <c r="C176" s="45">
        <v>156219</v>
      </c>
      <c r="D176" s="11" t="str">
        <f t="shared" si="32"/>
        <v>N/A</v>
      </c>
      <c r="E176" s="45">
        <v>223693</v>
      </c>
      <c r="F176" s="11" t="str">
        <f t="shared" si="33"/>
        <v>N/A</v>
      </c>
      <c r="G176" s="45">
        <v>393213</v>
      </c>
      <c r="H176" s="11" t="str">
        <f t="shared" si="34"/>
        <v>N/A</v>
      </c>
      <c r="I176" s="12">
        <v>43.19</v>
      </c>
      <c r="J176" s="12">
        <v>75.78</v>
      </c>
      <c r="K176" s="43" t="s">
        <v>739</v>
      </c>
      <c r="L176" s="9" t="str">
        <f t="shared" si="35"/>
        <v>No</v>
      </c>
    </row>
    <row r="177" spans="1:12" x14ac:dyDescent="0.25">
      <c r="A177" s="44" t="s">
        <v>516</v>
      </c>
      <c r="B177" s="35" t="s">
        <v>213</v>
      </c>
      <c r="C177" s="36">
        <v>1335</v>
      </c>
      <c r="D177" s="11" t="str">
        <f t="shared" si="32"/>
        <v>N/A</v>
      </c>
      <c r="E177" s="36">
        <v>2312</v>
      </c>
      <c r="F177" s="11" t="str">
        <f t="shared" si="33"/>
        <v>N/A</v>
      </c>
      <c r="G177" s="36">
        <v>3230</v>
      </c>
      <c r="H177" s="11" t="str">
        <f t="shared" si="34"/>
        <v>N/A</v>
      </c>
      <c r="I177" s="12">
        <v>73.180000000000007</v>
      </c>
      <c r="J177" s="12">
        <v>39.71</v>
      </c>
      <c r="K177" s="43" t="s">
        <v>739</v>
      </c>
      <c r="L177" s="9" t="str">
        <f t="shared" si="35"/>
        <v>No</v>
      </c>
    </row>
    <row r="178" spans="1:12" x14ac:dyDescent="0.25">
      <c r="A178" s="44" t="s">
        <v>1382</v>
      </c>
      <c r="B178" s="35" t="s">
        <v>213</v>
      </c>
      <c r="C178" s="45">
        <v>117.01797753</v>
      </c>
      <c r="D178" s="11" t="str">
        <f t="shared" si="32"/>
        <v>N/A</v>
      </c>
      <c r="E178" s="45">
        <v>96.753027681999995</v>
      </c>
      <c r="F178" s="11" t="str">
        <f t="shared" si="33"/>
        <v>N/A</v>
      </c>
      <c r="G178" s="45">
        <v>121.7377709</v>
      </c>
      <c r="H178" s="11" t="str">
        <f t="shared" si="34"/>
        <v>N/A</v>
      </c>
      <c r="I178" s="12">
        <v>-17.3</v>
      </c>
      <c r="J178" s="12">
        <v>25.82</v>
      </c>
      <c r="K178" s="43" t="s">
        <v>739</v>
      </c>
      <c r="L178" s="9" t="str">
        <f t="shared" si="35"/>
        <v>Yes</v>
      </c>
    </row>
    <row r="179" spans="1:12" ht="25" x14ac:dyDescent="0.25">
      <c r="A179" s="44" t="s">
        <v>1383</v>
      </c>
      <c r="B179" s="35" t="s">
        <v>213</v>
      </c>
      <c r="C179" s="45">
        <v>353335</v>
      </c>
      <c r="D179" s="11" t="str">
        <f t="shared" si="32"/>
        <v>N/A</v>
      </c>
      <c r="E179" s="45">
        <v>492135</v>
      </c>
      <c r="F179" s="11" t="str">
        <f t="shared" si="33"/>
        <v>N/A</v>
      </c>
      <c r="G179" s="45">
        <v>545964</v>
      </c>
      <c r="H179" s="11" t="str">
        <f t="shared" si="34"/>
        <v>N/A</v>
      </c>
      <c r="I179" s="12">
        <v>39.28</v>
      </c>
      <c r="J179" s="12">
        <v>10.94</v>
      </c>
      <c r="K179" s="43" t="s">
        <v>739</v>
      </c>
      <c r="L179" s="9" t="str">
        <f t="shared" si="35"/>
        <v>Yes</v>
      </c>
    </row>
    <row r="180" spans="1:12" x14ac:dyDescent="0.25">
      <c r="A180" s="44" t="s">
        <v>517</v>
      </c>
      <c r="B180" s="35" t="s">
        <v>213</v>
      </c>
      <c r="C180" s="36">
        <v>2544</v>
      </c>
      <c r="D180" s="11" t="str">
        <f t="shared" si="32"/>
        <v>N/A</v>
      </c>
      <c r="E180" s="36">
        <v>5013</v>
      </c>
      <c r="F180" s="11" t="str">
        <f t="shared" si="33"/>
        <v>N/A</v>
      </c>
      <c r="G180" s="36">
        <v>6753</v>
      </c>
      <c r="H180" s="11" t="str">
        <f t="shared" si="34"/>
        <v>N/A</v>
      </c>
      <c r="I180" s="12">
        <v>97.05</v>
      </c>
      <c r="J180" s="12">
        <v>34.71</v>
      </c>
      <c r="K180" s="43" t="s">
        <v>739</v>
      </c>
      <c r="L180" s="9" t="str">
        <f t="shared" si="35"/>
        <v>No</v>
      </c>
    </row>
    <row r="181" spans="1:12" ht="25" x14ac:dyDescent="0.25">
      <c r="A181" s="44" t="s">
        <v>1384</v>
      </c>
      <c r="B181" s="35" t="s">
        <v>213</v>
      </c>
      <c r="C181" s="45">
        <v>138.88954403</v>
      </c>
      <c r="D181" s="11" t="str">
        <f t="shared" si="32"/>
        <v>N/A</v>
      </c>
      <c r="E181" s="45">
        <v>98.171753441000007</v>
      </c>
      <c r="F181" s="11" t="str">
        <f t="shared" si="33"/>
        <v>N/A</v>
      </c>
      <c r="G181" s="45">
        <v>80.847623279000004</v>
      </c>
      <c r="H181" s="11" t="str">
        <f t="shared" si="34"/>
        <v>N/A</v>
      </c>
      <c r="I181" s="12">
        <v>-29.3</v>
      </c>
      <c r="J181" s="12">
        <v>-17.600000000000001</v>
      </c>
      <c r="K181" s="43" t="s">
        <v>739</v>
      </c>
      <c r="L181" s="9" t="str">
        <f t="shared" si="35"/>
        <v>Yes</v>
      </c>
    </row>
    <row r="182" spans="1:12" ht="25" x14ac:dyDescent="0.25">
      <c r="A182" s="44" t="s">
        <v>1385</v>
      </c>
      <c r="B182" s="35" t="s">
        <v>213</v>
      </c>
      <c r="C182" s="45">
        <v>0</v>
      </c>
      <c r="D182" s="11" t="str">
        <f t="shared" si="32"/>
        <v>N/A</v>
      </c>
      <c r="E182" s="45">
        <v>0</v>
      </c>
      <c r="F182" s="11" t="str">
        <f t="shared" si="33"/>
        <v>N/A</v>
      </c>
      <c r="G182" s="45">
        <v>0</v>
      </c>
      <c r="H182" s="11" t="str">
        <f t="shared" si="34"/>
        <v>N/A</v>
      </c>
      <c r="I182" s="12" t="s">
        <v>1746</v>
      </c>
      <c r="J182" s="12" t="s">
        <v>1746</v>
      </c>
      <c r="K182" s="43" t="s">
        <v>739</v>
      </c>
      <c r="L182" s="9" t="str">
        <f t="shared" si="35"/>
        <v>N/A</v>
      </c>
    </row>
    <row r="183" spans="1:12" x14ac:dyDescent="0.25">
      <c r="A183" s="44" t="s">
        <v>518</v>
      </c>
      <c r="B183" s="35" t="s">
        <v>213</v>
      </c>
      <c r="C183" s="36">
        <v>0</v>
      </c>
      <c r="D183" s="11" t="str">
        <f t="shared" si="32"/>
        <v>N/A</v>
      </c>
      <c r="E183" s="36">
        <v>0</v>
      </c>
      <c r="F183" s="11" t="str">
        <f t="shared" si="33"/>
        <v>N/A</v>
      </c>
      <c r="G183" s="36">
        <v>0</v>
      </c>
      <c r="H183" s="11" t="str">
        <f t="shared" si="34"/>
        <v>N/A</v>
      </c>
      <c r="I183" s="12" t="s">
        <v>1746</v>
      </c>
      <c r="J183" s="12" t="s">
        <v>1746</v>
      </c>
      <c r="K183" s="43" t="s">
        <v>739</v>
      </c>
      <c r="L183" s="9" t="str">
        <f t="shared" si="35"/>
        <v>N/A</v>
      </c>
    </row>
    <row r="184" spans="1:12" x14ac:dyDescent="0.25">
      <c r="A184" s="44" t="s">
        <v>1386</v>
      </c>
      <c r="B184" s="35" t="s">
        <v>213</v>
      </c>
      <c r="C184" s="45" t="s">
        <v>1746</v>
      </c>
      <c r="D184" s="11" t="str">
        <f t="shared" si="32"/>
        <v>N/A</v>
      </c>
      <c r="E184" s="45" t="s">
        <v>1746</v>
      </c>
      <c r="F184" s="11" t="str">
        <f t="shared" si="33"/>
        <v>N/A</v>
      </c>
      <c r="G184" s="45" t="s">
        <v>1746</v>
      </c>
      <c r="H184" s="11" t="str">
        <f t="shared" si="34"/>
        <v>N/A</v>
      </c>
      <c r="I184" s="12" t="s">
        <v>1746</v>
      </c>
      <c r="J184" s="12" t="s">
        <v>1746</v>
      </c>
      <c r="K184" s="43" t="s">
        <v>739</v>
      </c>
      <c r="L184" s="9" t="str">
        <f t="shared" si="35"/>
        <v>N/A</v>
      </c>
    </row>
    <row r="185" spans="1:12" ht="25" x14ac:dyDescent="0.25">
      <c r="A185" s="44" t="s">
        <v>1387</v>
      </c>
      <c r="B185" s="35" t="s">
        <v>213</v>
      </c>
      <c r="C185" s="45">
        <v>309790776</v>
      </c>
      <c r="D185" s="11" t="str">
        <f t="shared" si="32"/>
        <v>N/A</v>
      </c>
      <c r="E185" s="45">
        <v>361749170</v>
      </c>
      <c r="F185" s="11" t="str">
        <f t="shared" si="33"/>
        <v>N/A</v>
      </c>
      <c r="G185" s="45">
        <v>501945962</v>
      </c>
      <c r="H185" s="11" t="str">
        <f t="shared" si="34"/>
        <v>N/A</v>
      </c>
      <c r="I185" s="12">
        <v>16.77</v>
      </c>
      <c r="J185" s="12">
        <v>38.76</v>
      </c>
      <c r="K185" s="43" t="s">
        <v>739</v>
      </c>
      <c r="L185" s="9" t="str">
        <f t="shared" si="35"/>
        <v>No</v>
      </c>
    </row>
    <row r="186" spans="1:12" ht="25" x14ac:dyDescent="0.25">
      <c r="A186" s="44" t="s">
        <v>519</v>
      </c>
      <c r="B186" s="35" t="s">
        <v>213</v>
      </c>
      <c r="C186" s="36">
        <v>15920</v>
      </c>
      <c r="D186" s="11" t="str">
        <f t="shared" si="32"/>
        <v>N/A</v>
      </c>
      <c r="E186" s="36">
        <v>28362</v>
      </c>
      <c r="F186" s="11" t="str">
        <f t="shared" si="33"/>
        <v>N/A</v>
      </c>
      <c r="G186" s="36">
        <v>30857</v>
      </c>
      <c r="H186" s="11" t="str">
        <f t="shared" si="34"/>
        <v>N/A</v>
      </c>
      <c r="I186" s="12">
        <v>78.150000000000006</v>
      </c>
      <c r="J186" s="12">
        <v>8.7970000000000006</v>
      </c>
      <c r="K186" s="43" t="s">
        <v>739</v>
      </c>
      <c r="L186" s="9" t="str">
        <f t="shared" si="35"/>
        <v>Yes</v>
      </c>
    </row>
    <row r="187" spans="1:12" ht="25" x14ac:dyDescent="0.25">
      <c r="A187" s="44" t="s">
        <v>1388</v>
      </c>
      <c r="B187" s="35" t="s">
        <v>213</v>
      </c>
      <c r="C187" s="45">
        <v>19459.219598</v>
      </c>
      <c r="D187" s="11" t="str">
        <f t="shared" si="32"/>
        <v>N/A</v>
      </c>
      <c r="E187" s="45">
        <v>12754.712996</v>
      </c>
      <c r="F187" s="11" t="str">
        <f t="shared" si="33"/>
        <v>N/A</v>
      </c>
      <c r="G187" s="45">
        <v>16266.842596</v>
      </c>
      <c r="H187" s="11" t="str">
        <f t="shared" si="34"/>
        <v>N/A</v>
      </c>
      <c r="I187" s="12">
        <v>-34.5</v>
      </c>
      <c r="J187" s="12">
        <v>27.54</v>
      </c>
      <c r="K187" s="43" t="s">
        <v>739</v>
      </c>
      <c r="L187" s="9" t="str">
        <f t="shared" si="35"/>
        <v>Yes</v>
      </c>
    </row>
    <row r="188" spans="1:12" x14ac:dyDescent="0.25">
      <c r="A188" s="4" t="s">
        <v>1389</v>
      </c>
      <c r="B188" s="35" t="s">
        <v>213</v>
      </c>
      <c r="C188" s="45">
        <v>318287867</v>
      </c>
      <c r="D188" s="11" t="str">
        <f t="shared" ref="D188:D203" si="36">IF($B188="N/A","N/A",IF(C188&gt;10,"No",IF(C188&lt;-10,"No","Yes")))</f>
        <v>N/A</v>
      </c>
      <c r="E188" s="45">
        <v>368945426</v>
      </c>
      <c r="F188" s="11" t="str">
        <f t="shared" ref="F188:F203" si="37">IF($B188="N/A","N/A",IF(E188&gt;10,"No",IF(E188&lt;-10,"No","Yes")))</f>
        <v>N/A</v>
      </c>
      <c r="G188" s="45">
        <v>502710894</v>
      </c>
      <c r="H188" s="11" t="str">
        <f t="shared" ref="H188:H203" si="38">IF($B188="N/A","N/A",IF(G188&gt;10,"No",IF(G188&lt;-10,"No","Yes")))</f>
        <v>N/A</v>
      </c>
      <c r="I188" s="12">
        <v>15.92</v>
      </c>
      <c r="J188" s="12">
        <v>36.26</v>
      </c>
      <c r="K188" s="43" t="s">
        <v>739</v>
      </c>
      <c r="L188" s="9" t="str">
        <f t="shared" ref="L188:L203" si="39">IF(J188="Div by 0", "N/A", IF(K188="N/A","N/A", IF(J188&gt;VALUE(MID(K188,1,2)), "No", IF(J188&lt;-1*VALUE(MID(K188,1,2)), "No", "Yes"))))</f>
        <v>No</v>
      </c>
    </row>
    <row r="189" spans="1:12" x14ac:dyDescent="0.25">
      <c r="A189" s="4" t="s">
        <v>1486</v>
      </c>
      <c r="B189" s="35" t="s">
        <v>213</v>
      </c>
      <c r="C189" s="36">
        <v>17792</v>
      </c>
      <c r="D189" s="11" t="str">
        <f t="shared" si="36"/>
        <v>N/A</v>
      </c>
      <c r="E189" s="36">
        <v>28858</v>
      </c>
      <c r="F189" s="11" t="str">
        <f t="shared" si="37"/>
        <v>N/A</v>
      </c>
      <c r="G189" s="36">
        <v>31158</v>
      </c>
      <c r="H189" s="11" t="str">
        <f t="shared" si="38"/>
        <v>N/A</v>
      </c>
      <c r="I189" s="12">
        <v>62.2</v>
      </c>
      <c r="J189" s="12">
        <v>7.97</v>
      </c>
      <c r="K189" s="43" t="s">
        <v>739</v>
      </c>
      <c r="L189" s="9" t="str">
        <f t="shared" si="39"/>
        <v>Yes</v>
      </c>
    </row>
    <row r="190" spans="1:12" x14ac:dyDescent="0.25">
      <c r="A190" s="4" t="s">
        <v>1487</v>
      </c>
      <c r="B190" s="35" t="s">
        <v>213</v>
      </c>
      <c r="C190" s="45">
        <v>17889.381013999999</v>
      </c>
      <c r="D190" s="11" t="str">
        <f t="shared" si="36"/>
        <v>N/A</v>
      </c>
      <c r="E190" s="45">
        <v>12784.857786</v>
      </c>
      <c r="F190" s="11" t="str">
        <f t="shared" si="37"/>
        <v>N/A</v>
      </c>
      <c r="G190" s="45">
        <v>16134.247834</v>
      </c>
      <c r="H190" s="11" t="str">
        <f t="shared" si="38"/>
        <v>N/A</v>
      </c>
      <c r="I190" s="12">
        <v>-28.5</v>
      </c>
      <c r="J190" s="12">
        <v>26.2</v>
      </c>
      <c r="K190" s="43" t="s">
        <v>739</v>
      </c>
      <c r="L190" s="9" t="str">
        <f t="shared" si="39"/>
        <v>Yes</v>
      </c>
    </row>
    <row r="191" spans="1:12" x14ac:dyDescent="0.25">
      <c r="A191" s="4" t="s">
        <v>1488</v>
      </c>
      <c r="B191" s="35" t="s">
        <v>213</v>
      </c>
      <c r="C191" s="45">
        <v>9428.6366226999999</v>
      </c>
      <c r="D191" s="11" t="str">
        <f t="shared" si="36"/>
        <v>N/A</v>
      </c>
      <c r="E191" s="45">
        <v>7788.0730541000003</v>
      </c>
      <c r="F191" s="11" t="str">
        <f t="shared" si="37"/>
        <v>N/A</v>
      </c>
      <c r="G191" s="45">
        <v>10881.745602000001</v>
      </c>
      <c r="H191" s="11" t="str">
        <f t="shared" si="38"/>
        <v>N/A</v>
      </c>
      <c r="I191" s="12">
        <v>-17.399999999999999</v>
      </c>
      <c r="J191" s="12">
        <v>39.72</v>
      </c>
      <c r="K191" s="43" t="s">
        <v>739</v>
      </c>
      <c r="L191" s="9" t="str">
        <f t="shared" si="39"/>
        <v>No</v>
      </c>
    </row>
    <row r="192" spans="1:12" x14ac:dyDescent="0.25">
      <c r="A192" s="4" t="s">
        <v>1489</v>
      </c>
      <c r="B192" s="35" t="s">
        <v>213</v>
      </c>
      <c r="C192" s="45">
        <v>22962.726423</v>
      </c>
      <c r="D192" s="11" t="str">
        <f t="shared" si="36"/>
        <v>N/A</v>
      </c>
      <c r="E192" s="45">
        <v>15284.678919</v>
      </c>
      <c r="F192" s="11" t="str">
        <f t="shared" si="37"/>
        <v>N/A</v>
      </c>
      <c r="G192" s="45">
        <v>18747.070116999999</v>
      </c>
      <c r="H192" s="11" t="str">
        <f t="shared" si="38"/>
        <v>N/A</v>
      </c>
      <c r="I192" s="12">
        <v>-33.4</v>
      </c>
      <c r="J192" s="12">
        <v>22.65</v>
      </c>
      <c r="K192" s="43" t="s">
        <v>739</v>
      </c>
      <c r="L192" s="9" t="str">
        <f t="shared" si="39"/>
        <v>Yes</v>
      </c>
    </row>
    <row r="193" spans="1:12" x14ac:dyDescent="0.25">
      <c r="A193" s="44" t="s">
        <v>1490</v>
      </c>
      <c r="B193" s="35" t="s">
        <v>213</v>
      </c>
      <c r="C193" s="9">
        <v>11.183958261000001</v>
      </c>
      <c r="D193" s="11" t="str">
        <f t="shared" si="36"/>
        <v>N/A</v>
      </c>
      <c r="E193" s="9">
        <v>18.163508078</v>
      </c>
      <c r="F193" s="11" t="str">
        <f t="shared" si="37"/>
        <v>N/A</v>
      </c>
      <c r="G193" s="9">
        <v>19.569026698999998</v>
      </c>
      <c r="H193" s="11" t="str">
        <f t="shared" si="38"/>
        <v>N/A</v>
      </c>
      <c r="I193" s="12">
        <v>62.41</v>
      </c>
      <c r="J193" s="12">
        <v>7.7380000000000004</v>
      </c>
      <c r="K193" s="43" t="s">
        <v>739</v>
      </c>
      <c r="L193" s="9" t="str">
        <f t="shared" si="39"/>
        <v>Yes</v>
      </c>
    </row>
    <row r="194" spans="1:12" x14ac:dyDescent="0.25">
      <c r="A194" s="44" t="s">
        <v>1491</v>
      </c>
      <c r="B194" s="35" t="s">
        <v>213</v>
      </c>
      <c r="C194" s="9">
        <v>10.003150362</v>
      </c>
      <c r="D194" s="11" t="str">
        <f t="shared" si="36"/>
        <v>N/A</v>
      </c>
      <c r="E194" s="9">
        <v>14.591135843</v>
      </c>
      <c r="F194" s="11" t="str">
        <f t="shared" si="37"/>
        <v>N/A</v>
      </c>
      <c r="G194" s="9">
        <v>15.975417683</v>
      </c>
      <c r="H194" s="11" t="str">
        <f t="shared" si="38"/>
        <v>N/A</v>
      </c>
      <c r="I194" s="12">
        <v>45.87</v>
      </c>
      <c r="J194" s="12">
        <v>9.4870000000000001</v>
      </c>
      <c r="K194" s="43" t="s">
        <v>739</v>
      </c>
      <c r="L194" s="9" t="str">
        <f t="shared" si="39"/>
        <v>Yes</v>
      </c>
    </row>
    <row r="195" spans="1:12" x14ac:dyDescent="0.25">
      <c r="A195" s="44" t="s">
        <v>1492</v>
      </c>
      <c r="B195" s="35" t="s">
        <v>213</v>
      </c>
      <c r="C195" s="9">
        <v>12.082731351</v>
      </c>
      <c r="D195" s="11" t="str">
        <f t="shared" si="36"/>
        <v>N/A</v>
      </c>
      <c r="E195" s="9">
        <v>20.769670989000002</v>
      </c>
      <c r="F195" s="11" t="str">
        <f t="shared" si="37"/>
        <v>N/A</v>
      </c>
      <c r="G195" s="9">
        <v>22.128637059999999</v>
      </c>
      <c r="H195" s="11" t="str">
        <f t="shared" si="38"/>
        <v>N/A</v>
      </c>
      <c r="I195" s="12">
        <v>71.900000000000006</v>
      </c>
      <c r="J195" s="12">
        <v>6.5430000000000001</v>
      </c>
      <c r="K195" s="43" t="s">
        <v>739</v>
      </c>
      <c r="L195" s="9" t="str">
        <f t="shared" si="39"/>
        <v>Yes</v>
      </c>
    </row>
    <row r="196" spans="1:12" x14ac:dyDescent="0.25">
      <c r="A196" s="4" t="s">
        <v>1401</v>
      </c>
      <c r="B196" s="35" t="s">
        <v>213</v>
      </c>
      <c r="C196" s="45">
        <v>309790776</v>
      </c>
      <c r="D196" s="11" t="str">
        <f t="shared" si="36"/>
        <v>N/A</v>
      </c>
      <c r="E196" s="45">
        <v>361749170</v>
      </c>
      <c r="F196" s="11" t="str">
        <f t="shared" si="37"/>
        <v>N/A</v>
      </c>
      <c r="G196" s="45">
        <v>501945962</v>
      </c>
      <c r="H196" s="11" t="str">
        <f t="shared" si="38"/>
        <v>N/A</v>
      </c>
      <c r="I196" s="12">
        <v>16.77</v>
      </c>
      <c r="J196" s="12">
        <v>38.76</v>
      </c>
      <c r="K196" s="43" t="s">
        <v>739</v>
      </c>
      <c r="L196" s="9" t="str">
        <f t="shared" si="39"/>
        <v>No</v>
      </c>
    </row>
    <row r="197" spans="1:12" x14ac:dyDescent="0.25">
      <c r="A197" s="4" t="s">
        <v>1493</v>
      </c>
      <c r="B197" s="35" t="s">
        <v>213</v>
      </c>
      <c r="C197" s="36">
        <v>15920</v>
      </c>
      <c r="D197" s="11" t="str">
        <f t="shared" si="36"/>
        <v>N/A</v>
      </c>
      <c r="E197" s="36">
        <v>28362</v>
      </c>
      <c r="F197" s="11" t="str">
        <f t="shared" si="37"/>
        <v>N/A</v>
      </c>
      <c r="G197" s="36">
        <v>30857</v>
      </c>
      <c r="H197" s="11" t="str">
        <f t="shared" si="38"/>
        <v>N/A</v>
      </c>
      <c r="I197" s="12">
        <v>78.150000000000006</v>
      </c>
      <c r="J197" s="12">
        <v>8.7970000000000006</v>
      </c>
      <c r="K197" s="43" t="s">
        <v>739</v>
      </c>
      <c r="L197" s="9" t="str">
        <f t="shared" si="39"/>
        <v>Yes</v>
      </c>
    </row>
    <row r="198" spans="1:12" ht="25" x14ac:dyDescent="0.25">
      <c r="A198" s="4" t="s">
        <v>1494</v>
      </c>
      <c r="B198" s="35" t="s">
        <v>213</v>
      </c>
      <c r="C198" s="45">
        <v>19459.219598</v>
      </c>
      <c r="D198" s="11" t="str">
        <f t="shared" si="36"/>
        <v>N/A</v>
      </c>
      <c r="E198" s="45">
        <v>12754.712996</v>
      </c>
      <c r="F198" s="11" t="str">
        <f t="shared" si="37"/>
        <v>N/A</v>
      </c>
      <c r="G198" s="45">
        <v>16266.842596</v>
      </c>
      <c r="H198" s="11" t="str">
        <f t="shared" si="38"/>
        <v>N/A</v>
      </c>
      <c r="I198" s="12">
        <v>-34.5</v>
      </c>
      <c r="J198" s="12">
        <v>27.54</v>
      </c>
      <c r="K198" s="43" t="s">
        <v>739</v>
      </c>
      <c r="L198" s="9" t="str">
        <f t="shared" si="39"/>
        <v>Yes</v>
      </c>
    </row>
    <row r="199" spans="1:12" ht="25" x14ac:dyDescent="0.25">
      <c r="A199" s="4" t="s">
        <v>1495</v>
      </c>
      <c r="B199" s="35" t="s">
        <v>213</v>
      </c>
      <c r="C199" s="45">
        <v>9934.9377497000005</v>
      </c>
      <c r="D199" s="11" t="str">
        <f t="shared" si="36"/>
        <v>N/A</v>
      </c>
      <c r="E199" s="45">
        <v>7563.1574695999998</v>
      </c>
      <c r="F199" s="11" t="str">
        <f t="shared" si="37"/>
        <v>N/A</v>
      </c>
      <c r="G199" s="45">
        <v>10902.06818</v>
      </c>
      <c r="H199" s="11" t="str">
        <f t="shared" si="38"/>
        <v>N/A</v>
      </c>
      <c r="I199" s="12">
        <v>-23.9</v>
      </c>
      <c r="J199" s="12">
        <v>44.15</v>
      </c>
      <c r="K199" s="43" t="s">
        <v>739</v>
      </c>
      <c r="L199" s="9" t="str">
        <f t="shared" si="39"/>
        <v>No</v>
      </c>
    </row>
    <row r="200" spans="1:12" ht="25" x14ac:dyDescent="0.25">
      <c r="A200" s="4" t="s">
        <v>1496</v>
      </c>
      <c r="B200" s="35" t="s">
        <v>213</v>
      </c>
      <c r="C200" s="45">
        <v>25234.422157000001</v>
      </c>
      <c r="D200" s="11" t="str">
        <f t="shared" si="36"/>
        <v>N/A</v>
      </c>
      <c r="E200" s="45">
        <v>15382.748433000001</v>
      </c>
      <c r="F200" s="11" t="str">
        <f t="shared" si="37"/>
        <v>N/A</v>
      </c>
      <c r="G200" s="45">
        <v>18959.61692</v>
      </c>
      <c r="H200" s="11" t="str">
        <f t="shared" si="38"/>
        <v>N/A</v>
      </c>
      <c r="I200" s="12">
        <v>-39</v>
      </c>
      <c r="J200" s="12">
        <v>23.25</v>
      </c>
      <c r="K200" s="43" t="s">
        <v>739</v>
      </c>
      <c r="L200" s="9" t="str">
        <f t="shared" si="39"/>
        <v>Yes</v>
      </c>
    </row>
    <row r="201" spans="1:12" ht="25" x14ac:dyDescent="0.25">
      <c r="A201" s="4" t="s">
        <v>1497</v>
      </c>
      <c r="B201" s="35" t="s">
        <v>213</v>
      </c>
      <c r="C201" s="9">
        <v>10.00722884</v>
      </c>
      <c r="D201" s="11" t="str">
        <f t="shared" si="36"/>
        <v>N/A</v>
      </c>
      <c r="E201" s="9">
        <v>17.851320816000001</v>
      </c>
      <c r="F201" s="11" t="str">
        <f t="shared" si="37"/>
        <v>N/A</v>
      </c>
      <c r="G201" s="9">
        <v>19.379981283999999</v>
      </c>
      <c r="H201" s="11" t="str">
        <f t="shared" si="38"/>
        <v>N/A</v>
      </c>
      <c r="I201" s="12">
        <v>78.38</v>
      </c>
      <c r="J201" s="12">
        <v>8.5630000000000006</v>
      </c>
      <c r="K201" s="43" t="s">
        <v>739</v>
      </c>
      <c r="L201" s="9" t="str">
        <f t="shared" si="39"/>
        <v>Yes</v>
      </c>
    </row>
    <row r="202" spans="1:12" ht="25" x14ac:dyDescent="0.25">
      <c r="A202" s="4" t="s">
        <v>1498</v>
      </c>
      <c r="B202" s="35" t="s">
        <v>213</v>
      </c>
      <c r="C202" s="9">
        <v>9.0130364992000001</v>
      </c>
      <c r="D202" s="11" t="str">
        <f t="shared" si="36"/>
        <v>N/A</v>
      </c>
      <c r="E202" s="9">
        <v>14.453154615000001</v>
      </c>
      <c r="F202" s="11" t="str">
        <f t="shared" si="37"/>
        <v>N/A</v>
      </c>
      <c r="G202" s="9">
        <v>15.921373644999999</v>
      </c>
      <c r="H202" s="11" t="str">
        <f t="shared" si="38"/>
        <v>N/A</v>
      </c>
      <c r="I202" s="12">
        <v>60.36</v>
      </c>
      <c r="J202" s="12">
        <v>10.16</v>
      </c>
      <c r="K202" s="43" t="s">
        <v>739</v>
      </c>
      <c r="L202" s="9" t="str">
        <f t="shared" si="39"/>
        <v>Yes</v>
      </c>
    </row>
    <row r="203" spans="1:12" ht="25" x14ac:dyDescent="0.25">
      <c r="A203" s="4" t="s">
        <v>1499</v>
      </c>
      <c r="B203" s="35" t="s">
        <v>213</v>
      </c>
      <c r="C203" s="9">
        <v>10.766155750999999</v>
      </c>
      <c r="D203" s="11" t="str">
        <f t="shared" si="36"/>
        <v>N/A</v>
      </c>
      <c r="E203" s="9">
        <v>20.332357927</v>
      </c>
      <c r="F203" s="11" t="str">
        <f t="shared" si="37"/>
        <v>N/A</v>
      </c>
      <c r="G203" s="9">
        <v>21.847881571999999</v>
      </c>
      <c r="H203" s="11" t="str">
        <f t="shared" si="38"/>
        <v>N/A</v>
      </c>
      <c r="I203" s="12">
        <v>88.85</v>
      </c>
      <c r="J203" s="12">
        <v>7.4539999999999997</v>
      </c>
      <c r="K203" s="43" t="s">
        <v>739</v>
      </c>
      <c r="L203" s="9" t="str">
        <f t="shared" si="39"/>
        <v>Yes</v>
      </c>
    </row>
    <row r="204" spans="1:12" x14ac:dyDescent="0.25">
      <c r="A204" s="137" t="s">
        <v>1646</v>
      </c>
      <c r="B204" s="138"/>
      <c r="C204" s="138"/>
      <c r="D204" s="138"/>
      <c r="E204" s="138"/>
      <c r="F204" s="138"/>
      <c r="G204" s="138"/>
      <c r="H204" s="138"/>
      <c r="I204" s="138"/>
      <c r="J204" s="138"/>
      <c r="K204" s="138"/>
      <c r="L204" s="139"/>
    </row>
    <row r="205" spans="1:12" x14ac:dyDescent="0.25">
      <c r="A205" s="132" t="s">
        <v>1644</v>
      </c>
      <c r="B205" s="133"/>
      <c r="C205" s="133"/>
      <c r="D205" s="133"/>
      <c r="E205" s="133"/>
      <c r="F205" s="133"/>
      <c r="G205" s="133"/>
      <c r="H205" s="133"/>
      <c r="I205" s="133"/>
      <c r="J205" s="133"/>
      <c r="K205" s="133"/>
      <c r="L205" s="134"/>
    </row>
    <row r="206" spans="1:12" x14ac:dyDescent="0.25">
      <c r="A206" s="143" t="s">
        <v>1742</v>
      </c>
      <c r="B206" s="144"/>
      <c r="C206" s="144"/>
      <c r="D206" s="144"/>
      <c r="E206" s="144"/>
      <c r="F206" s="144"/>
      <c r="G206" s="144"/>
      <c r="H206" s="144"/>
      <c r="I206" s="144"/>
      <c r="J206" s="144"/>
      <c r="K206" s="144"/>
      <c r="L206" s="145"/>
    </row>
    <row r="207" spans="1:12" x14ac:dyDescent="0.25">
      <c r="B207" s="43"/>
    </row>
    <row r="208" spans="1:12" x14ac:dyDescent="0.25">
      <c r="A208" s="2"/>
      <c r="B208" s="43"/>
    </row>
    <row r="209" spans="1:2" x14ac:dyDescent="0.25">
      <c r="A209" s="2"/>
      <c r="B209" s="43"/>
    </row>
    <row r="210" spans="1:2" x14ac:dyDescent="0.25">
      <c r="B210" s="43"/>
    </row>
    <row r="211" spans="1:2" x14ac:dyDescent="0.25">
      <c r="A211" s="49"/>
      <c r="B211" s="43"/>
    </row>
    <row r="212" spans="1:2" x14ac:dyDescent="0.25">
      <c r="A212" s="49"/>
    </row>
    <row r="213" spans="1:2" x14ac:dyDescent="0.25">
      <c r="A213" s="49"/>
    </row>
    <row r="214" spans="1:2" x14ac:dyDescent="0.25">
      <c r="A214" s="49"/>
    </row>
    <row r="215" spans="1:2" x14ac:dyDescent="0.25">
      <c r="A215" s="49"/>
    </row>
    <row r="216" spans="1:2" x14ac:dyDescent="0.25">
      <c r="A216" s="49"/>
    </row>
    <row r="217" spans="1:2" x14ac:dyDescent="0.25">
      <c r="A217" s="49"/>
    </row>
    <row r="218" spans="1:2" x14ac:dyDescent="0.25">
      <c r="A218" s="49"/>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3" t="s">
        <v>9</v>
      </c>
      <c r="B6" s="35" t="s">
        <v>213</v>
      </c>
      <c r="C6" s="36">
        <v>441421</v>
      </c>
      <c r="D6" s="11" t="str">
        <f>IF($B6="N/A","N/A",IF(C6&gt;10,"No",IF(C6&lt;-10,"No","Yes")))</f>
        <v>N/A</v>
      </c>
      <c r="E6" s="36">
        <v>443489</v>
      </c>
      <c r="F6" s="11" t="str">
        <f>IF($B6="N/A","N/A",IF(E6&gt;10,"No",IF(E6&lt;-10,"No","Yes")))</f>
        <v>N/A</v>
      </c>
      <c r="G6" s="36">
        <v>449707</v>
      </c>
      <c r="H6" s="11" t="str">
        <f>IF($B6="N/A","N/A",IF(G6&gt;10,"No",IF(G6&lt;-10,"No","Yes")))</f>
        <v>N/A</v>
      </c>
      <c r="I6" s="12">
        <v>0.46850000000000003</v>
      </c>
      <c r="J6" s="12">
        <v>1.4019999999999999</v>
      </c>
      <c r="K6" s="43" t="s">
        <v>739</v>
      </c>
      <c r="L6" s="9" t="str">
        <f t="shared" ref="L6:L46" si="0">IF(J6="Div by 0", "N/A", IF(K6="N/A","N/A", IF(J6&gt;VALUE(MID(K6,1,2)), "No", IF(J6&lt;-1*VALUE(MID(K6,1,2)), "No", "Yes"))))</f>
        <v>Yes</v>
      </c>
    </row>
    <row r="7" spans="1:12" x14ac:dyDescent="0.25">
      <c r="A7" s="44" t="s">
        <v>10</v>
      </c>
      <c r="B7" s="35" t="s">
        <v>213</v>
      </c>
      <c r="C7" s="36">
        <v>361423</v>
      </c>
      <c r="D7" s="11" t="str">
        <f>IF($B7="N/A","N/A",IF(C7&gt;10,"No",IF(C7&lt;-10,"No","Yes")))</f>
        <v>N/A</v>
      </c>
      <c r="E7" s="36">
        <v>367504</v>
      </c>
      <c r="F7" s="11" t="str">
        <f>IF($B7="N/A","N/A",IF(E7&gt;10,"No",IF(E7&lt;-10,"No","Yes")))</f>
        <v>N/A</v>
      </c>
      <c r="G7" s="36">
        <v>365347</v>
      </c>
      <c r="H7" s="11" t="str">
        <f>IF($B7="N/A","N/A",IF(G7&gt;10,"No",IF(G7&lt;-10,"No","Yes")))</f>
        <v>N/A</v>
      </c>
      <c r="I7" s="12">
        <v>1.6830000000000001</v>
      </c>
      <c r="J7" s="12">
        <v>-0.58699999999999997</v>
      </c>
      <c r="K7" s="43" t="s">
        <v>739</v>
      </c>
      <c r="L7" s="9" t="str">
        <f t="shared" si="0"/>
        <v>Yes</v>
      </c>
    </row>
    <row r="8" spans="1:12" x14ac:dyDescent="0.25">
      <c r="A8" s="44" t="s">
        <v>91</v>
      </c>
      <c r="B8" s="9" t="s">
        <v>297</v>
      </c>
      <c r="C8" s="8">
        <v>81.877164883000006</v>
      </c>
      <c r="D8" s="11" t="str">
        <f>IF($B8="N/A","N/A",IF(C8&gt;90,"No",IF(C8&lt;65,"No","Yes")))</f>
        <v>Yes</v>
      </c>
      <c r="E8" s="8">
        <v>82.866542348999999</v>
      </c>
      <c r="F8" s="11" t="str">
        <f>IF($B8="N/A","N/A",IF(E8&gt;90,"No",IF(E8&lt;65,"No","Yes")))</f>
        <v>Yes</v>
      </c>
      <c r="G8" s="8">
        <v>81.241119217999994</v>
      </c>
      <c r="H8" s="11" t="str">
        <f>IF($B8="N/A","N/A",IF(G8&gt;90,"No",IF(G8&lt;65,"No","Yes")))</f>
        <v>Yes</v>
      </c>
      <c r="I8" s="12">
        <v>1.208</v>
      </c>
      <c r="J8" s="12">
        <v>-1.96</v>
      </c>
      <c r="K8" s="43" t="s">
        <v>739</v>
      </c>
      <c r="L8" s="9" t="str">
        <f t="shared" si="0"/>
        <v>Yes</v>
      </c>
    </row>
    <row r="9" spans="1:12" x14ac:dyDescent="0.25">
      <c r="A9" s="44" t="s">
        <v>92</v>
      </c>
      <c r="B9" s="9" t="s">
        <v>298</v>
      </c>
      <c r="C9" s="8">
        <v>90.332468421000002</v>
      </c>
      <c r="D9" s="11" t="str">
        <f>IF($B9="N/A","N/A",IF(C9&gt;100,"No",IF(C9&lt;90,"No","Yes")))</f>
        <v>Yes</v>
      </c>
      <c r="E9" s="8">
        <v>89.869524163999998</v>
      </c>
      <c r="F9" s="11" t="str">
        <f>IF($B9="N/A","N/A",IF(E9&gt;100,"No",IF(E9&lt;90,"No","Yes")))</f>
        <v>No</v>
      </c>
      <c r="G9" s="8">
        <v>89.563721024000003</v>
      </c>
      <c r="H9" s="11" t="str">
        <f>IF($B9="N/A","N/A",IF(G9&gt;100,"No",IF(G9&lt;90,"No","Yes")))</f>
        <v>No</v>
      </c>
      <c r="I9" s="12">
        <v>-0.51200000000000001</v>
      </c>
      <c r="J9" s="12">
        <v>-0.34</v>
      </c>
      <c r="K9" s="43" t="s">
        <v>739</v>
      </c>
      <c r="L9" s="9" t="str">
        <f t="shared" si="0"/>
        <v>Yes</v>
      </c>
    </row>
    <row r="10" spans="1:12" x14ac:dyDescent="0.25">
      <c r="A10" s="44" t="s">
        <v>93</v>
      </c>
      <c r="B10" s="9" t="s">
        <v>299</v>
      </c>
      <c r="C10" s="8">
        <v>89.381568512000001</v>
      </c>
      <c r="D10" s="11" t="str">
        <f>IF($B10="N/A","N/A",IF(C10&gt;100,"No",IF(C10&lt;85,"No","Yes")))</f>
        <v>Yes</v>
      </c>
      <c r="E10" s="8">
        <v>89.592237026000006</v>
      </c>
      <c r="F10" s="11" t="str">
        <f>IF($B10="N/A","N/A",IF(E10&gt;100,"No",IF(E10&lt;85,"No","Yes")))</f>
        <v>Yes</v>
      </c>
      <c r="G10" s="8">
        <v>87.661825070999996</v>
      </c>
      <c r="H10" s="11" t="str">
        <f>IF($B10="N/A","N/A",IF(G10&gt;100,"No",IF(G10&lt;85,"No","Yes")))</f>
        <v>Yes</v>
      </c>
      <c r="I10" s="12">
        <v>0.23569999999999999</v>
      </c>
      <c r="J10" s="12">
        <v>-2.15</v>
      </c>
      <c r="K10" s="43" t="s">
        <v>739</v>
      </c>
      <c r="L10" s="9" t="str">
        <f t="shared" si="0"/>
        <v>Yes</v>
      </c>
    </row>
    <row r="11" spans="1:12" x14ac:dyDescent="0.25">
      <c r="A11" s="44" t="s">
        <v>94</v>
      </c>
      <c r="B11" s="9" t="s">
        <v>300</v>
      </c>
      <c r="C11" s="8">
        <v>59.213042962000003</v>
      </c>
      <c r="D11" s="11" t="str">
        <f>IF($B11="N/A","N/A",IF(C11&gt;100,"No",IF(C11&lt;80,"No","Yes")))</f>
        <v>No</v>
      </c>
      <c r="E11" s="8">
        <v>61.365058595999997</v>
      </c>
      <c r="F11" s="11" t="str">
        <f>IF($B11="N/A","N/A",IF(E11&gt;100,"No",IF(E11&lt;80,"No","Yes")))</f>
        <v>No</v>
      </c>
      <c r="G11" s="8">
        <v>60.592903129</v>
      </c>
      <c r="H11" s="11" t="str">
        <f>IF($B11="N/A","N/A",IF(G11&gt;100,"No",IF(G11&lt;80,"No","Yes")))</f>
        <v>No</v>
      </c>
      <c r="I11" s="12">
        <v>3.6339999999999999</v>
      </c>
      <c r="J11" s="12">
        <v>-1.26</v>
      </c>
      <c r="K11" s="43" t="s">
        <v>739</v>
      </c>
      <c r="L11" s="9" t="str">
        <f t="shared" si="0"/>
        <v>Yes</v>
      </c>
    </row>
    <row r="12" spans="1:12" x14ac:dyDescent="0.25">
      <c r="A12" s="44" t="s">
        <v>95</v>
      </c>
      <c r="B12" s="9" t="s">
        <v>300</v>
      </c>
      <c r="C12" s="8">
        <v>57.695320432999999</v>
      </c>
      <c r="D12" s="11" t="str">
        <f>IF($B12="N/A","N/A",IF(C12&gt;100,"No",IF(C12&lt;80,"No","Yes")))</f>
        <v>No</v>
      </c>
      <c r="E12" s="8">
        <v>58.342035752000001</v>
      </c>
      <c r="F12" s="11" t="str">
        <f>IF($B12="N/A","N/A",IF(E12&gt;100,"No",IF(E12&lt;80,"No","Yes")))</f>
        <v>No</v>
      </c>
      <c r="G12" s="8">
        <v>53.128208053000002</v>
      </c>
      <c r="H12" s="11" t="str">
        <f>IF($B12="N/A","N/A",IF(G12&gt;100,"No",IF(G12&lt;80,"No","Yes")))</f>
        <v>No</v>
      </c>
      <c r="I12" s="12">
        <v>1.121</v>
      </c>
      <c r="J12" s="12">
        <v>-8.94</v>
      </c>
      <c r="K12" s="43" t="s">
        <v>739</v>
      </c>
      <c r="L12" s="9" t="str">
        <f t="shared" si="0"/>
        <v>Yes</v>
      </c>
    </row>
    <row r="13" spans="1:12" x14ac:dyDescent="0.25">
      <c r="A13" s="3" t="s">
        <v>96</v>
      </c>
      <c r="B13" s="35" t="s">
        <v>213</v>
      </c>
      <c r="C13" s="36">
        <v>333909.92</v>
      </c>
      <c r="D13" s="11" t="str">
        <f t="shared" ref="D13:D44" si="1">IF($B13="N/A","N/A",IF(C13&gt;10,"No",IF(C13&lt;-10,"No","Yes")))</f>
        <v>N/A</v>
      </c>
      <c r="E13" s="36">
        <v>333142.8</v>
      </c>
      <c r="F13" s="11" t="str">
        <f t="shared" ref="F13:F44" si="2">IF($B13="N/A","N/A",IF(E13&gt;10,"No",IF(E13&lt;-10,"No","Yes")))</f>
        <v>N/A</v>
      </c>
      <c r="G13" s="36">
        <v>350278.72</v>
      </c>
      <c r="H13" s="11" t="str">
        <f t="shared" ref="H13:H44" si="3">IF($B13="N/A","N/A",IF(G13&gt;10,"No",IF(G13&lt;-10,"No","Yes")))</f>
        <v>N/A</v>
      </c>
      <c r="I13" s="12">
        <v>-0.23</v>
      </c>
      <c r="J13" s="12">
        <v>5.1440000000000001</v>
      </c>
      <c r="K13" s="43" t="s">
        <v>739</v>
      </c>
      <c r="L13" s="9" t="str">
        <f t="shared" si="0"/>
        <v>Yes</v>
      </c>
    </row>
    <row r="14" spans="1:12" x14ac:dyDescent="0.25">
      <c r="A14" s="3" t="s">
        <v>100</v>
      </c>
      <c r="B14" s="35" t="s">
        <v>213</v>
      </c>
      <c r="C14" s="36">
        <v>70142</v>
      </c>
      <c r="D14" s="11" t="str">
        <f t="shared" si="1"/>
        <v>N/A</v>
      </c>
      <c r="E14" s="36">
        <v>69898</v>
      </c>
      <c r="F14" s="11" t="str">
        <f t="shared" si="2"/>
        <v>N/A</v>
      </c>
      <c r="G14" s="36">
        <v>69153</v>
      </c>
      <c r="H14" s="11" t="str">
        <f t="shared" si="3"/>
        <v>N/A</v>
      </c>
      <c r="I14" s="12">
        <v>-0.34799999999999998</v>
      </c>
      <c r="J14" s="12">
        <v>-1.07</v>
      </c>
      <c r="K14" s="43" t="s">
        <v>739</v>
      </c>
      <c r="L14" s="9" t="str">
        <f t="shared" si="0"/>
        <v>Yes</v>
      </c>
    </row>
    <row r="15" spans="1:12" x14ac:dyDescent="0.25">
      <c r="A15" s="3" t="s">
        <v>990</v>
      </c>
      <c r="B15" s="35" t="s">
        <v>213</v>
      </c>
      <c r="C15" s="36">
        <v>26793</v>
      </c>
      <c r="D15" s="11" t="str">
        <f t="shared" si="1"/>
        <v>N/A</v>
      </c>
      <c r="E15" s="36">
        <v>27267</v>
      </c>
      <c r="F15" s="11" t="str">
        <f t="shared" si="2"/>
        <v>N/A</v>
      </c>
      <c r="G15" s="36">
        <v>27138</v>
      </c>
      <c r="H15" s="11" t="str">
        <f t="shared" si="3"/>
        <v>N/A</v>
      </c>
      <c r="I15" s="12">
        <v>1.7689999999999999</v>
      </c>
      <c r="J15" s="12">
        <v>-0.47299999999999998</v>
      </c>
      <c r="K15" s="43" t="s">
        <v>739</v>
      </c>
      <c r="L15" s="9" t="str">
        <f t="shared" si="0"/>
        <v>Yes</v>
      </c>
    </row>
    <row r="16" spans="1:12" x14ac:dyDescent="0.25">
      <c r="A16" s="3" t="s">
        <v>991</v>
      </c>
      <c r="B16" s="35" t="s">
        <v>213</v>
      </c>
      <c r="C16" s="36">
        <v>2513</v>
      </c>
      <c r="D16" s="11" t="str">
        <f t="shared" si="1"/>
        <v>N/A</v>
      </c>
      <c r="E16" s="36">
        <v>2542</v>
      </c>
      <c r="F16" s="11" t="str">
        <f t="shared" si="2"/>
        <v>N/A</v>
      </c>
      <c r="G16" s="36">
        <v>2745</v>
      </c>
      <c r="H16" s="11" t="str">
        <f t="shared" si="3"/>
        <v>N/A</v>
      </c>
      <c r="I16" s="12">
        <v>1.1539999999999999</v>
      </c>
      <c r="J16" s="12">
        <v>7.9859999999999998</v>
      </c>
      <c r="K16" s="43" t="s">
        <v>739</v>
      </c>
      <c r="L16" s="9" t="str">
        <f t="shared" si="0"/>
        <v>Yes</v>
      </c>
    </row>
    <row r="17" spans="1:12" x14ac:dyDescent="0.25">
      <c r="A17" s="3" t="s">
        <v>992</v>
      </c>
      <c r="B17" s="35" t="s">
        <v>213</v>
      </c>
      <c r="C17" s="36">
        <v>3249</v>
      </c>
      <c r="D17" s="11" t="str">
        <f t="shared" si="1"/>
        <v>N/A</v>
      </c>
      <c r="E17" s="36">
        <v>2552</v>
      </c>
      <c r="F17" s="11" t="str">
        <f t="shared" si="2"/>
        <v>N/A</v>
      </c>
      <c r="G17" s="36">
        <v>2654</v>
      </c>
      <c r="H17" s="11" t="str">
        <f t="shared" si="3"/>
        <v>N/A</v>
      </c>
      <c r="I17" s="12">
        <v>-21.5</v>
      </c>
      <c r="J17" s="12">
        <v>3.9969999999999999</v>
      </c>
      <c r="K17" s="43" t="s">
        <v>739</v>
      </c>
      <c r="L17" s="9" t="str">
        <f t="shared" si="0"/>
        <v>Yes</v>
      </c>
    </row>
    <row r="18" spans="1:12" x14ac:dyDescent="0.25">
      <c r="A18" s="3" t="s">
        <v>993</v>
      </c>
      <c r="B18" s="35" t="s">
        <v>213</v>
      </c>
      <c r="C18" s="36">
        <v>37587</v>
      </c>
      <c r="D18" s="11" t="str">
        <f t="shared" si="1"/>
        <v>N/A</v>
      </c>
      <c r="E18" s="36">
        <v>37537</v>
      </c>
      <c r="F18" s="11" t="str">
        <f t="shared" si="2"/>
        <v>N/A</v>
      </c>
      <c r="G18" s="36">
        <v>36616</v>
      </c>
      <c r="H18" s="11" t="str">
        <f t="shared" si="3"/>
        <v>N/A</v>
      </c>
      <c r="I18" s="12">
        <v>-0.13300000000000001</v>
      </c>
      <c r="J18" s="12">
        <v>-2.4500000000000002</v>
      </c>
      <c r="K18" s="43" t="s">
        <v>739</v>
      </c>
      <c r="L18" s="9" t="str">
        <f t="shared" si="0"/>
        <v>Yes</v>
      </c>
    </row>
    <row r="19" spans="1:12" x14ac:dyDescent="0.25">
      <c r="A19" s="3" t="s">
        <v>994</v>
      </c>
      <c r="B19" s="35" t="s">
        <v>213</v>
      </c>
      <c r="C19" s="36">
        <v>0</v>
      </c>
      <c r="D19" s="11" t="str">
        <f t="shared" si="1"/>
        <v>N/A</v>
      </c>
      <c r="E19" s="36">
        <v>0</v>
      </c>
      <c r="F19" s="11" t="str">
        <f t="shared" si="2"/>
        <v>N/A</v>
      </c>
      <c r="G19" s="36">
        <v>0</v>
      </c>
      <c r="H19" s="11" t="str">
        <f t="shared" si="3"/>
        <v>N/A</v>
      </c>
      <c r="I19" s="12" t="s">
        <v>1746</v>
      </c>
      <c r="J19" s="12" t="s">
        <v>1746</v>
      </c>
      <c r="K19" s="43" t="s">
        <v>739</v>
      </c>
      <c r="L19" s="9" t="str">
        <f t="shared" si="0"/>
        <v>N/A</v>
      </c>
    </row>
    <row r="20" spans="1:12" x14ac:dyDescent="0.25">
      <c r="A20" s="3" t="s">
        <v>101</v>
      </c>
      <c r="B20" s="35" t="s">
        <v>213</v>
      </c>
      <c r="C20" s="36">
        <v>260999</v>
      </c>
      <c r="D20" s="11" t="str">
        <f t="shared" si="1"/>
        <v>N/A</v>
      </c>
      <c r="E20" s="36">
        <v>270721</v>
      </c>
      <c r="F20" s="11" t="str">
        <f t="shared" si="2"/>
        <v>N/A</v>
      </c>
      <c r="G20" s="36">
        <v>278696</v>
      </c>
      <c r="H20" s="11" t="str">
        <f t="shared" si="3"/>
        <v>N/A</v>
      </c>
      <c r="I20" s="12">
        <v>3.7250000000000001</v>
      </c>
      <c r="J20" s="12">
        <v>2.9460000000000002</v>
      </c>
      <c r="K20" s="43" t="s">
        <v>739</v>
      </c>
      <c r="L20" s="9" t="str">
        <f t="shared" si="0"/>
        <v>Yes</v>
      </c>
    </row>
    <row r="21" spans="1:12" x14ac:dyDescent="0.25">
      <c r="A21" s="3" t="s">
        <v>995</v>
      </c>
      <c r="B21" s="35" t="s">
        <v>213</v>
      </c>
      <c r="C21" s="36">
        <v>214684</v>
      </c>
      <c r="D21" s="11" t="str">
        <f t="shared" si="1"/>
        <v>N/A</v>
      </c>
      <c r="E21" s="36">
        <v>229527</v>
      </c>
      <c r="F21" s="11" t="str">
        <f t="shared" si="2"/>
        <v>N/A</v>
      </c>
      <c r="G21" s="36">
        <v>235781</v>
      </c>
      <c r="H21" s="11" t="str">
        <f t="shared" si="3"/>
        <v>N/A</v>
      </c>
      <c r="I21" s="12">
        <v>6.9139999999999997</v>
      </c>
      <c r="J21" s="12">
        <v>2.7250000000000001</v>
      </c>
      <c r="K21" s="43" t="s">
        <v>739</v>
      </c>
      <c r="L21" s="9" t="str">
        <f t="shared" si="0"/>
        <v>Yes</v>
      </c>
    </row>
    <row r="22" spans="1:12" x14ac:dyDescent="0.25">
      <c r="A22" s="3" t="s">
        <v>996</v>
      </c>
      <c r="B22" s="35" t="s">
        <v>213</v>
      </c>
      <c r="C22" s="36">
        <v>5659</v>
      </c>
      <c r="D22" s="11" t="str">
        <f t="shared" si="1"/>
        <v>N/A</v>
      </c>
      <c r="E22" s="36">
        <v>5461</v>
      </c>
      <c r="F22" s="11" t="str">
        <f t="shared" si="2"/>
        <v>N/A</v>
      </c>
      <c r="G22" s="36">
        <v>5906</v>
      </c>
      <c r="H22" s="11" t="str">
        <f t="shared" si="3"/>
        <v>N/A</v>
      </c>
      <c r="I22" s="12">
        <v>-3.5</v>
      </c>
      <c r="J22" s="12">
        <v>8.1489999999999991</v>
      </c>
      <c r="K22" s="43" t="s">
        <v>739</v>
      </c>
      <c r="L22" s="9" t="str">
        <f t="shared" si="0"/>
        <v>Yes</v>
      </c>
    </row>
    <row r="23" spans="1:12" x14ac:dyDescent="0.25">
      <c r="A23" s="3" t="s">
        <v>997</v>
      </c>
      <c r="B23" s="35" t="s">
        <v>213</v>
      </c>
      <c r="C23" s="36">
        <v>5373</v>
      </c>
      <c r="D23" s="11" t="str">
        <f t="shared" si="1"/>
        <v>N/A</v>
      </c>
      <c r="E23" s="36">
        <v>4612</v>
      </c>
      <c r="F23" s="11" t="str">
        <f t="shared" si="2"/>
        <v>N/A</v>
      </c>
      <c r="G23" s="36">
        <v>4514</v>
      </c>
      <c r="H23" s="11" t="str">
        <f t="shared" si="3"/>
        <v>N/A</v>
      </c>
      <c r="I23" s="12">
        <v>-14.2</v>
      </c>
      <c r="J23" s="12">
        <v>-2.12</v>
      </c>
      <c r="K23" s="43" t="s">
        <v>739</v>
      </c>
      <c r="L23" s="9" t="str">
        <f t="shared" si="0"/>
        <v>Yes</v>
      </c>
    </row>
    <row r="24" spans="1:12" x14ac:dyDescent="0.25">
      <c r="A24" s="3" t="s">
        <v>998</v>
      </c>
      <c r="B24" s="35" t="s">
        <v>213</v>
      </c>
      <c r="C24" s="36">
        <v>35283</v>
      </c>
      <c r="D24" s="11" t="str">
        <f t="shared" si="1"/>
        <v>N/A</v>
      </c>
      <c r="E24" s="36">
        <v>31121</v>
      </c>
      <c r="F24" s="11" t="str">
        <f t="shared" si="2"/>
        <v>N/A</v>
      </c>
      <c r="G24" s="36">
        <v>32495</v>
      </c>
      <c r="H24" s="11" t="str">
        <f t="shared" si="3"/>
        <v>N/A</v>
      </c>
      <c r="I24" s="12">
        <v>-11.8</v>
      </c>
      <c r="J24" s="12">
        <v>4.415</v>
      </c>
      <c r="K24" s="43" t="s">
        <v>739</v>
      </c>
      <c r="L24" s="9" t="str">
        <f t="shared" si="0"/>
        <v>Yes</v>
      </c>
    </row>
    <row r="25" spans="1:12" x14ac:dyDescent="0.25">
      <c r="A25" s="3" t="s">
        <v>999</v>
      </c>
      <c r="B25" s="35" t="s">
        <v>213</v>
      </c>
      <c r="C25" s="36">
        <v>0</v>
      </c>
      <c r="D25" s="11" t="str">
        <f t="shared" si="1"/>
        <v>N/A</v>
      </c>
      <c r="E25" s="36">
        <v>0</v>
      </c>
      <c r="F25" s="11" t="str">
        <f t="shared" si="2"/>
        <v>N/A</v>
      </c>
      <c r="G25" s="36">
        <v>0</v>
      </c>
      <c r="H25" s="11" t="str">
        <f t="shared" si="3"/>
        <v>N/A</v>
      </c>
      <c r="I25" s="12" t="s">
        <v>1746</v>
      </c>
      <c r="J25" s="12" t="s">
        <v>1746</v>
      </c>
      <c r="K25" s="43" t="s">
        <v>739</v>
      </c>
      <c r="L25" s="9" t="str">
        <f t="shared" si="0"/>
        <v>N/A</v>
      </c>
    </row>
    <row r="26" spans="1:12" x14ac:dyDescent="0.25">
      <c r="A26" s="3" t="s">
        <v>104</v>
      </c>
      <c r="B26" s="35" t="s">
        <v>213</v>
      </c>
      <c r="C26" s="36">
        <v>75811</v>
      </c>
      <c r="D26" s="11" t="str">
        <f t="shared" si="1"/>
        <v>N/A</v>
      </c>
      <c r="E26" s="36">
        <v>70312</v>
      </c>
      <c r="F26" s="11" t="str">
        <f t="shared" si="2"/>
        <v>N/A</v>
      </c>
      <c r="G26" s="36">
        <v>66790</v>
      </c>
      <c r="H26" s="11" t="str">
        <f t="shared" si="3"/>
        <v>N/A</v>
      </c>
      <c r="I26" s="12">
        <v>-7.25</v>
      </c>
      <c r="J26" s="12">
        <v>-5.01</v>
      </c>
      <c r="K26" s="43" t="s">
        <v>739</v>
      </c>
      <c r="L26" s="9" t="str">
        <f t="shared" si="0"/>
        <v>Yes</v>
      </c>
    </row>
    <row r="27" spans="1:12" x14ac:dyDescent="0.25">
      <c r="A27" s="3" t="s">
        <v>1000</v>
      </c>
      <c r="B27" s="35" t="s">
        <v>213</v>
      </c>
      <c r="C27" s="36">
        <v>10549</v>
      </c>
      <c r="D27" s="11" t="str">
        <f t="shared" si="1"/>
        <v>N/A</v>
      </c>
      <c r="E27" s="36">
        <v>9995</v>
      </c>
      <c r="F27" s="11" t="str">
        <f t="shared" si="2"/>
        <v>N/A</v>
      </c>
      <c r="G27" s="36">
        <v>9892</v>
      </c>
      <c r="H27" s="11" t="str">
        <f t="shared" si="3"/>
        <v>N/A</v>
      </c>
      <c r="I27" s="12">
        <v>-5.25</v>
      </c>
      <c r="J27" s="12">
        <v>-1.03</v>
      </c>
      <c r="K27" s="43" t="s">
        <v>739</v>
      </c>
      <c r="L27" s="9" t="str">
        <f t="shared" si="0"/>
        <v>Yes</v>
      </c>
    </row>
    <row r="28" spans="1:12" x14ac:dyDescent="0.25">
      <c r="A28" s="3" t="s">
        <v>1001</v>
      </c>
      <c r="B28" s="35" t="s">
        <v>213</v>
      </c>
      <c r="C28" s="36">
        <v>0</v>
      </c>
      <c r="D28" s="11" t="str">
        <f t="shared" si="1"/>
        <v>N/A</v>
      </c>
      <c r="E28" s="36">
        <v>0</v>
      </c>
      <c r="F28" s="11" t="str">
        <f t="shared" si="2"/>
        <v>N/A</v>
      </c>
      <c r="G28" s="36">
        <v>0</v>
      </c>
      <c r="H28" s="11" t="str">
        <f t="shared" si="3"/>
        <v>N/A</v>
      </c>
      <c r="I28" s="12" t="s">
        <v>1746</v>
      </c>
      <c r="J28" s="12" t="s">
        <v>1746</v>
      </c>
      <c r="K28" s="43" t="s">
        <v>739</v>
      </c>
      <c r="L28" s="9" t="str">
        <f t="shared" si="0"/>
        <v>N/A</v>
      </c>
    </row>
    <row r="29" spans="1:12" x14ac:dyDescent="0.25">
      <c r="A29" s="3" t="s">
        <v>1002</v>
      </c>
      <c r="B29" s="35" t="s">
        <v>213</v>
      </c>
      <c r="C29" s="36">
        <v>151</v>
      </c>
      <c r="D29" s="11" t="str">
        <f t="shared" si="1"/>
        <v>N/A</v>
      </c>
      <c r="E29" s="36">
        <v>96</v>
      </c>
      <c r="F29" s="11" t="str">
        <f t="shared" si="2"/>
        <v>N/A</v>
      </c>
      <c r="G29" s="102">
        <v>160</v>
      </c>
      <c r="H29" s="11" t="str">
        <f t="shared" si="3"/>
        <v>N/A</v>
      </c>
      <c r="I29" s="12">
        <v>-36.4</v>
      </c>
      <c r="J29" s="12">
        <v>66.67</v>
      </c>
      <c r="K29" s="43" t="s">
        <v>739</v>
      </c>
      <c r="L29" s="9" t="str">
        <f t="shared" si="0"/>
        <v>No</v>
      </c>
    </row>
    <row r="30" spans="1:12" x14ac:dyDescent="0.25">
      <c r="A30" s="3" t="s">
        <v>1003</v>
      </c>
      <c r="B30" s="35" t="s">
        <v>213</v>
      </c>
      <c r="C30" s="36">
        <v>29769</v>
      </c>
      <c r="D30" s="11" t="str">
        <f t="shared" si="1"/>
        <v>N/A</v>
      </c>
      <c r="E30" s="36">
        <v>27480</v>
      </c>
      <c r="F30" s="11" t="str">
        <f t="shared" si="2"/>
        <v>N/A</v>
      </c>
      <c r="G30" s="36">
        <v>25680</v>
      </c>
      <c r="H30" s="11" t="str">
        <f t="shared" si="3"/>
        <v>N/A</v>
      </c>
      <c r="I30" s="12">
        <v>-7.69</v>
      </c>
      <c r="J30" s="12">
        <v>-6.55</v>
      </c>
      <c r="K30" s="43" t="s">
        <v>739</v>
      </c>
      <c r="L30" s="9" t="str">
        <f t="shared" si="0"/>
        <v>Yes</v>
      </c>
    </row>
    <row r="31" spans="1:12" x14ac:dyDescent="0.25">
      <c r="A31" s="3" t="s">
        <v>1004</v>
      </c>
      <c r="B31" s="35" t="s">
        <v>213</v>
      </c>
      <c r="C31" s="36">
        <v>5973</v>
      </c>
      <c r="D31" s="11" t="str">
        <f t="shared" si="1"/>
        <v>N/A</v>
      </c>
      <c r="E31" s="36">
        <v>5717</v>
      </c>
      <c r="F31" s="11" t="str">
        <f t="shared" si="2"/>
        <v>N/A</v>
      </c>
      <c r="G31" s="36">
        <v>4787</v>
      </c>
      <c r="H31" s="11" t="str">
        <f t="shared" si="3"/>
        <v>N/A</v>
      </c>
      <c r="I31" s="12">
        <v>-4.29</v>
      </c>
      <c r="J31" s="12">
        <v>-16.3</v>
      </c>
      <c r="K31" s="43" t="s">
        <v>739</v>
      </c>
      <c r="L31" s="9" t="str">
        <f t="shared" si="0"/>
        <v>Yes</v>
      </c>
    </row>
    <row r="32" spans="1:12" x14ac:dyDescent="0.25">
      <c r="A32" s="3" t="s">
        <v>1005</v>
      </c>
      <c r="B32" s="35" t="s">
        <v>213</v>
      </c>
      <c r="C32" s="36">
        <v>29369</v>
      </c>
      <c r="D32" s="11" t="str">
        <f t="shared" si="1"/>
        <v>N/A</v>
      </c>
      <c r="E32" s="36">
        <v>27024</v>
      </c>
      <c r="F32" s="11" t="str">
        <f t="shared" si="2"/>
        <v>N/A</v>
      </c>
      <c r="G32" s="36">
        <v>26271</v>
      </c>
      <c r="H32" s="11" t="str">
        <f t="shared" si="3"/>
        <v>N/A</v>
      </c>
      <c r="I32" s="12">
        <v>-7.98</v>
      </c>
      <c r="J32" s="12">
        <v>-2.79</v>
      </c>
      <c r="K32" s="43" t="s">
        <v>739</v>
      </c>
      <c r="L32" s="9" t="str">
        <f t="shared" si="0"/>
        <v>Yes</v>
      </c>
    </row>
    <row r="33" spans="1:12" x14ac:dyDescent="0.25">
      <c r="A33" s="3" t="s">
        <v>1006</v>
      </c>
      <c r="B33" s="35" t="s">
        <v>213</v>
      </c>
      <c r="C33" s="36">
        <v>0</v>
      </c>
      <c r="D33" s="11" t="str">
        <f t="shared" si="1"/>
        <v>N/A</v>
      </c>
      <c r="E33" s="36">
        <v>0</v>
      </c>
      <c r="F33" s="11" t="str">
        <f t="shared" si="2"/>
        <v>N/A</v>
      </c>
      <c r="G33" s="36">
        <v>0</v>
      </c>
      <c r="H33" s="11" t="str">
        <f t="shared" si="3"/>
        <v>N/A</v>
      </c>
      <c r="I33" s="12" t="s">
        <v>1746</v>
      </c>
      <c r="J33" s="12" t="s">
        <v>1746</v>
      </c>
      <c r="K33" s="43" t="s">
        <v>739</v>
      </c>
      <c r="L33" s="9" t="str">
        <f t="shared" si="0"/>
        <v>N/A</v>
      </c>
    </row>
    <row r="34" spans="1:12" x14ac:dyDescent="0.25">
      <c r="A34" s="3" t="s">
        <v>105</v>
      </c>
      <c r="B34" s="35" t="s">
        <v>213</v>
      </c>
      <c r="C34" s="36">
        <v>34469</v>
      </c>
      <c r="D34" s="11" t="str">
        <f t="shared" si="1"/>
        <v>N/A</v>
      </c>
      <c r="E34" s="36">
        <v>32558</v>
      </c>
      <c r="F34" s="11" t="str">
        <f t="shared" si="2"/>
        <v>N/A</v>
      </c>
      <c r="G34" s="36">
        <v>35068</v>
      </c>
      <c r="H34" s="11" t="str">
        <f t="shared" si="3"/>
        <v>N/A</v>
      </c>
      <c r="I34" s="12">
        <v>-5.54</v>
      </c>
      <c r="J34" s="12">
        <v>7.7089999999999996</v>
      </c>
      <c r="K34" s="43" t="s">
        <v>739</v>
      </c>
      <c r="L34" s="9" t="str">
        <f t="shared" si="0"/>
        <v>Yes</v>
      </c>
    </row>
    <row r="35" spans="1:12" x14ac:dyDescent="0.25">
      <c r="A35" s="3" t="s">
        <v>1007</v>
      </c>
      <c r="B35" s="35" t="s">
        <v>213</v>
      </c>
      <c r="C35" s="36">
        <v>18026</v>
      </c>
      <c r="D35" s="11" t="str">
        <f t="shared" si="1"/>
        <v>N/A</v>
      </c>
      <c r="E35" s="36">
        <v>16654</v>
      </c>
      <c r="F35" s="11" t="str">
        <f t="shared" si="2"/>
        <v>N/A</v>
      </c>
      <c r="G35" s="36">
        <v>16979</v>
      </c>
      <c r="H35" s="11" t="str">
        <f t="shared" si="3"/>
        <v>N/A</v>
      </c>
      <c r="I35" s="12">
        <v>-7.61</v>
      </c>
      <c r="J35" s="12">
        <v>1.9510000000000001</v>
      </c>
      <c r="K35" s="43" t="s">
        <v>739</v>
      </c>
      <c r="L35" s="9" t="str">
        <f t="shared" si="0"/>
        <v>Yes</v>
      </c>
    </row>
    <row r="36" spans="1:12" x14ac:dyDescent="0.25">
      <c r="A36" s="3" t="s">
        <v>1008</v>
      </c>
      <c r="B36" s="35" t="s">
        <v>213</v>
      </c>
      <c r="C36" s="36">
        <v>0</v>
      </c>
      <c r="D36" s="11" t="str">
        <f t="shared" si="1"/>
        <v>N/A</v>
      </c>
      <c r="E36" s="36">
        <v>0</v>
      </c>
      <c r="F36" s="11" t="str">
        <f t="shared" si="2"/>
        <v>N/A</v>
      </c>
      <c r="G36" s="36">
        <v>0</v>
      </c>
      <c r="H36" s="11" t="str">
        <f t="shared" si="3"/>
        <v>N/A</v>
      </c>
      <c r="I36" s="12" t="s">
        <v>1746</v>
      </c>
      <c r="J36" s="12" t="s">
        <v>1746</v>
      </c>
      <c r="K36" s="43" t="s">
        <v>739</v>
      </c>
      <c r="L36" s="9" t="str">
        <f t="shared" si="0"/>
        <v>N/A</v>
      </c>
    </row>
    <row r="37" spans="1:12" x14ac:dyDescent="0.25">
      <c r="A37" s="3" t="s">
        <v>1009</v>
      </c>
      <c r="B37" s="35" t="s">
        <v>213</v>
      </c>
      <c r="C37" s="36">
        <v>14</v>
      </c>
      <c r="D37" s="11" t="str">
        <f t="shared" si="1"/>
        <v>N/A</v>
      </c>
      <c r="E37" s="36">
        <v>16</v>
      </c>
      <c r="F37" s="11" t="str">
        <f t="shared" si="2"/>
        <v>N/A</v>
      </c>
      <c r="G37" s="36">
        <v>12</v>
      </c>
      <c r="H37" s="11" t="str">
        <f t="shared" si="3"/>
        <v>N/A</v>
      </c>
      <c r="I37" s="12">
        <v>14.29</v>
      </c>
      <c r="J37" s="12">
        <v>-25</v>
      </c>
      <c r="K37" s="43" t="s">
        <v>739</v>
      </c>
      <c r="L37" s="9" t="str">
        <f t="shared" si="0"/>
        <v>Yes</v>
      </c>
    </row>
    <row r="38" spans="1:12" x14ac:dyDescent="0.25">
      <c r="A38" s="3" t="s">
        <v>1010</v>
      </c>
      <c r="B38" s="35" t="s">
        <v>213</v>
      </c>
      <c r="C38" s="36">
        <v>15888</v>
      </c>
      <c r="D38" s="11" t="str">
        <f t="shared" si="1"/>
        <v>N/A</v>
      </c>
      <c r="E38" s="36">
        <v>15342</v>
      </c>
      <c r="F38" s="11" t="str">
        <f t="shared" si="2"/>
        <v>N/A</v>
      </c>
      <c r="G38" s="36">
        <v>17555</v>
      </c>
      <c r="H38" s="11" t="str">
        <f t="shared" si="3"/>
        <v>N/A</v>
      </c>
      <c r="I38" s="12">
        <v>-3.44</v>
      </c>
      <c r="J38" s="12">
        <v>14.42</v>
      </c>
      <c r="K38" s="43" t="s">
        <v>739</v>
      </c>
      <c r="L38" s="9" t="str">
        <f t="shared" si="0"/>
        <v>Yes</v>
      </c>
    </row>
    <row r="39" spans="1:12" x14ac:dyDescent="0.25">
      <c r="A39" s="3" t="s">
        <v>1011</v>
      </c>
      <c r="B39" s="35" t="s">
        <v>213</v>
      </c>
      <c r="C39" s="36">
        <v>541</v>
      </c>
      <c r="D39" s="11" t="str">
        <f t="shared" si="1"/>
        <v>N/A</v>
      </c>
      <c r="E39" s="36">
        <v>546</v>
      </c>
      <c r="F39" s="11" t="str">
        <f t="shared" si="2"/>
        <v>N/A</v>
      </c>
      <c r="G39" s="36">
        <v>522</v>
      </c>
      <c r="H39" s="11" t="str">
        <f t="shared" si="3"/>
        <v>N/A</v>
      </c>
      <c r="I39" s="12">
        <v>0.92420000000000002</v>
      </c>
      <c r="J39" s="12">
        <v>-4.4000000000000004</v>
      </c>
      <c r="K39" s="43" t="s">
        <v>739</v>
      </c>
      <c r="L39" s="9" t="str">
        <f t="shared" si="0"/>
        <v>Yes</v>
      </c>
    </row>
    <row r="40" spans="1:12" x14ac:dyDescent="0.25">
      <c r="A40" s="3" t="s">
        <v>1012</v>
      </c>
      <c r="B40" s="35" t="s">
        <v>213</v>
      </c>
      <c r="C40" s="36">
        <v>0</v>
      </c>
      <c r="D40" s="11" t="str">
        <f t="shared" si="1"/>
        <v>N/A</v>
      </c>
      <c r="E40" s="36">
        <v>0</v>
      </c>
      <c r="F40" s="11" t="str">
        <f t="shared" si="2"/>
        <v>N/A</v>
      </c>
      <c r="G40" s="36">
        <v>0</v>
      </c>
      <c r="H40" s="11" t="str">
        <f t="shared" si="3"/>
        <v>N/A</v>
      </c>
      <c r="I40" s="12" t="s">
        <v>1746</v>
      </c>
      <c r="J40" s="12" t="s">
        <v>1746</v>
      </c>
      <c r="K40" s="43" t="s">
        <v>739</v>
      </c>
      <c r="L40" s="9" t="str">
        <f t="shared" si="0"/>
        <v>N/A</v>
      </c>
    </row>
    <row r="41" spans="1:12" x14ac:dyDescent="0.25">
      <c r="A41" s="44" t="s">
        <v>84</v>
      </c>
      <c r="B41" s="35" t="s">
        <v>213</v>
      </c>
      <c r="C41" s="45">
        <v>3826010549</v>
      </c>
      <c r="D41" s="11" t="str">
        <f t="shared" si="1"/>
        <v>N/A</v>
      </c>
      <c r="E41" s="45">
        <v>3975964609</v>
      </c>
      <c r="F41" s="11" t="str">
        <f t="shared" si="2"/>
        <v>N/A</v>
      </c>
      <c r="G41" s="45">
        <v>4224023026</v>
      </c>
      <c r="H41" s="11" t="str">
        <f t="shared" si="3"/>
        <v>N/A</v>
      </c>
      <c r="I41" s="12">
        <v>3.919</v>
      </c>
      <c r="J41" s="12">
        <v>6.2389999999999999</v>
      </c>
      <c r="K41" s="43" t="s">
        <v>739</v>
      </c>
      <c r="L41" s="9" t="str">
        <f t="shared" si="0"/>
        <v>Yes</v>
      </c>
    </row>
    <row r="42" spans="1:12" x14ac:dyDescent="0.25">
      <c r="A42" s="44" t="s">
        <v>1500</v>
      </c>
      <c r="B42" s="35" t="s">
        <v>213</v>
      </c>
      <c r="C42" s="45">
        <v>8667.4864789000003</v>
      </c>
      <c r="D42" s="11" t="str">
        <f t="shared" si="1"/>
        <v>N/A</v>
      </c>
      <c r="E42" s="45">
        <v>8965.1932945000008</v>
      </c>
      <c r="F42" s="11" t="str">
        <f t="shared" si="2"/>
        <v>N/A</v>
      </c>
      <c r="G42" s="45">
        <v>9392.8336139000003</v>
      </c>
      <c r="H42" s="11" t="str">
        <f t="shared" si="3"/>
        <v>N/A</v>
      </c>
      <c r="I42" s="12">
        <v>3.4350000000000001</v>
      </c>
      <c r="J42" s="12">
        <v>4.7699999999999996</v>
      </c>
      <c r="K42" s="43" t="s">
        <v>739</v>
      </c>
      <c r="L42" s="9" t="str">
        <f t="shared" si="0"/>
        <v>Yes</v>
      </c>
    </row>
    <row r="43" spans="1:12" x14ac:dyDescent="0.25">
      <c r="A43" s="44" t="s">
        <v>1501</v>
      </c>
      <c r="B43" s="35" t="s">
        <v>213</v>
      </c>
      <c r="C43" s="45">
        <v>10585.963121000001</v>
      </c>
      <c r="D43" s="11" t="str">
        <f t="shared" si="1"/>
        <v>N/A</v>
      </c>
      <c r="E43" s="45">
        <v>10818.833560999999</v>
      </c>
      <c r="F43" s="11" t="str">
        <f t="shared" si="2"/>
        <v>N/A</v>
      </c>
      <c r="G43" s="45">
        <v>11561.674315</v>
      </c>
      <c r="H43" s="11" t="str">
        <f t="shared" si="3"/>
        <v>N/A</v>
      </c>
      <c r="I43" s="12">
        <v>2.2000000000000002</v>
      </c>
      <c r="J43" s="12">
        <v>6.8659999999999997</v>
      </c>
      <c r="K43" s="43" t="s">
        <v>739</v>
      </c>
      <c r="L43" s="9" t="str">
        <f t="shared" si="0"/>
        <v>Yes</v>
      </c>
    </row>
    <row r="44" spans="1:12" x14ac:dyDescent="0.25">
      <c r="A44" s="4" t="s">
        <v>107</v>
      </c>
      <c r="B44" s="35" t="s">
        <v>213</v>
      </c>
      <c r="C44" s="45">
        <v>54691898</v>
      </c>
      <c r="D44" s="11" t="str">
        <f t="shared" si="1"/>
        <v>N/A</v>
      </c>
      <c r="E44" s="45">
        <v>48450427</v>
      </c>
      <c r="F44" s="11" t="str">
        <f t="shared" si="2"/>
        <v>N/A</v>
      </c>
      <c r="G44" s="45">
        <v>27487186</v>
      </c>
      <c r="H44" s="11" t="str">
        <f t="shared" si="3"/>
        <v>N/A</v>
      </c>
      <c r="I44" s="12">
        <v>-11.4</v>
      </c>
      <c r="J44" s="12">
        <v>-43.3</v>
      </c>
      <c r="K44" s="43" t="s">
        <v>739</v>
      </c>
      <c r="L44" s="9" t="str">
        <f t="shared" si="0"/>
        <v>No</v>
      </c>
    </row>
    <row r="45" spans="1:12" x14ac:dyDescent="0.25">
      <c r="A45" s="44" t="s">
        <v>158</v>
      </c>
      <c r="B45" s="43" t="s">
        <v>217</v>
      </c>
      <c r="C45" s="1">
        <v>257</v>
      </c>
      <c r="D45" s="11" t="str">
        <f>IF($B45="N/A","N/A",IF(C45&gt;0,"No",IF(C45&lt;0,"No","Yes")))</f>
        <v>No</v>
      </c>
      <c r="E45" s="1">
        <v>2512</v>
      </c>
      <c r="F45" s="11" t="str">
        <f>IF($B45="N/A","N/A",IF(E45&gt;0,"No",IF(E45&lt;0,"No","Yes")))</f>
        <v>No</v>
      </c>
      <c r="G45" s="1">
        <v>5072</v>
      </c>
      <c r="H45" s="11" t="str">
        <f>IF($B45="N/A","N/A",IF(G45&gt;0,"No",IF(G45&lt;0,"No","Yes")))</f>
        <v>No</v>
      </c>
      <c r="I45" s="12">
        <v>877.4</v>
      </c>
      <c r="J45" s="12">
        <v>101.9</v>
      </c>
      <c r="K45" s="43" t="s">
        <v>739</v>
      </c>
      <c r="L45" s="9" t="str">
        <f t="shared" si="0"/>
        <v>No</v>
      </c>
    </row>
    <row r="46" spans="1:12" x14ac:dyDescent="0.25">
      <c r="A46" s="44" t="s">
        <v>156</v>
      </c>
      <c r="B46" s="35" t="s">
        <v>213</v>
      </c>
      <c r="C46" s="45">
        <v>269462</v>
      </c>
      <c r="D46" s="11" t="str">
        <f t="shared" ref="D46:D47" si="4">IF($B46="N/A","N/A",IF(C46&gt;10,"No",IF(C46&lt;-10,"No","Yes")))</f>
        <v>N/A</v>
      </c>
      <c r="E46" s="45">
        <v>1278559</v>
      </c>
      <c r="F46" s="11" t="str">
        <f t="shared" ref="F46:F47" si="5">IF($B46="N/A","N/A",IF(E46&gt;10,"No",IF(E46&lt;-10,"No","Yes")))</f>
        <v>N/A</v>
      </c>
      <c r="G46" s="45">
        <v>5642890</v>
      </c>
      <c r="H46" s="11" t="str">
        <f t="shared" ref="H46:H47" si="6">IF($B46="N/A","N/A",IF(G46&gt;10,"No",IF(G46&lt;-10,"No","Yes")))</f>
        <v>N/A</v>
      </c>
      <c r="I46" s="12">
        <v>374.5</v>
      </c>
      <c r="J46" s="12">
        <v>341.3</v>
      </c>
      <c r="K46" s="43" t="s">
        <v>739</v>
      </c>
      <c r="L46" s="9" t="str">
        <f t="shared" si="0"/>
        <v>No</v>
      </c>
    </row>
    <row r="47" spans="1:12" x14ac:dyDescent="0.25">
      <c r="A47" s="44" t="s">
        <v>1303</v>
      </c>
      <c r="B47" s="35" t="s">
        <v>213</v>
      </c>
      <c r="C47" s="45">
        <v>1048.4902724000001</v>
      </c>
      <c r="D47" s="11" t="str">
        <f t="shared" si="4"/>
        <v>N/A</v>
      </c>
      <c r="E47" s="45">
        <v>508.98049363000001</v>
      </c>
      <c r="F47" s="11" t="str">
        <f t="shared" si="5"/>
        <v>N/A</v>
      </c>
      <c r="G47" s="45">
        <v>1112.5571766999999</v>
      </c>
      <c r="H47" s="11" t="str">
        <f t="shared" si="6"/>
        <v>N/A</v>
      </c>
      <c r="I47" s="12">
        <v>-51.5</v>
      </c>
      <c r="J47" s="12">
        <v>118.6</v>
      </c>
      <c r="K47" s="43" t="s">
        <v>739</v>
      </c>
      <c r="L47" s="9" t="str">
        <f>IF(J47="Div by 0", "N/A", IF(OR(J47="N/A",K47="N/A"),"N/A", IF(J47&gt;VALUE(MID(K47,1,2)), "No", IF(J47&lt;-1*VALUE(MID(K47,1,2)), "No", "Yes"))))</f>
        <v>No</v>
      </c>
    </row>
    <row r="48" spans="1:12" x14ac:dyDescent="0.25">
      <c r="A48" s="44" t="s">
        <v>1502</v>
      </c>
      <c r="B48" s="35" t="s">
        <v>213</v>
      </c>
      <c r="C48" s="45">
        <v>14384.286690000001</v>
      </c>
      <c r="D48" s="11" t="str">
        <f t="shared" ref="D48:D74" si="7">IF($B48="N/A","N/A",IF(C48&gt;10,"No",IF(C48&lt;-10,"No","Yes")))</f>
        <v>N/A</v>
      </c>
      <c r="E48" s="45">
        <v>14910.326519</v>
      </c>
      <c r="F48" s="11" t="str">
        <f t="shared" ref="F48:F74" si="8">IF($B48="N/A","N/A",IF(E48&gt;10,"No",IF(E48&lt;-10,"No","Yes")))</f>
        <v>N/A</v>
      </c>
      <c r="G48" s="45">
        <v>14896.044798999999</v>
      </c>
      <c r="H48" s="11" t="str">
        <f t="shared" ref="H48:H74" si="9">IF($B48="N/A","N/A",IF(G48&gt;10,"No",IF(G48&lt;-10,"No","Yes")))</f>
        <v>N/A</v>
      </c>
      <c r="I48" s="12">
        <v>3.657</v>
      </c>
      <c r="J48" s="12">
        <v>-9.6000000000000002E-2</v>
      </c>
      <c r="K48" s="43" t="s">
        <v>739</v>
      </c>
      <c r="L48" s="9" t="str">
        <f t="shared" ref="L48:L74" si="10">IF(J48="Div by 0", "N/A", IF(K48="N/A","N/A", IF(J48&gt;VALUE(MID(K48,1,2)), "No", IF(J48&lt;-1*VALUE(MID(K48,1,2)), "No", "Yes"))))</f>
        <v>Yes</v>
      </c>
    </row>
    <row r="49" spans="1:12" x14ac:dyDescent="0.25">
      <c r="A49" s="44" t="s">
        <v>1503</v>
      </c>
      <c r="B49" s="35" t="s">
        <v>213</v>
      </c>
      <c r="C49" s="45">
        <v>3379.6784607999998</v>
      </c>
      <c r="D49" s="11" t="str">
        <f t="shared" si="7"/>
        <v>N/A</v>
      </c>
      <c r="E49" s="45">
        <v>3607.0769427999999</v>
      </c>
      <c r="F49" s="11" t="str">
        <f t="shared" si="8"/>
        <v>N/A</v>
      </c>
      <c r="G49" s="45">
        <v>4189.9374678000004</v>
      </c>
      <c r="H49" s="11" t="str">
        <f t="shared" si="9"/>
        <v>N/A</v>
      </c>
      <c r="I49" s="12">
        <v>6.7279999999999998</v>
      </c>
      <c r="J49" s="12">
        <v>16.16</v>
      </c>
      <c r="K49" s="43" t="s">
        <v>739</v>
      </c>
      <c r="L49" s="9" t="str">
        <f t="shared" si="10"/>
        <v>Yes</v>
      </c>
    </row>
    <row r="50" spans="1:12" x14ac:dyDescent="0.25">
      <c r="A50" s="44" t="s">
        <v>1504</v>
      </c>
      <c r="B50" s="35" t="s">
        <v>213</v>
      </c>
      <c r="C50" s="45">
        <v>3961.1309191999999</v>
      </c>
      <c r="D50" s="11" t="str">
        <f t="shared" si="7"/>
        <v>N/A</v>
      </c>
      <c r="E50" s="45">
        <v>4314.9197482</v>
      </c>
      <c r="F50" s="11" t="str">
        <f t="shared" si="8"/>
        <v>N/A</v>
      </c>
      <c r="G50" s="45">
        <v>4451.3242258999999</v>
      </c>
      <c r="H50" s="11" t="str">
        <f t="shared" si="9"/>
        <v>N/A</v>
      </c>
      <c r="I50" s="12">
        <v>8.9320000000000004</v>
      </c>
      <c r="J50" s="12">
        <v>3.161</v>
      </c>
      <c r="K50" s="43" t="s">
        <v>739</v>
      </c>
      <c r="L50" s="9" t="str">
        <f t="shared" si="10"/>
        <v>Yes</v>
      </c>
    </row>
    <row r="51" spans="1:12" x14ac:dyDescent="0.25">
      <c r="A51" s="44" t="s">
        <v>1505</v>
      </c>
      <c r="B51" s="35" t="s">
        <v>213</v>
      </c>
      <c r="C51" s="45">
        <v>1765.3875038000001</v>
      </c>
      <c r="D51" s="11" t="str">
        <f t="shared" si="7"/>
        <v>N/A</v>
      </c>
      <c r="E51" s="45">
        <v>1843.3918495</v>
      </c>
      <c r="F51" s="11" t="str">
        <f t="shared" si="8"/>
        <v>N/A</v>
      </c>
      <c r="G51" s="45">
        <v>2410.9581763000001</v>
      </c>
      <c r="H51" s="11" t="str">
        <f t="shared" si="9"/>
        <v>N/A</v>
      </c>
      <c r="I51" s="12">
        <v>4.4189999999999996</v>
      </c>
      <c r="J51" s="12">
        <v>30.79</v>
      </c>
      <c r="K51" s="43" t="s">
        <v>739</v>
      </c>
      <c r="L51" s="9" t="str">
        <f t="shared" si="10"/>
        <v>No</v>
      </c>
    </row>
    <row r="52" spans="1:12" x14ac:dyDescent="0.25">
      <c r="A52" s="44" t="s">
        <v>1506</v>
      </c>
      <c r="B52" s="35" t="s">
        <v>213</v>
      </c>
      <c r="C52" s="45">
        <v>24016.304733000001</v>
      </c>
      <c r="D52" s="11" t="str">
        <f t="shared" si="7"/>
        <v>N/A</v>
      </c>
      <c r="E52" s="45">
        <v>24726.935397000001</v>
      </c>
      <c r="F52" s="11" t="str">
        <f t="shared" si="8"/>
        <v>N/A</v>
      </c>
      <c r="G52" s="45">
        <v>24518.846816000001</v>
      </c>
      <c r="H52" s="11" t="str">
        <f t="shared" si="9"/>
        <v>N/A</v>
      </c>
      <c r="I52" s="12">
        <v>2.9590000000000001</v>
      </c>
      <c r="J52" s="12">
        <v>-0.84199999999999997</v>
      </c>
      <c r="K52" s="43" t="s">
        <v>739</v>
      </c>
      <c r="L52" s="9" t="str">
        <f t="shared" si="10"/>
        <v>Yes</v>
      </c>
    </row>
    <row r="53" spans="1:12" x14ac:dyDescent="0.25">
      <c r="A53" s="44" t="s">
        <v>1507</v>
      </c>
      <c r="B53" s="35" t="s">
        <v>213</v>
      </c>
      <c r="C53" s="45" t="s">
        <v>1746</v>
      </c>
      <c r="D53" s="11" t="str">
        <f t="shared" si="7"/>
        <v>N/A</v>
      </c>
      <c r="E53" s="45" t="s">
        <v>1746</v>
      </c>
      <c r="F53" s="11" t="str">
        <f t="shared" si="8"/>
        <v>N/A</v>
      </c>
      <c r="G53" s="45" t="s">
        <v>1746</v>
      </c>
      <c r="H53" s="11" t="str">
        <f t="shared" si="9"/>
        <v>N/A</v>
      </c>
      <c r="I53" s="12" t="s">
        <v>1746</v>
      </c>
      <c r="J53" s="12" t="s">
        <v>1746</v>
      </c>
      <c r="K53" s="43" t="s">
        <v>739</v>
      </c>
      <c r="L53" s="9" t="str">
        <f t="shared" si="10"/>
        <v>N/A</v>
      </c>
    </row>
    <row r="54" spans="1:12" x14ac:dyDescent="0.25">
      <c r="A54" s="44" t="s">
        <v>1508</v>
      </c>
      <c r="B54" s="35" t="s">
        <v>213</v>
      </c>
      <c r="C54" s="45">
        <v>10047.633212999999</v>
      </c>
      <c r="D54" s="11" t="str">
        <f t="shared" si="7"/>
        <v>N/A</v>
      </c>
      <c r="E54" s="45">
        <v>10145.593242000001</v>
      </c>
      <c r="F54" s="11" t="str">
        <f t="shared" si="8"/>
        <v>N/A</v>
      </c>
      <c r="G54" s="45">
        <v>10797.755241999999</v>
      </c>
      <c r="H54" s="11" t="str">
        <f t="shared" si="9"/>
        <v>N/A</v>
      </c>
      <c r="I54" s="12">
        <v>0.97499999999999998</v>
      </c>
      <c r="J54" s="12">
        <v>6.4279999999999999</v>
      </c>
      <c r="K54" s="43" t="s">
        <v>739</v>
      </c>
      <c r="L54" s="9" t="str">
        <f t="shared" si="10"/>
        <v>Yes</v>
      </c>
    </row>
    <row r="55" spans="1:12" x14ac:dyDescent="0.25">
      <c r="A55" s="44" t="s">
        <v>1509</v>
      </c>
      <c r="B55" s="35" t="s">
        <v>213</v>
      </c>
      <c r="C55" s="45">
        <v>9523.4629315999991</v>
      </c>
      <c r="D55" s="11" t="str">
        <f t="shared" si="7"/>
        <v>N/A</v>
      </c>
      <c r="E55" s="45">
        <v>9498.5851903999992</v>
      </c>
      <c r="F55" s="11" t="str">
        <f t="shared" si="8"/>
        <v>N/A</v>
      </c>
      <c r="G55" s="45">
        <v>10262.34432</v>
      </c>
      <c r="H55" s="11" t="str">
        <f t="shared" si="9"/>
        <v>N/A</v>
      </c>
      <c r="I55" s="12">
        <v>-0.26100000000000001</v>
      </c>
      <c r="J55" s="12">
        <v>8.0410000000000004</v>
      </c>
      <c r="K55" s="43" t="s">
        <v>739</v>
      </c>
      <c r="L55" s="9" t="str">
        <f t="shared" si="10"/>
        <v>Yes</v>
      </c>
    </row>
    <row r="56" spans="1:12" x14ac:dyDescent="0.25">
      <c r="A56" s="44" t="s">
        <v>1510</v>
      </c>
      <c r="B56" s="35" t="s">
        <v>213</v>
      </c>
      <c r="C56" s="45">
        <v>12664.321964999999</v>
      </c>
      <c r="D56" s="11" t="str">
        <f t="shared" si="7"/>
        <v>N/A</v>
      </c>
      <c r="E56" s="45">
        <v>13219.942134999999</v>
      </c>
      <c r="F56" s="11" t="str">
        <f t="shared" si="8"/>
        <v>N/A</v>
      </c>
      <c r="G56" s="45">
        <v>14351.653910999999</v>
      </c>
      <c r="H56" s="11" t="str">
        <f t="shared" si="9"/>
        <v>N/A</v>
      </c>
      <c r="I56" s="12">
        <v>4.3869999999999996</v>
      </c>
      <c r="J56" s="12">
        <v>8.5609999999999999</v>
      </c>
      <c r="K56" s="43" t="s">
        <v>739</v>
      </c>
      <c r="L56" s="9" t="str">
        <f t="shared" si="10"/>
        <v>Yes</v>
      </c>
    </row>
    <row r="57" spans="1:12" x14ac:dyDescent="0.25">
      <c r="A57" s="44" t="s">
        <v>1511</v>
      </c>
      <c r="B57" s="35" t="s">
        <v>213</v>
      </c>
      <c r="C57" s="45">
        <v>2398.4451889000002</v>
      </c>
      <c r="D57" s="11" t="str">
        <f t="shared" si="7"/>
        <v>N/A</v>
      </c>
      <c r="E57" s="45">
        <v>3167.2105376999998</v>
      </c>
      <c r="F57" s="11" t="str">
        <f t="shared" si="8"/>
        <v>N/A</v>
      </c>
      <c r="G57" s="45">
        <v>3582.0824103</v>
      </c>
      <c r="H57" s="11" t="str">
        <f t="shared" si="9"/>
        <v>N/A</v>
      </c>
      <c r="I57" s="12">
        <v>32.049999999999997</v>
      </c>
      <c r="J57" s="12">
        <v>13.1</v>
      </c>
      <c r="K57" s="43" t="s">
        <v>739</v>
      </c>
      <c r="L57" s="9" t="str">
        <f t="shared" si="10"/>
        <v>Yes</v>
      </c>
    </row>
    <row r="58" spans="1:12" x14ac:dyDescent="0.25">
      <c r="A58" s="44" t="s">
        <v>1512</v>
      </c>
      <c r="B58" s="35" t="s">
        <v>213</v>
      </c>
      <c r="C58" s="45">
        <v>13982.168777999999</v>
      </c>
      <c r="D58" s="11" t="str">
        <f t="shared" si="7"/>
        <v>N/A</v>
      </c>
      <c r="E58" s="45">
        <v>15412.168825000001</v>
      </c>
      <c r="F58" s="11" t="str">
        <f t="shared" si="8"/>
        <v>N/A</v>
      </c>
      <c r="G58" s="45">
        <v>15039.082967</v>
      </c>
      <c r="H58" s="11" t="str">
        <f t="shared" si="9"/>
        <v>N/A</v>
      </c>
      <c r="I58" s="12">
        <v>10.23</v>
      </c>
      <c r="J58" s="12">
        <v>-2.42</v>
      </c>
      <c r="K58" s="43" t="s">
        <v>739</v>
      </c>
      <c r="L58" s="9" t="str">
        <f t="shared" si="10"/>
        <v>Yes</v>
      </c>
    </row>
    <row r="59" spans="1:12" x14ac:dyDescent="0.25">
      <c r="A59" s="44" t="s">
        <v>1513</v>
      </c>
      <c r="B59" s="35" t="s">
        <v>213</v>
      </c>
      <c r="C59" s="45" t="s">
        <v>1746</v>
      </c>
      <c r="D59" s="11" t="str">
        <f t="shared" si="7"/>
        <v>N/A</v>
      </c>
      <c r="E59" s="45" t="s">
        <v>1746</v>
      </c>
      <c r="F59" s="11" t="str">
        <f t="shared" si="8"/>
        <v>N/A</v>
      </c>
      <c r="G59" s="45" t="s">
        <v>1746</v>
      </c>
      <c r="H59" s="11" t="str">
        <f t="shared" si="9"/>
        <v>N/A</v>
      </c>
      <c r="I59" s="12" t="s">
        <v>1746</v>
      </c>
      <c r="J59" s="12" t="s">
        <v>1746</v>
      </c>
      <c r="K59" s="43" t="s">
        <v>739</v>
      </c>
      <c r="L59" s="9" t="str">
        <f t="shared" si="10"/>
        <v>N/A</v>
      </c>
    </row>
    <row r="60" spans="1:12" x14ac:dyDescent="0.25">
      <c r="A60" s="44" t="s">
        <v>1514</v>
      </c>
      <c r="B60" s="35" t="s">
        <v>213</v>
      </c>
      <c r="C60" s="45">
        <v>2223.7741225</v>
      </c>
      <c r="D60" s="11" t="str">
        <f t="shared" si="7"/>
        <v>N/A</v>
      </c>
      <c r="E60" s="45">
        <v>2311.3609626000002</v>
      </c>
      <c r="F60" s="11" t="str">
        <f t="shared" si="8"/>
        <v>N/A</v>
      </c>
      <c r="G60" s="45">
        <v>2356.0320258000002</v>
      </c>
      <c r="H60" s="11" t="str">
        <f t="shared" si="9"/>
        <v>N/A</v>
      </c>
      <c r="I60" s="12">
        <v>3.9390000000000001</v>
      </c>
      <c r="J60" s="12">
        <v>1.9330000000000001</v>
      </c>
      <c r="K60" s="43" t="s">
        <v>739</v>
      </c>
      <c r="L60" s="9" t="str">
        <f t="shared" si="10"/>
        <v>Yes</v>
      </c>
    </row>
    <row r="61" spans="1:12" x14ac:dyDescent="0.25">
      <c r="A61" s="44" t="s">
        <v>1515</v>
      </c>
      <c r="B61" s="35" t="s">
        <v>213</v>
      </c>
      <c r="C61" s="45">
        <v>477.08673807999998</v>
      </c>
      <c r="D61" s="11" t="str">
        <f t="shared" si="7"/>
        <v>N/A</v>
      </c>
      <c r="E61" s="45">
        <v>565.43631816000004</v>
      </c>
      <c r="F61" s="11" t="str">
        <f t="shared" si="8"/>
        <v>N/A</v>
      </c>
      <c r="G61" s="45">
        <v>652.39405580000005</v>
      </c>
      <c r="H61" s="11" t="str">
        <f t="shared" si="9"/>
        <v>N/A</v>
      </c>
      <c r="I61" s="12">
        <v>18.52</v>
      </c>
      <c r="J61" s="12">
        <v>15.38</v>
      </c>
      <c r="K61" s="43" t="s">
        <v>739</v>
      </c>
      <c r="L61" s="9" t="str">
        <f t="shared" si="10"/>
        <v>Yes</v>
      </c>
    </row>
    <row r="62" spans="1:12" x14ac:dyDescent="0.25">
      <c r="A62" s="44" t="s">
        <v>1516</v>
      </c>
      <c r="B62" s="35" t="s">
        <v>213</v>
      </c>
      <c r="C62" s="45" t="s">
        <v>1746</v>
      </c>
      <c r="D62" s="11" t="str">
        <f t="shared" si="7"/>
        <v>N/A</v>
      </c>
      <c r="E62" s="45" t="s">
        <v>1746</v>
      </c>
      <c r="F62" s="11" t="str">
        <f t="shared" si="8"/>
        <v>N/A</v>
      </c>
      <c r="G62" s="45" t="s">
        <v>1746</v>
      </c>
      <c r="H62" s="11" t="str">
        <f t="shared" si="9"/>
        <v>N/A</v>
      </c>
      <c r="I62" s="12" t="s">
        <v>1746</v>
      </c>
      <c r="J62" s="12" t="s">
        <v>1746</v>
      </c>
      <c r="K62" s="43" t="s">
        <v>739</v>
      </c>
      <c r="L62" s="9" t="str">
        <f t="shared" si="10"/>
        <v>N/A</v>
      </c>
    </row>
    <row r="63" spans="1:12" ht="25" x14ac:dyDescent="0.25">
      <c r="A63" s="44" t="s">
        <v>1517</v>
      </c>
      <c r="B63" s="35" t="s">
        <v>213</v>
      </c>
      <c r="C63" s="45">
        <v>7266.1986754999998</v>
      </c>
      <c r="D63" s="11" t="str">
        <f t="shared" si="7"/>
        <v>N/A</v>
      </c>
      <c r="E63" s="45">
        <v>4869.7916667</v>
      </c>
      <c r="F63" s="11" t="str">
        <f t="shared" si="8"/>
        <v>N/A</v>
      </c>
      <c r="G63" s="45">
        <v>7799.1125000000002</v>
      </c>
      <c r="H63" s="11" t="str">
        <f t="shared" si="9"/>
        <v>N/A</v>
      </c>
      <c r="I63" s="12">
        <v>-33</v>
      </c>
      <c r="J63" s="12">
        <v>60.15</v>
      </c>
      <c r="K63" s="43" t="s">
        <v>739</v>
      </c>
      <c r="L63" s="9" t="str">
        <f t="shared" si="10"/>
        <v>No</v>
      </c>
    </row>
    <row r="64" spans="1:12" x14ac:dyDescent="0.25">
      <c r="A64" s="44" t="s">
        <v>1518</v>
      </c>
      <c r="B64" s="35" t="s">
        <v>213</v>
      </c>
      <c r="C64" s="45">
        <v>614.96886022000001</v>
      </c>
      <c r="D64" s="11" t="str">
        <f t="shared" si="7"/>
        <v>N/A</v>
      </c>
      <c r="E64" s="45">
        <v>694.57219796000004</v>
      </c>
      <c r="F64" s="11" t="str">
        <f t="shared" si="8"/>
        <v>N/A</v>
      </c>
      <c r="G64" s="45">
        <v>759.80136292999998</v>
      </c>
      <c r="H64" s="11" t="str">
        <f t="shared" si="9"/>
        <v>N/A</v>
      </c>
      <c r="I64" s="12">
        <v>12.94</v>
      </c>
      <c r="J64" s="12">
        <v>9.391</v>
      </c>
      <c r="K64" s="43" t="s">
        <v>739</v>
      </c>
      <c r="L64" s="9" t="str">
        <f t="shared" si="10"/>
        <v>Yes</v>
      </c>
    </row>
    <row r="65" spans="1:12" x14ac:dyDescent="0.25">
      <c r="A65" s="44" t="s">
        <v>1519</v>
      </c>
      <c r="B65" s="35" t="s">
        <v>213</v>
      </c>
      <c r="C65" s="45">
        <v>2685.2491209999998</v>
      </c>
      <c r="D65" s="11" t="str">
        <f t="shared" si="7"/>
        <v>N/A</v>
      </c>
      <c r="E65" s="45">
        <v>2830.6186810999998</v>
      </c>
      <c r="F65" s="11" t="str">
        <f t="shared" si="8"/>
        <v>N/A</v>
      </c>
      <c r="G65" s="45">
        <v>3409.9908083999999</v>
      </c>
      <c r="H65" s="11" t="str">
        <f t="shared" si="9"/>
        <v>N/A</v>
      </c>
      <c r="I65" s="12">
        <v>5.4139999999999997</v>
      </c>
      <c r="J65" s="12">
        <v>20.47</v>
      </c>
      <c r="K65" s="43" t="s">
        <v>739</v>
      </c>
      <c r="L65" s="9" t="str">
        <f t="shared" si="10"/>
        <v>Yes</v>
      </c>
    </row>
    <row r="66" spans="1:12" x14ac:dyDescent="0.25">
      <c r="A66" s="44" t="s">
        <v>1520</v>
      </c>
      <c r="B66" s="35" t="s">
        <v>213</v>
      </c>
      <c r="C66" s="45">
        <v>4362.1013653999998</v>
      </c>
      <c r="D66" s="11" t="str">
        <f t="shared" si="7"/>
        <v>N/A</v>
      </c>
      <c r="E66" s="45">
        <v>4482.2337551999999</v>
      </c>
      <c r="F66" s="11" t="str">
        <f t="shared" si="8"/>
        <v>N/A</v>
      </c>
      <c r="G66" s="45">
        <v>4332.6372806999998</v>
      </c>
      <c r="H66" s="11" t="str">
        <f t="shared" si="9"/>
        <v>N/A</v>
      </c>
      <c r="I66" s="12">
        <v>2.754</v>
      </c>
      <c r="J66" s="12">
        <v>-3.34</v>
      </c>
      <c r="K66" s="43" t="s">
        <v>739</v>
      </c>
      <c r="L66" s="9" t="str">
        <f t="shared" si="10"/>
        <v>Yes</v>
      </c>
    </row>
    <row r="67" spans="1:12" x14ac:dyDescent="0.25">
      <c r="A67" s="44" t="s">
        <v>1521</v>
      </c>
      <c r="B67" s="35" t="s">
        <v>213</v>
      </c>
      <c r="C67" s="45" t="s">
        <v>1746</v>
      </c>
      <c r="D67" s="11" t="str">
        <f t="shared" si="7"/>
        <v>N/A</v>
      </c>
      <c r="E67" s="45" t="s">
        <v>1746</v>
      </c>
      <c r="F67" s="11" t="str">
        <f t="shared" si="8"/>
        <v>N/A</v>
      </c>
      <c r="G67" s="45" t="s">
        <v>1746</v>
      </c>
      <c r="H67" s="11" t="str">
        <f t="shared" si="9"/>
        <v>N/A</v>
      </c>
      <c r="I67" s="12" t="s">
        <v>1746</v>
      </c>
      <c r="J67" s="12" t="s">
        <v>1746</v>
      </c>
      <c r="K67" s="43" t="s">
        <v>739</v>
      </c>
      <c r="L67" s="9" t="str">
        <f t="shared" si="10"/>
        <v>N/A</v>
      </c>
    </row>
    <row r="68" spans="1:12" x14ac:dyDescent="0.25">
      <c r="A68" s="44" t="s">
        <v>1522</v>
      </c>
      <c r="B68" s="35" t="s">
        <v>213</v>
      </c>
      <c r="C68" s="45">
        <v>756.01702979000004</v>
      </c>
      <c r="D68" s="11" t="str">
        <f t="shared" si="7"/>
        <v>N/A</v>
      </c>
      <c r="E68" s="45">
        <v>756.22108237999998</v>
      </c>
      <c r="F68" s="11" t="str">
        <f t="shared" si="8"/>
        <v>N/A</v>
      </c>
      <c r="G68" s="45">
        <v>777.52555036000001</v>
      </c>
      <c r="H68" s="11" t="str">
        <f t="shared" si="9"/>
        <v>N/A</v>
      </c>
      <c r="I68" s="12">
        <v>2.7E-2</v>
      </c>
      <c r="J68" s="12">
        <v>2.8170000000000002</v>
      </c>
      <c r="K68" s="43" t="s">
        <v>739</v>
      </c>
      <c r="L68" s="9" t="str">
        <f t="shared" si="10"/>
        <v>Yes</v>
      </c>
    </row>
    <row r="69" spans="1:12" x14ac:dyDescent="0.25">
      <c r="A69" s="44" t="s">
        <v>1523</v>
      </c>
      <c r="B69" s="35" t="s">
        <v>213</v>
      </c>
      <c r="C69" s="45">
        <v>650.86347497999998</v>
      </c>
      <c r="D69" s="11" t="str">
        <f t="shared" si="7"/>
        <v>N/A</v>
      </c>
      <c r="E69" s="45">
        <v>640.08874745000003</v>
      </c>
      <c r="F69" s="11" t="str">
        <f t="shared" si="8"/>
        <v>N/A</v>
      </c>
      <c r="G69" s="45">
        <v>747.04228752999995</v>
      </c>
      <c r="H69" s="11" t="str">
        <f t="shared" si="9"/>
        <v>N/A</v>
      </c>
      <c r="I69" s="12">
        <v>-1.66</v>
      </c>
      <c r="J69" s="12">
        <v>16.71</v>
      </c>
      <c r="K69" s="43" t="s">
        <v>739</v>
      </c>
      <c r="L69" s="9" t="str">
        <f t="shared" si="10"/>
        <v>Yes</v>
      </c>
    </row>
    <row r="70" spans="1:12" x14ac:dyDescent="0.25">
      <c r="A70" s="44" t="s">
        <v>1524</v>
      </c>
      <c r="B70" s="35" t="s">
        <v>213</v>
      </c>
      <c r="C70" s="45" t="s">
        <v>1746</v>
      </c>
      <c r="D70" s="11" t="str">
        <f t="shared" si="7"/>
        <v>N/A</v>
      </c>
      <c r="E70" s="45" t="s">
        <v>1746</v>
      </c>
      <c r="F70" s="11" t="str">
        <f t="shared" si="8"/>
        <v>N/A</v>
      </c>
      <c r="G70" s="45" t="s">
        <v>1746</v>
      </c>
      <c r="H70" s="11" t="str">
        <f t="shared" si="9"/>
        <v>N/A</v>
      </c>
      <c r="I70" s="12" t="s">
        <v>1746</v>
      </c>
      <c r="J70" s="12" t="s">
        <v>1746</v>
      </c>
      <c r="K70" s="43" t="s">
        <v>739</v>
      </c>
      <c r="L70" s="9" t="str">
        <f t="shared" si="10"/>
        <v>N/A</v>
      </c>
    </row>
    <row r="71" spans="1:12" ht="25" x14ac:dyDescent="0.25">
      <c r="A71" s="44" t="s">
        <v>1525</v>
      </c>
      <c r="B71" s="35" t="s">
        <v>213</v>
      </c>
      <c r="C71" s="45">
        <v>3326.6428571000001</v>
      </c>
      <c r="D71" s="11" t="str">
        <f t="shared" si="7"/>
        <v>N/A</v>
      </c>
      <c r="E71" s="45">
        <v>3328.875</v>
      </c>
      <c r="F71" s="11" t="str">
        <f t="shared" si="8"/>
        <v>N/A</v>
      </c>
      <c r="G71" s="45">
        <v>1248.75</v>
      </c>
      <c r="H71" s="11" t="str">
        <f t="shared" si="9"/>
        <v>N/A</v>
      </c>
      <c r="I71" s="12">
        <v>6.7100000000000007E-2</v>
      </c>
      <c r="J71" s="12">
        <v>-62.5</v>
      </c>
      <c r="K71" s="43" t="s">
        <v>739</v>
      </c>
      <c r="L71" s="9" t="str">
        <f t="shared" si="10"/>
        <v>No</v>
      </c>
    </row>
    <row r="72" spans="1:12" x14ac:dyDescent="0.25">
      <c r="A72" s="44" t="s">
        <v>1526</v>
      </c>
      <c r="B72" s="35" t="s">
        <v>213</v>
      </c>
      <c r="C72" s="45">
        <v>884.04689073999998</v>
      </c>
      <c r="D72" s="11" t="str">
        <f t="shared" si="7"/>
        <v>N/A</v>
      </c>
      <c r="E72" s="45">
        <v>895.91278841999997</v>
      </c>
      <c r="F72" s="11" t="str">
        <f t="shared" si="8"/>
        <v>N/A</v>
      </c>
      <c r="G72" s="45">
        <v>823.19185417000006</v>
      </c>
      <c r="H72" s="11" t="str">
        <f t="shared" si="9"/>
        <v>N/A</v>
      </c>
      <c r="I72" s="12">
        <v>1.3420000000000001</v>
      </c>
      <c r="J72" s="12">
        <v>-8.1199999999999992</v>
      </c>
      <c r="K72" s="43" t="s">
        <v>739</v>
      </c>
      <c r="L72" s="9" t="str">
        <f t="shared" si="10"/>
        <v>Yes</v>
      </c>
    </row>
    <row r="73" spans="1:12" x14ac:dyDescent="0.25">
      <c r="A73" s="44" t="s">
        <v>1527</v>
      </c>
      <c r="B73" s="35" t="s">
        <v>213</v>
      </c>
      <c r="C73" s="45">
        <v>433.22735675000001</v>
      </c>
      <c r="D73" s="11" t="str">
        <f t="shared" si="7"/>
        <v>N/A</v>
      </c>
      <c r="E73" s="45">
        <v>297.8974359</v>
      </c>
      <c r="F73" s="11" t="str">
        <f t="shared" si="8"/>
        <v>N/A</v>
      </c>
      <c r="G73" s="45">
        <v>222.44636015</v>
      </c>
      <c r="H73" s="11" t="str">
        <f t="shared" si="9"/>
        <v>N/A</v>
      </c>
      <c r="I73" s="12">
        <v>-31.2</v>
      </c>
      <c r="J73" s="12">
        <v>-25.3</v>
      </c>
      <c r="K73" s="43" t="s">
        <v>739</v>
      </c>
      <c r="L73" s="9" t="str">
        <f t="shared" si="10"/>
        <v>Yes</v>
      </c>
    </row>
    <row r="74" spans="1:12" x14ac:dyDescent="0.25">
      <c r="A74" s="44" t="s">
        <v>1528</v>
      </c>
      <c r="B74" s="35" t="s">
        <v>213</v>
      </c>
      <c r="C74" s="45" t="s">
        <v>1746</v>
      </c>
      <c r="D74" s="11" t="str">
        <f t="shared" si="7"/>
        <v>N/A</v>
      </c>
      <c r="E74" s="45" t="s">
        <v>1746</v>
      </c>
      <c r="F74" s="11" t="str">
        <f t="shared" si="8"/>
        <v>N/A</v>
      </c>
      <c r="G74" s="45" t="s">
        <v>1746</v>
      </c>
      <c r="H74" s="11" t="str">
        <f t="shared" si="9"/>
        <v>N/A</v>
      </c>
      <c r="I74" s="12" t="s">
        <v>1746</v>
      </c>
      <c r="J74" s="12" t="s">
        <v>1746</v>
      </c>
      <c r="K74" s="43" t="s">
        <v>739</v>
      </c>
      <c r="L74" s="9" t="str">
        <f t="shared" si="10"/>
        <v>N/A</v>
      </c>
    </row>
    <row r="75" spans="1:12" x14ac:dyDescent="0.25">
      <c r="A75" s="44" t="s">
        <v>1610</v>
      </c>
      <c r="B75" s="35" t="s">
        <v>213</v>
      </c>
      <c r="C75" s="45">
        <v>669285344</v>
      </c>
      <c r="D75" s="11" t="str">
        <f t="shared" ref="D75:D144" si="11">IF($B75="N/A","N/A",IF(C75&gt;10,"No",IF(C75&lt;-10,"No","Yes")))</f>
        <v>N/A</v>
      </c>
      <c r="E75" s="45">
        <v>684310753</v>
      </c>
      <c r="F75" s="11" t="str">
        <f t="shared" ref="F75:F144" si="12">IF($B75="N/A","N/A",IF(E75&gt;10,"No",IF(E75&lt;-10,"No","Yes")))</f>
        <v>N/A</v>
      </c>
      <c r="G75" s="45">
        <v>789729227</v>
      </c>
      <c r="H75" s="11" t="str">
        <f t="shared" ref="H75:H144" si="13">IF($B75="N/A","N/A",IF(G75&gt;10,"No",IF(G75&lt;-10,"No","Yes")))</f>
        <v>N/A</v>
      </c>
      <c r="I75" s="12">
        <v>2.2450000000000001</v>
      </c>
      <c r="J75" s="12">
        <v>15.41</v>
      </c>
      <c r="K75" s="43" t="s">
        <v>739</v>
      </c>
      <c r="L75" s="9" t="str">
        <f t="shared" ref="L75:L135" si="14">IF(J75="Div by 0", "N/A", IF(K75="N/A","N/A", IF(J75&gt;VALUE(MID(K75,1,2)), "No", IF(J75&lt;-1*VALUE(MID(K75,1,2)), "No", "Yes"))))</f>
        <v>Yes</v>
      </c>
    </row>
    <row r="76" spans="1:12" x14ac:dyDescent="0.25">
      <c r="A76" s="44" t="s">
        <v>598</v>
      </c>
      <c r="B76" s="35" t="s">
        <v>213</v>
      </c>
      <c r="C76" s="36">
        <v>61213</v>
      </c>
      <c r="D76" s="11" t="str">
        <f t="shared" si="11"/>
        <v>N/A</v>
      </c>
      <c r="E76" s="36">
        <v>59586</v>
      </c>
      <c r="F76" s="11" t="str">
        <f t="shared" si="12"/>
        <v>N/A</v>
      </c>
      <c r="G76" s="36">
        <v>63250</v>
      </c>
      <c r="H76" s="11" t="str">
        <f t="shared" si="13"/>
        <v>N/A</v>
      </c>
      <c r="I76" s="12">
        <v>-2.66</v>
      </c>
      <c r="J76" s="12">
        <v>6.149</v>
      </c>
      <c r="K76" s="43" t="s">
        <v>739</v>
      </c>
      <c r="L76" s="9" t="str">
        <f t="shared" si="14"/>
        <v>Yes</v>
      </c>
    </row>
    <row r="77" spans="1:12" x14ac:dyDescent="0.25">
      <c r="A77" s="44" t="s">
        <v>1437</v>
      </c>
      <c r="B77" s="35" t="s">
        <v>213</v>
      </c>
      <c r="C77" s="45">
        <v>10933.712512</v>
      </c>
      <c r="D77" s="11" t="str">
        <f t="shared" si="11"/>
        <v>N/A</v>
      </c>
      <c r="E77" s="45">
        <v>11484.421727000001</v>
      </c>
      <c r="F77" s="11" t="str">
        <f t="shared" si="12"/>
        <v>N/A</v>
      </c>
      <c r="G77" s="45">
        <v>12485.837581</v>
      </c>
      <c r="H77" s="11" t="str">
        <f t="shared" si="13"/>
        <v>N/A</v>
      </c>
      <c r="I77" s="12">
        <v>5.0369999999999999</v>
      </c>
      <c r="J77" s="12">
        <v>8.7200000000000006</v>
      </c>
      <c r="K77" s="43" t="s">
        <v>739</v>
      </c>
      <c r="L77" s="9" t="str">
        <f t="shared" si="14"/>
        <v>Yes</v>
      </c>
    </row>
    <row r="78" spans="1:12" x14ac:dyDescent="0.25">
      <c r="A78" s="44" t="s">
        <v>1438</v>
      </c>
      <c r="B78" s="35" t="s">
        <v>213</v>
      </c>
      <c r="C78" s="36">
        <v>6.8641628411999998</v>
      </c>
      <c r="D78" s="11" t="str">
        <f t="shared" si="11"/>
        <v>N/A</v>
      </c>
      <c r="E78" s="36">
        <v>6.9084684322000003</v>
      </c>
      <c r="F78" s="11" t="str">
        <f t="shared" si="12"/>
        <v>N/A</v>
      </c>
      <c r="G78" s="36">
        <v>6.9667667984000001</v>
      </c>
      <c r="H78" s="11" t="str">
        <f t="shared" si="13"/>
        <v>N/A</v>
      </c>
      <c r="I78" s="12">
        <v>0.64549999999999996</v>
      </c>
      <c r="J78" s="12">
        <v>0.84389999999999998</v>
      </c>
      <c r="K78" s="43" t="s">
        <v>739</v>
      </c>
      <c r="L78" s="9" t="str">
        <f t="shared" si="14"/>
        <v>Yes</v>
      </c>
    </row>
    <row r="79" spans="1:12" x14ac:dyDescent="0.25">
      <c r="A79" s="44" t="s">
        <v>599</v>
      </c>
      <c r="B79" s="35" t="s">
        <v>213</v>
      </c>
      <c r="C79" s="45">
        <v>0</v>
      </c>
      <c r="D79" s="11" t="str">
        <f t="shared" si="11"/>
        <v>N/A</v>
      </c>
      <c r="E79" s="45">
        <v>0</v>
      </c>
      <c r="F79" s="11" t="str">
        <f t="shared" si="12"/>
        <v>N/A</v>
      </c>
      <c r="G79" s="45">
        <v>0</v>
      </c>
      <c r="H79" s="11" t="str">
        <f t="shared" si="13"/>
        <v>N/A</v>
      </c>
      <c r="I79" s="12" t="s">
        <v>1746</v>
      </c>
      <c r="J79" s="12" t="s">
        <v>1746</v>
      </c>
      <c r="K79" s="43" t="s">
        <v>739</v>
      </c>
      <c r="L79" s="9" t="str">
        <f t="shared" si="14"/>
        <v>N/A</v>
      </c>
    </row>
    <row r="80" spans="1:12" x14ac:dyDescent="0.25">
      <c r="A80" s="44" t="s">
        <v>600</v>
      </c>
      <c r="B80" s="35" t="s">
        <v>213</v>
      </c>
      <c r="C80" s="36">
        <v>0</v>
      </c>
      <c r="D80" s="11" t="str">
        <f t="shared" si="11"/>
        <v>N/A</v>
      </c>
      <c r="E80" s="36">
        <v>0</v>
      </c>
      <c r="F80" s="11" t="str">
        <f t="shared" si="12"/>
        <v>N/A</v>
      </c>
      <c r="G80" s="36">
        <v>0</v>
      </c>
      <c r="H80" s="11" t="str">
        <f t="shared" si="13"/>
        <v>N/A</v>
      </c>
      <c r="I80" s="12" t="s">
        <v>1746</v>
      </c>
      <c r="J80" s="12" t="s">
        <v>1746</v>
      </c>
      <c r="K80" s="43" t="s">
        <v>739</v>
      </c>
      <c r="L80" s="9" t="str">
        <f t="shared" si="14"/>
        <v>N/A</v>
      </c>
    </row>
    <row r="81" spans="1:12" x14ac:dyDescent="0.25">
      <c r="A81" s="44" t="s">
        <v>1439</v>
      </c>
      <c r="B81" s="35" t="s">
        <v>213</v>
      </c>
      <c r="C81" s="45" t="s">
        <v>1746</v>
      </c>
      <c r="D81" s="11" t="str">
        <f t="shared" si="11"/>
        <v>N/A</v>
      </c>
      <c r="E81" s="45" t="s">
        <v>1746</v>
      </c>
      <c r="F81" s="11" t="str">
        <f t="shared" si="12"/>
        <v>N/A</v>
      </c>
      <c r="G81" s="45" t="s">
        <v>1746</v>
      </c>
      <c r="H81" s="11" t="str">
        <f t="shared" si="13"/>
        <v>N/A</v>
      </c>
      <c r="I81" s="12" t="s">
        <v>1746</v>
      </c>
      <c r="J81" s="12" t="s">
        <v>1746</v>
      </c>
      <c r="K81" s="43" t="s">
        <v>739</v>
      </c>
      <c r="L81" s="9" t="str">
        <f t="shared" si="14"/>
        <v>N/A</v>
      </c>
    </row>
    <row r="82" spans="1:12" ht="25" x14ac:dyDescent="0.25">
      <c r="A82" s="44" t="s">
        <v>601</v>
      </c>
      <c r="B82" s="35" t="s">
        <v>213</v>
      </c>
      <c r="C82" s="45">
        <v>0</v>
      </c>
      <c r="D82" s="11" t="str">
        <f t="shared" si="11"/>
        <v>N/A</v>
      </c>
      <c r="E82" s="45">
        <v>0</v>
      </c>
      <c r="F82" s="11" t="str">
        <f t="shared" si="12"/>
        <v>N/A</v>
      </c>
      <c r="G82" s="45">
        <v>0</v>
      </c>
      <c r="H82" s="11" t="str">
        <f t="shared" si="13"/>
        <v>N/A</v>
      </c>
      <c r="I82" s="12" t="s">
        <v>1746</v>
      </c>
      <c r="J82" s="12" t="s">
        <v>1746</v>
      </c>
      <c r="K82" s="43" t="s">
        <v>739</v>
      </c>
      <c r="L82" s="9" t="str">
        <f t="shared" si="14"/>
        <v>N/A</v>
      </c>
    </row>
    <row r="83" spans="1:12" x14ac:dyDescent="0.25">
      <c r="A83" s="44" t="s">
        <v>602</v>
      </c>
      <c r="B83" s="35" t="s">
        <v>213</v>
      </c>
      <c r="C83" s="36">
        <v>0</v>
      </c>
      <c r="D83" s="11" t="str">
        <f t="shared" si="11"/>
        <v>N/A</v>
      </c>
      <c r="E83" s="36">
        <v>0</v>
      </c>
      <c r="F83" s="11" t="str">
        <f t="shared" si="12"/>
        <v>N/A</v>
      </c>
      <c r="G83" s="36">
        <v>0</v>
      </c>
      <c r="H83" s="11" t="str">
        <f t="shared" si="13"/>
        <v>N/A</v>
      </c>
      <c r="I83" s="12" t="s">
        <v>1746</v>
      </c>
      <c r="J83" s="12" t="s">
        <v>1746</v>
      </c>
      <c r="K83" s="43" t="s">
        <v>739</v>
      </c>
      <c r="L83" s="9" t="str">
        <f t="shared" si="14"/>
        <v>N/A</v>
      </c>
    </row>
    <row r="84" spans="1:12" ht="25" x14ac:dyDescent="0.25">
      <c r="A84" s="4" t="s">
        <v>1440</v>
      </c>
      <c r="B84" s="35" t="s">
        <v>213</v>
      </c>
      <c r="C84" s="45" t="s">
        <v>1746</v>
      </c>
      <c r="D84" s="11" t="str">
        <f t="shared" si="11"/>
        <v>N/A</v>
      </c>
      <c r="E84" s="45" t="s">
        <v>1746</v>
      </c>
      <c r="F84" s="11" t="str">
        <f t="shared" si="12"/>
        <v>N/A</v>
      </c>
      <c r="G84" s="45" t="s">
        <v>1746</v>
      </c>
      <c r="H84" s="11" t="str">
        <f t="shared" si="13"/>
        <v>N/A</v>
      </c>
      <c r="I84" s="12" t="s">
        <v>1746</v>
      </c>
      <c r="J84" s="12" t="s">
        <v>1746</v>
      </c>
      <c r="K84" s="43" t="s">
        <v>739</v>
      </c>
      <c r="L84" s="9" t="str">
        <f t="shared" si="14"/>
        <v>N/A</v>
      </c>
    </row>
    <row r="85" spans="1:12" x14ac:dyDescent="0.25">
      <c r="A85" s="4" t="s">
        <v>603</v>
      </c>
      <c r="B85" s="35" t="s">
        <v>213</v>
      </c>
      <c r="C85" s="45">
        <v>109513989</v>
      </c>
      <c r="D85" s="11" t="str">
        <f t="shared" si="11"/>
        <v>N/A</v>
      </c>
      <c r="E85" s="45">
        <v>94821448</v>
      </c>
      <c r="F85" s="11" t="str">
        <f t="shared" si="12"/>
        <v>N/A</v>
      </c>
      <c r="G85" s="45">
        <v>53471047</v>
      </c>
      <c r="H85" s="11" t="str">
        <f t="shared" si="13"/>
        <v>N/A</v>
      </c>
      <c r="I85" s="12">
        <v>-13.4</v>
      </c>
      <c r="J85" s="12">
        <v>-43.6</v>
      </c>
      <c r="K85" s="43" t="s">
        <v>739</v>
      </c>
      <c r="L85" s="9" t="str">
        <f t="shared" si="14"/>
        <v>No</v>
      </c>
    </row>
    <row r="86" spans="1:12" x14ac:dyDescent="0.25">
      <c r="A86" s="4" t="s">
        <v>604</v>
      </c>
      <c r="B86" s="35" t="s">
        <v>213</v>
      </c>
      <c r="C86" s="36">
        <v>1500</v>
      </c>
      <c r="D86" s="11" t="str">
        <f t="shared" si="11"/>
        <v>N/A</v>
      </c>
      <c r="E86" s="36">
        <v>1364</v>
      </c>
      <c r="F86" s="11" t="str">
        <f t="shared" si="12"/>
        <v>N/A</v>
      </c>
      <c r="G86" s="36">
        <v>690</v>
      </c>
      <c r="H86" s="11" t="str">
        <f t="shared" si="13"/>
        <v>N/A</v>
      </c>
      <c r="I86" s="12">
        <v>-9.07</v>
      </c>
      <c r="J86" s="12">
        <v>-49.4</v>
      </c>
      <c r="K86" s="43" t="s">
        <v>739</v>
      </c>
      <c r="L86" s="9" t="str">
        <f t="shared" si="14"/>
        <v>No</v>
      </c>
    </row>
    <row r="87" spans="1:12" x14ac:dyDescent="0.25">
      <c r="A87" s="4" t="s">
        <v>1441</v>
      </c>
      <c r="B87" s="35" t="s">
        <v>213</v>
      </c>
      <c r="C87" s="45">
        <v>73009.326000000001</v>
      </c>
      <c r="D87" s="11" t="str">
        <f t="shared" si="11"/>
        <v>N/A</v>
      </c>
      <c r="E87" s="45">
        <v>69517.190616000007</v>
      </c>
      <c r="F87" s="11" t="str">
        <f t="shared" si="12"/>
        <v>N/A</v>
      </c>
      <c r="G87" s="45">
        <v>77494.271013999998</v>
      </c>
      <c r="H87" s="11" t="str">
        <f t="shared" si="13"/>
        <v>N/A</v>
      </c>
      <c r="I87" s="12">
        <v>-4.78</v>
      </c>
      <c r="J87" s="12">
        <v>11.47</v>
      </c>
      <c r="K87" s="43" t="s">
        <v>739</v>
      </c>
      <c r="L87" s="9" t="str">
        <f t="shared" si="14"/>
        <v>Yes</v>
      </c>
    </row>
    <row r="88" spans="1:12" x14ac:dyDescent="0.25">
      <c r="A88" s="44" t="s">
        <v>605</v>
      </c>
      <c r="B88" s="35" t="s">
        <v>213</v>
      </c>
      <c r="C88" s="45">
        <v>1037798903</v>
      </c>
      <c r="D88" s="11" t="str">
        <f t="shared" si="11"/>
        <v>N/A</v>
      </c>
      <c r="E88" s="45">
        <v>1065834627</v>
      </c>
      <c r="F88" s="11" t="str">
        <f t="shared" si="12"/>
        <v>N/A</v>
      </c>
      <c r="G88" s="45">
        <v>1042085539</v>
      </c>
      <c r="H88" s="11" t="str">
        <f t="shared" si="13"/>
        <v>N/A</v>
      </c>
      <c r="I88" s="12">
        <v>2.7010000000000001</v>
      </c>
      <c r="J88" s="12">
        <v>-2.23</v>
      </c>
      <c r="K88" s="43" t="s">
        <v>739</v>
      </c>
      <c r="L88" s="9" t="str">
        <f t="shared" si="14"/>
        <v>Yes</v>
      </c>
    </row>
    <row r="89" spans="1:12" x14ac:dyDescent="0.25">
      <c r="A89" s="46" t="s">
        <v>606</v>
      </c>
      <c r="B89" s="36" t="s">
        <v>213</v>
      </c>
      <c r="C89" s="36">
        <v>36110</v>
      </c>
      <c r="D89" s="11" t="str">
        <f t="shared" si="11"/>
        <v>N/A</v>
      </c>
      <c r="E89" s="36">
        <v>35713</v>
      </c>
      <c r="F89" s="11" t="str">
        <f t="shared" si="12"/>
        <v>N/A</v>
      </c>
      <c r="G89" s="36">
        <v>35101</v>
      </c>
      <c r="H89" s="11" t="str">
        <f t="shared" si="13"/>
        <v>N/A</v>
      </c>
      <c r="I89" s="12">
        <v>-1.1000000000000001</v>
      </c>
      <c r="J89" s="12">
        <v>-1.71</v>
      </c>
      <c r="K89" s="1" t="s">
        <v>739</v>
      </c>
      <c r="L89" s="9" t="str">
        <f t="shared" si="14"/>
        <v>Yes</v>
      </c>
    </row>
    <row r="90" spans="1:12" x14ac:dyDescent="0.25">
      <c r="A90" s="44" t="s">
        <v>1442</v>
      </c>
      <c r="B90" s="35" t="s">
        <v>213</v>
      </c>
      <c r="C90" s="45">
        <v>28739.930850000001</v>
      </c>
      <c r="D90" s="11" t="str">
        <f t="shared" si="11"/>
        <v>N/A</v>
      </c>
      <c r="E90" s="45">
        <v>29844.443955999999</v>
      </c>
      <c r="F90" s="11" t="str">
        <f t="shared" si="12"/>
        <v>N/A</v>
      </c>
      <c r="G90" s="45">
        <v>29688.200876999999</v>
      </c>
      <c r="H90" s="11" t="str">
        <f t="shared" si="13"/>
        <v>N/A</v>
      </c>
      <c r="I90" s="12">
        <v>3.843</v>
      </c>
      <c r="J90" s="12">
        <v>-0.52400000000000002</v>
      </c>
      <c r="K90" s="43" t="s">
        <v>739</v>
      </c>
      <c r="L90" s="9" t="str">
        <f t="shared" si="14"/>
        <v>Yes</v>
      </c>
    </row>
    <row r="91" spans="1:12" x14ac:dyDescent="0.25">
      <c r="A91" s="44" t="s">
        <v>607</v>
      </c>
      <c r="B91" s="35" t="s">
        <v>213</v>
      </c>
      <c r="C91" s="45">
        <v>179136691</v>
      </c>
      <c r="D91" s="11" t="str">
        <f t="shared" si="11"/>
        <v>N/A</v>
      </c>
      <c r="E91" s="45">
        <v>182786190</v>
      </c>
      <c r="F91" s="11" t="str">
        <f t="shared" si="12"/>
        <v>N/A</v>
      </c>
      <c r="G91" s="45">
        <v>189102268</v>
      </c>
      <c r="H91" s="11" t="str">
        <f t="shared" si="13"/>
        <v>N/A</v>
      </c>
      <c r="I91" s="12">
        <v>2.0369999999999999</v>
      </c>
      <c r="J91" s="12">
        <v>3.4550000000000001</v>
      </c>
      <c r="K91" s="43" t="s">
        <v>739</v>
      </c>
      <c r="L91" s="9" t="str">
        <f t="shared" si="14"/>
        <v>Yes</v>
      </c>
    </row>
    <row r="92" spans="1:12" x14ac:dyDescent="0.25">
      <c r="A92" s="44" t="s">
        <v>608</v>
      </c>
      <c r="B92" s="35" t="s">
        <v>213</v>
      </c>
      <c r="C92" s="36">
        <v>284284</v>
      </c>
      <c r="D92" s="11" t="str">
        <f t="shared" si="11"/>
        <v>N/A</v>
      </c>
      <c r="E92" s="36">
        <v>286124</v>
      </c>
      <c r="F92" s="11" t="str">
        <f t="shared" si="12"/>
        <v>N/A</v>
      </c>
      <c r="G92" s="36">
        <v>289947</v>
      </c>
      <c r="H92" s="11" t="str">
        <f t="shared" si="13"/>
        <v>N/A</v>
      </c>
      <c r="I92" s="12">
        <v>0.6472</v>
      </c>
      <c r="J92" s="12">
        <v>1.3360000000000001</v>
      </c>
      <c r="K92" s="43" t="s">
        <v>739</v>
      </c>
      <c r="L92" s="9" t="str">
        <f t="shared" si="14"/>
        <v>Yes</v>
      </c>
    </row>
    <row r="93" spans="1:12" x14ac:dyDescent="0.25">
      <c r="A93" s="44" t="s">
        <v>1443</v>
      </c>
      <c r="B93" s="35" t="s">
        <v>213</v>
      </c>
      <c r="C93" s="45">
        <v>630.13286361999997</v>
      </c>
      <c r="D93" s="11" t="str">
        <f t="shared" si="11"/>
        <v>N/A</v>
      </c>
      <c r="E93" s="45">
        <v>638.83557479000001</v>
      </c>
      <c r="F93" s="11" t="str">
        <f t="shared" si="12"/>
        <v>N/A</v>
      </c>
      <c r="G93" s="45">
        <v>652.19598064000002</v>
      </c>
      <c r="H93" s="11" t="str">
        <f t="shared" si="13"/>
        <v>N/A</v>
      </c>
      <c r="I93" s="12">
        <v>1.381</v>
      </c>
      <c r="J93" s="12">
        <v>2.0910000000000002</v>
      </c>
      <c r="K93" s="43" t="s">
        <v>739</v>
      </c>
      <c r="L93" s="9" t="str">
        <f t="shared" si="14"/>
        <v>Yes</v>
      </c>
    </row>
    <row r="94" spans="1:12" x14ac:dyDescent="0.25">
      <c r="A94" s="44" t="s">
        <v>609</v>
      </c>
      <c r="B94" s="35" t="s">
        <v>213</v>
      </c>
      <c r="C94" s="45">
        <v>27132981</v>
      </c>
      <c r="D94" s="11" t="str">
        <f t="shared" si="11"/>
        <v>N/A</v>
      </c>
      <c r="E94" s="45">
        <v>27000386</v>
      </c>
      <c r="F94" s="11" t="str">
        <f t="shared" si="12"/>
        <v>N/A</v>
      </c>
      <c r="G94" s="45">
        <v>27579473</v>
      </c>
      <c r="H94" s="11" t="str">
        <f t="shared" si="13"/>
        <v>N/A</v>
      </c>
      <c r="I94" s="12">
        <v>-0.48899999999999999</v>
      </c>
      <c r="J94" s="12">
        <v>2.145</v>
      </c>
      <c r="K94" s="43" t="s">
        <v>739</v>
      </c>
      <c r="L94" s="9" t="str">
        <f t="shared" si="14"/>
        <v>Yes</v>
      </c>
    </row>
    <row r="95" spans="1:12" x14ac:dyDescent="0.25">
      <c r="A95" s="44" t="s">
        <v>610</v>
      </c>
      <c r="B95" s="35" t="s">
        <v>213</v>
      </c>
      <c r="C95" s="36">
        <v>69452</v>
      </c>
      <c r="D95" s="11" t="str">
        <f t="shared" si="11"/>
        <v>N/A</v>
      </c>
      <c r="E95" s="36">
        <v>71203</v>
      </c>
      <c r="F95" s="11" t="str">
        <f t="shared" si="12"/>
        <v>N/A</v>
      </c>
      <c r="G95" s="36">
        <v>72280</v>
      </c>
      <c r="H95" s="11" t="str">
        <f t="shared" si="13"/>
        <v>N/A</v>
      </c>
      <c r="I95" s="12">
        <v>2.5209999999999999</v>
      </c>
      <c r="J95" s="12">
        <v>1.5129999999999999</v>
      </c>
      <c r="K95" s="43" t="s">
        <v>739</v>
      </c>
      <c r="L95" s="9" t="str">
        <f t="shared" si="14"/>
        <v>Yes</v>
      </c>
    </row>
    <row r="96" spans="1:12" x14ac:dyDescent="0.25">
      <c r="A96" s="44" t="s">
        <v>1444</v>
      </c>
      <c r="B96" s="35" t="s">
        <v>213</v>
      </c>
      <c r="C96" s="45">
        <v>390.67242124000001</v>
      </c>
      <c r="D96" s="11" t="str">
        <f t="shared" si="11"/>
        <v>N/A</v>
      </c>
      <c r="E96" s="45">
        <v>379.20292683999998</v>
      </c>
      <c r="F96" s="11" t="str">
        <f t="shared" si="12"/>
        <v>N/A</v>
      </c>
      <c r="G96" s="45">
        <v>381.56437464999999</v>
      </c>
      <c r="H96" s="11" t="str">
        <f t="shared" si="13"/>
        <v>N/A</v>
      </c>
      <c r="I96" s="12">
        <v>-2.94</v>
      </c>
      <c r="J96" s="12">
        <v>0.62270000000000003</v>
      </c>
      <c r="K96" s="43" t="s">
        <v>739</v>
      </c>
      <c r="L96" s="9" t="str">
        <f t="shared" si="14"/>
        <v>Yes</v>
      </c>
    </row>
    <row r="97" spans="1:12" ht="25" x14ac:dyDescent="0.25">
      <c r="A97" s="44" t="s">
        <v>611</v>
      </c>
      <c r="B97" s="35" t="s">
        <v>213</v>
      </c>
      <c r="C97" s="45">
        <v>11853320</v>
      </c>
      <c r="D97" s="11" t="str">
        <f t="shared" si="11"/>
        <v>N/A</v>
      </c>
      <c r="E97" s="45">
        <v>12465789</v>
      </c>
      <c r="F97" s="11" t="str">
        <f t="shared" si="12"/>
        <v>N/A</v>
      </c>
      <c r="G97" s="45">
        <v>12891541</v>
      </c>
      <c r="H97" s="11" t="str">
        <f t="shared" si="13"/>
        <v>N/A</v>
      </c>
      <c r="I97" s="12">
        <v>5.1669999999999998</v>
      </c>
      <c r="J97" s="12">
        <v>3.415</v>
      </c>
      <c r="K97" s="43" t="s">
        <v>739</v>
      </c>
      <c r="L97" s="9" t="str">
        <f t="shared" si="14"/>
        <v>Yes</v>
      </c>
    </row>
    <row r="98" spans="1:12" x14ac:dyDescent="0.25">
      <c r="A98" s="44" t="s">
        <v>612</v>
      </c>
      <c r="B98" s="35" t="s">
        <v>213</v>
      </c>
      <c r="C98" s="36">
        <v>98733</v>
      </c>
      <c r="D98" s="11" t="str">
        <f t="shared" si="11"/>
        <v>N/A</v>
      </c>
      <c r="E98" s="36">
        <v>100887</v>
      </c>
      <c r="F98" s="11" t="str">
        <f t="shared" si="12"/>
        <v>N/A</v>
      </c>
      <c r="G98" s="36">
        <v>101633</v>
      </c>
      <c r="H98" s="11" t="str">
        <f t="shared" si="13"/>
        <v>N/A</v>
      </c>
      <c r="I98" s="12">
        <v>2.1819999999999999</v>
      </c>
      <c r="J98" s="12">
        <v>0.73939999999999995</v>
      </c>
      <c r="K98" s="43" t="s">
        <v>739</v>
      </c>
      <c r="L98" s="9" t="str">
        <f t="shared" si="14"/>
        <v>Yes</v>
      </c>
    </row>
    <row r="99" spans="1:12" ht="25" x14ac:dyDescent="0.25">
      <c r="A99" s="44" t="s">
        <v>1445</v>
      </c>
      <c r="B99" s="35" t="s">
        <v>213</v>
      </c>
      <c r="C99" s="45">
        <v>120.05428783000001</v>
      </c>
      <c r="D99" s="11" t="str">
        <f t="shared" si="11"/>
        <v>N/A</v>
      </c>
      <c r="E99" s="45">
        <v>123.56189598</v>
      </c>
      <c r="F99" s="11" t="str">
        <f t="shared" si="12"/>
        <v>N/A</v>
      </c>
      <c r="G99" s="45">
        <v>126.84404671999999</v>
      </c>
      <c r="H99" s="11" t="str">
        <f t="shared" si="13"/>
        <v>N/A</v>
      </c>
      <c r="I99" s="12">
        <v>2.9220000000000002</v>
      </c>
      <c r="J99" s="12">
        <v>2.6560000000000001</v>
      </c>
      <c r="K99" s="43" t="s">
        <v>739</v>
      </c>
      <c r="L99" s="9" t="str">
        <f t="shared" si="14"/>
        <v>Yes</v>
      </c>
    </row>
    <row r="100" spans="1:12" ht="25" x14ac:dyDescent="0.25">
      <c r="A100" s="44" t="s">
        <v>613</v>
      </c>
      <c r="B100" s="35" t="s">
        <v>213</v>
      </c>
      <c r="C100" s="45">
        <v>88454700</v>
      </c>
      <c r="D100" s="11" t="str">
        <f t="shared" si="11"/>
        <v>N/A</v>
      </c>
      <c r="E100" s="45">
        <v>117037399</v>
      </c>
      <c r="F100" s="11" t="str">
        <f t="shared" si="12"/>
        <v>N/A</v>
      </c>
      <c r="G100" s="45">
        <v>167122724</v>
      </c>
      <c r="H100" s="11" t="str">
        <f t="shared" si="13"/>
        <v>N/A</v>
      </c>
      <c r="I100" s="12">
        <v>32.31</v>
      </c>
      <c r="J100" s="12">
        <v>42.79</v>
      </c>
      <c r="K100" s="43" t="s">
        <v>739</v>
      </c>
      <c r="L100" s="9" t="str">
        <f t="shared" si="14"/>
        <v>No</v>
      </c>
    </row>
    <row r="101" spans="1:12" x14ac:dyDescent="0.25">
      <c r="A101" s="44" t="s">
        <v>614</v>
      </c>
      <c r="B101" s="35" t="s">
        <v>213</v>
      </c>
      <c r="C101" s="36">
        <v>174434</v>
      </c>
      <c r="D101" s="11" t="str">
        <f t="shared" si="11"/>
        <v>N/A</v>
      </c>
      <c r="E101" s="36">
        <v>173402</v>
      </c>
      <c r="F101" s="11" t="str">
        <f t="shared" si="12"/>
        <v>N/A</v>
      </c>
      <c r="G101" s="36">
        <v>175020</v>
      </c>
      <c r="H101" s="11" t="str">
        <f t="shared" si="13"/>
        <v>N/A</v>
      </c>
      <c r="I101" s="12">
        <v>-0.59199999999999997</v>
      </c>
      <c r="J101" s="12">
        <v>0.93310000000000004</v>
      </c>
      <c r="K101" s="43" t="s">
        <v>739</v>
      </c>
      <c r="L101" s="9" t="str">
        <f t="shared" si="14"/>
        <v>Yes</v>
      </c>
    </row>
    <row r="102" spans="1:12" x14ac:dyDescent="0.25">
      <c r="A102" s="44" t="s">
        <v>1446</v>
      </c>
      <c r="B102" s="35" t="s">
        <v>213</v>
      </c>
      <c r="C102" s="45">
        <v>507.09552036999997</v>
      </c>
      <c r="D102" s="11" t="str">
        <f t="shared" si="11"/>
        <v>N/A</v>
      </c>
      <c r="E102" s="45">
        <v>674.94838005999998</v>
      </c>
      <c r="F102" s="11" t="str">
        <f t="shared" si="12"/>
        <v>N/A</v>
      </c>
      <c r="G102" s="45">
        <v>954.87786539000001</v>
      </c>
      <c r="H102" s="11" t="str">
        <f t="shared" si="13"/>
        <v>N/A</v>
      </c>
      <c r="I102" s="12">
        <v>33.1</v>
      </c>
      <c r="J102" s="12">
        <v>41.47</v>
      </c>
      <c r="K102" s="43" t="s">
        <v>739</v>
      </c>
      <c r="L102" s="9" t="str">
        <f t="shared" si="14"/>
        <v>No</v>
      </c>
    </row>
    <row r="103" spans="1:12" x14ac:dyDescent="0.25">
      <c r="A103" s="44" t="s">
        <v>615</v>
      </c>
      <c r="B103" s="35" t="s">
        <v>213</v>
      </c>
      <c r="C103" s="45">
        <v>44984016</v>
      </c>
      <c r="D103" s="11" t="str">
        <f t="shared" si="11"/>
        <v>N/A</v>
      </c>
      <c r="E103" s="45">
        <v>45680984</v>
      </c>
      <c r="F103" s="11" t="str">
        <f t="shared" si="12"/>
        <v>N/A</v>
      </c>
      <c r="G103" s="45">
        <v>50932705</v>
      </c>
      <c r="H103" s="11" t="str">
        <f t="shared" si="13"/>
        <v>N/A</v>
      </c>
      <c r="I103" s="12">
        <v>1.5489999999999999</v>
      </c>
      <c r="J103" s="12">
        <v>11.5</v>
      </c>
      <c r="K103" s="43" t="s">
        <v>739</v>
      </c>
      <c r="L103" s="9" t="str">
        <f t="shared" si="14"/>
        <v>Yes</v>
      </c>
    </row>
    <row r="104" spans="1:12" x14ac:dyDescent="0.25">
      <c r="A104" s="44" t="s">
        <v>616</v>
      </c>
      <c r="B104" s="35" t="s">
        <v>213</v>
      </c>
      <c r="C104" s="36">
        <v>83753</v>
      </c>
      <c r="D104" s="11" t="str">
        <f t="shared" si="11"/>
        <v>N/A</v>
      </c>
      <c r="E104" s="36">
        <v>89600</v>
      </c>
      <c r="F104" s="11" t="str">
        <f t="shared" si="12"/>
        <v>N/A</v>
      </c>
      <c r="G104" s="36">
        <v>97640</v>
      </c>
      <c r="H104" s="11" t="str">
        <f t="shared" si="13"/>
        <v>N/A</v>
      </c>
      <c r="I104" s="12">
        <v>6.9809999999999999</v>
      </c>
      <c r="J104" s="12">
        <v>8.9730000000000008</v>
      </c>
      <c r="K104" s="43" t="s">
        <v>739</v>
      </c>
      <c r="L104" s="9" t="str">
        <f t="shared" si="14"/>
        <v>Yes</v>
      </c>
    </row>
    <row r="105" spans="1:12" x14ac:dyDescent="0.25">
      <c r="A105" s="44" t="s">
        <v>1447</v>
      </c>
      <c r="B105" s="35" t="s">
        <v>213</v>
      </c>
      <c r="C105" s="45">
        <v>537.10333958000001</v>
      </c>
      <c r="D105" s="11" t="str">
        <f t="shared" si="11"/>
        <v>N/A</v>
      </c>
      <c r="E105" s="45">
        <v>509.83241070999998</v>
      </c>
      <c r="F105" s="11" t="str">
        <f t="shared" si="12"/>
        <v>N/A</v>
      </c>
      <c r="G105" s="45">
        <v>521.63769970999999</v>
      </c>
      <c r="H105" s="11" t="str">
        <f t="shared" si="13"/>
        <v>N/A</v>
      </c>
      <c r="I105" s="12">
        <v>-5.08</v>
      </c>
      <c r="J105" s="12">
        <v>2.3159999999999998</v>
      </c>
      <c r="K105" s="43" t="s">
        <v>739</v>
      </c>
      <c r="L105" s="9" t="str">
        <f t="shared" si="14"/>
        <v>Yes</v>
      </c>
    </row>
    <row r="106" spans="1:12" ht="25" x14ac:dyDescent="0.25">
      <c r="A106" s="44" t="s">
        <v>617</v>
      </c>
      <c r="B106" s="35" t="s">
        <v>213</v>
      </c>
      <c r="C106" s="45">
        <v>5695548</v>
      </c>
      <c r="D106" s="11" t="str">
        <f t="shared" si="11"/>
        <v>N/A</v>
      </c>
      <c r="E106" s="45">
        <v>5617405</v>
      </c>
      <c r="F106" s="11" t="str">
        <f t="shared" si="12"/>
        <v>N/A</v>
      </c>
      <c r="G106" s="45">
        <v>5587302</v>
      </c>
      <c r="H106" s="11" t="str">
        <f t="shared" si="13"/>
        <v>N/A</v>
      </c>
      <c r="I106" s="12">
        <v>-1.37</v>
      </c>
      <c r="J106" s="12">
        <v>-0.53600000000000003</v>
      </c>
      <c r="K106" s="43" t="s">
        <v>739</v>
      </c>
      <c r="L106" s="9" t="str">
        <f t="shared" si="14"/>
        <v>Yes</v>
      </c>
    </row>
    <row r="107" spans="1:12" x14ac:dyDescent="0.25">
      <c r="A107" s="44" t="s">
        <v>618</v>
      </c>
      <c r="B107" s="35" t="s">
        <v>213</v>
      </c>
      <c r="C107" s="36">
        <v>6011</v>
      </c>
      <c r="D107" s="11" t="str">
        <f t="shared" si="11"/>
        <v>N/A</v>
      </c>
      <c r="E107" s="36">
        <v>6248</v>
      </c>
      <c r="F107" s="11" t="str">
        <f t="shared" si="12"/>
        <v>N/A</v>
      </c>
      <c r="G107" s="36">
        <v>6185</v>
      </c>
      <c r="H107" s="11" t="str">
        <f t="shared" si="13"/>
        <v>N/A</v>
      </c>
      <c r="I107" s="12">
        <v>3.9430000000000001</v>
      </c>
      <c r="J107" s="12">
        <v>-1.01</v>
      </c>
      <c r="K107" s="43" t="s">
        <v>739</v>
      </c>
      <c r="L107" s="9" t="str">
        <f t="shared" si="14"/>
        <v>Yes</v>
      </c>
    </row>
    <row r="108" spans="1:12" x14ac:dyDescent="0.25">
      <c r="A108" s="44" t="s">
        <v>1448</v>
      </c>
      <c r="B108" s="35" t="s">
        <v>213</v>
      </c>
      <c r="C108" s="45">
        <v>947.52087839000001</v>
      </c>
      <c r="D108" s="11" t="str">
        <f t="shared" si="11"/>
        <v>N/A</v>
      </c>
      <c r="E108" s="45">
        <v>899.07250320000003</v>
      </c>
      <c r="F108" s="11" t="str">
        <f t="shared" si="12"/>
        <v>N/A</v>
      </c>
      <c r="G108" s="45">
        <v>903.3632983</v>
      </c>
      <c r="H108" s="11" t="str">
        <f t="shared" si="13"/>
        <v>N/A</v>
      </c>
      <c r="I108" s="12">
        <v>-5.1100000000000003</v>
      </c>
      <c r="J108" s="12">
        <v>0.47720000000000001</v>
      </c>
      <c r="K108" s="43" t="s">
        <v>739</v>
      </c>
      <c r="L108" s="9" t="str">
        <f t="shared" si="14"/>
        <v>Yes</v>
      </c>
    </row>
    <row r="109" spans="1:12" x14ac:dyDescent="0.25">
      <c r="A109" s="44" t="s">
        <v>619</v>
      </c>
      <c r="B109" s="35" t="s">
        <v>213</v>
      </c>
      <c r="C109" s="45">
        <v>131155322</v>
      </c>
      <c r="D109" s="11" t="str">
        <f t="shared" si="11"/>
        <v>N/A</v>
      </c>
      <c r="E109" s="45">
        <v>141530254</v>
      </c>
      <c r="F109" s="11" t="str">
        <f t="shared" si="12"/>
        <v>N/A</v>
      </c>
      <c r="G109" s="45">
        <v>154257587</v>
      </c>
      <c r="H109" s="11" t="str">
        <f t="shared" si="13"/>
        <v>N/A</v>
      </c>
      <c r="I109" s="12">
        <v>7.91</v>
      </c>
      <c r="J109" s="12">
        <v>8.9930000000000003</v>
      </c>
      <c r="K109" s="43" t="s">
        <v>739</v>
      </c>
      <c r="L109" s="9" t="str">
        <f t="shared" si="14"/>
        <v>Yes</v>
      </c>
    </row>
    <row r="110" spans="1:12" x14ac:dyDescent="0.25">
      <c r="A110" s="44" t="s">
        <v>620</v>
      </c>
      <c r="B110" s="35" t="s">
        <v>213</v>
      </c>
      <c r="C110" s="36">
        <v>248229</v>
      </c>
      <c r="D110" s="11" t="str">
        <f t="shared" si="11"/>
        <v>N/A</v>
      </c>
      <c r="E110" s="36">
        <v>248383</v>
      </c>
      <c r="F110" s="11" t="str">
        <f t="shared" si="12"/>
        <v>N/A</v>
      </c>
      <c r="G110" s="36">
        <v>249547</v>
      </c>
      <c r="H110" s="11" t="str">
        <f t="shared" si="13"/>
        <v>N/A</v>
      </c>
      <c r="I110" s="12">
        <v>6.2E-2</v>
      </c>
      <c r="J110" s="12">
        <v>0.46860000000000002</v>
      </c>
      <c r="K110" s="43" t="s">
        <v>739</v>
      </c>
      <c r="L110" s="9" t="str">
        <f t="shared" si="14"/>
        <v>Yes</v>
      </c>
    </row>
    <row r="111" spans="1:12" x14ac:dyDescent="0.25">
      <c r="A111" s="44" t="s">
        <v>1449</v>
      </c>
      <c r="B111" s="35" t="s">
        <v>213</v>
      </c>
      <c r="C111" s="45">
        <v>528.36422014000004</v>
      </c>
      <c r="D111" s="11" t="str">
        <f t="shared" si="11"/>
        <v>N/A</v>
      </c>
      <c r="E111" s="45">
        <v>569.80652459999999</v>
      </c>
      <c r="F111" s="11" t="str">
        <f t="shared" si="12"/>
        <v>N/A</v>
      </c>
      <c r="G111" s="45">
        <v>618.15043659000003</v>
      </c>
      <c r="H111" s="11" t="str">
        <f t="shared" si="13"/>
        <v>N/A</v>
      </c>
      <c r="I111" s="12">
        <v>7.8440000000000003</v>
      </c>
      <c r="J111" s="12">
        <v>8.484</v>
      </c>
      <c r="K111" s="43" t="s">
        <v>739</v>
      </c>
      <c r="L111" s="9" t="str">
        <f t="shared" si="14"/>
        <v>Yes</v>
      </c>
    </row>
    <row r="112" spans="1:12" x14ac:dyDescent="0.25">
      <c r="A112" s="44" t="s">
        <v>621</v>
      </c>
      <c r="B112" s="35" t="s">
        <v>213</v>
      </c>
      <c r="C112" s="45">
        <v>457254829</v>
      </c>
      <c r="D112" s="11" t="str">
        <f t="shared" si="11"/>
        <v>N/A</v>
      </c>
      <c r="E112" s="45">
        <v>451503759</v>
      </c>
      <c r="F112" s="11" t="str">
        <f t="shared" si="12"/>
        <v>N/A</v>
      </c>
      <c r="G112" s="45">
        <v>475738807</v>
      </c>
      <c r="H112" s="11" t="str">
        <f t="shared" si="13"/>
        <v>N/A</v>
      </c>
      <c r="I112" s="12">
        <v>-1.26</v>
      </c>
      <c r="J112" s="12">
        <v>5.3680000000000003</v>
      </c>
      <c r="K112" s="43" t="s">
        <v>739</v>
      </c>
      <c r="L112" s="9" t="str">
        <f t="shared" si="14"/>
        <v>Yes</v>
      </c>
    </row>
    <row r="113" spans="1:12" x14ac:dyDescent="0.25">
      <c r="A113" s="44" t="s">
        <v>622</v>
      </c>
      <c r="B113" s="35" t="s">
        <v>213</v>
      </c>
      <c r="C113" s="36">
        <v>215593</v>
      </c>
      <c r="D113" s="11" t="str">
        <f t="shared" si="11"/>
        <v>N/A</v>
      </c>
      <c r="E113" s="36">
        <v>226276</v>
      </c>
      <c r="F113" s="11" t="str">
        <f t="shared" si="12"/>
        <v>N/A</v>
      </c>
      <c r="G113" s="36">
        <v>233607</v>
      </c>
      <c r="H113" s="11" t="str">
        <f t="shared" si="13"/>
        <v>N/A</v>
      </c>
      <c r="I113" s="12">
        <v>4.9550000000000001</v>
      </c>
      <c r="J113" s="12">
        <v>3.24</v>
      </c>
      <c r="K113" s="43" t="s">
        <v>739</v>
      </c>
      <c r="L113" s="9" t="str">
        <f t="shared" si="14"/>
        <v>Yes</v>
      </c>
    </row>
    <row r="114" spans="1:12" x14ac:dyDescent="0.25">
      <c r="A114" s="44" t="s">
        <v>1450</v>
      </c>
      <c r="B114" s="35" t="s">
        <v>213</v>
      </c>
      <c r="C114" s="45">
        <v>2120.9168619000002</v>
      </c>
      <c r="D114" s="11" t="str">
        <f t="shared" si="11"/>
        <v>N/A</v>
      </c>
      <c r="E114" s="45">
        <v>1995.3674229999999</v>
      </c>
      <c r="F114" s="11" t="str">
        <f t="shared" si="12"/>
        <v>N/A</v>
      </c>
      <c r="G114" s="45">
        <v>2036.4920870999999</v>
      </c>
      <c r="H114" s="11" t="str">
        <f t="shared" si="13"/>
        <v>N/A</v>
      </c>
      <c r="I114" s="12">
        <v>-5.92</v>
      </c>
      <c r="J114" s="12">
        <v>2.0609999999999999</v>
      </c>
      <c r="K114" s="43" t="s">
        <v>739</v>
      </c>
      <c r="L114" s="9" t="str">
        <f t="shared" si="14"/>
        <v>Yes</v>
      </c>
    </row>
    <row r="115" spans="1:12" ht="25" x14ac:dyDescent="0.25">
      <c r="A115" s="44" t="s">
        <v>623</v>
      </c>
      <c r="B115" s="35" t="s">
        <v>213</v>
      </c>
      <c r="C115" s="45">
        <v>358080850</v>
      </c>
      <c r="D115" s="11" t="str">
        <f t="shared" si="11"/>
        <v>N/A</v>
      </c>
      <c r="E115" s="45">
        <v>364574273</v>
      </c>
      <c r="F115" s="11" t="str">
        <f t="shared" si="12"/>
        <v>N/A</v>
      </c>
      <c r="G115" s="45">
        <v>614686811</v>
      </c>
      <c r="H115" s="11" t="str">
        <f t="shared" si="13"/>
        <v>N/A</v>
      </c>
      <c r="I115" s="12">
        <v>1.8129999999999999</v>
      </c>
      <c r="J115" s="12">
        <v>68.599999999999994</v>
      </c>
      <c r="K115" s="43" t="s">
        <v>739</v>
      </c>
      <c r="L115" s="9" t="str">
        <f t="shared" si="14"/>
        <v>No</v>
      </c>
    </row>
    <row r="116" spans="1:12" x14ac:dyDescent="0.25">
      <c r="A116" s="46" t="s">
        <v>624</v>
      </c>
      <c r="B116" s="36" t="s">
        <v>213</v>
      </c>
      <c r="C116" s="36">
        <v>51597</v>
      </c>
      <c r="D116" s="11" t="str">
        <f t="shared" si="11"/>
        <v>N/A</v>
      </c>
      <c r="E116" s="36">
        <v>54726</v>
      </c>
      <c r="F116" s="11" t="str">
        <f t="shared" si="12"/>
        <v>N/A</v>
      </c>
      <c r="G116" s="36">
        <v>67767</v>
      </c>
      <c r="H116" s="11" t="str">
        <f t="shared" si="13"/>
        <v>N/A</v>
      </c>
      <c r="I116" s="12">
        <v>6.0640000000000001</v>
      </c>
      <c r="J116" s="12">
        <v>23.83</v>
      </c>
      <c r="K116" s="1" t="s">
        <v>739</v>
      </c>
      <c r="L116" s="9" t="str">
        <f t="shared" si="14"/>
        <v>Yes</v>
      </c>
    </row>
    <row r="117" spans="1:12" x14ac:dyDescent="0.25">
      <c r="A117" s="44" t="s">
        <v>1451</v>
      </c>
      <c r="B117" s="35" t="s">
        <v>213</v>
      </c>
      <c r="C117" s="45">
        <v>6939.9548422999997</v>
      </c>
      <c r="D117" s="11" t="str">
        <f t="shared" si="11"/>
        <v>N/A</v>
      </c>
      <c r="E117" s="45">
        <v>6661.8110770000003</v>
      </c>
      <c r="F117" s="11" t="str">
        <f t="shared" si="12"/>
        <v>N/A</v>
      </c>
      <c r="G117" s="45">
        <v>9070.5920432999992</v>
      </c>
      <c r="H117" s="11" t="str">
        <f t="shared" si="13"/>
        <v>N/A</v>
      </c>
      <c r="I117" s="12">
        <v>-4.01</v>
      </c>
      <c r="J117" s="12">
        <v>36.159999999999997</v>
      </c>
      <c r="K117" s="43" t="s">
        <v>739</v>
      </c>
      <c r="L117" s="9" t="str">
        <f t="shared" si="14"/>
        <v>No</v>
      </c>
    </row>
    <row r="118" spans="1:12" ht="25" x14ac:dyDescent="0.25">
      <c r="A118" s="44" t="s">
        <v>625</v>
      </c>
      <c r="B118" s="35" t="s">
        <v>213</v>
      </c>
      <c r="C118" s="45">
        <v>20673276</v>
      </c>
      <c r="D118" s="11" t="str">
        <f t="shared" si="11"/>
        <v>N/A</v>
      </c>
      <c r="E118" s="45">
        <v>22757069</v>
      </c>
      <c r="F118" s="11" t="str">
        <f t="shared" si="12"/>
        <v>N/A</v>
      </c>
      <c r="G118" s="45">
        <v>25797912</v>
      </c>
      <c r="H118" s="11" t="str">
        <f t="shared" si="13"/>
        <v>N/A</v>
      </c>
      <c r="I118" s="12">
        <v>10.08</v>
      </c>
      <c r="J118" s="12">
        <v>13.36</v>
      </c>
      <c r="K118" s="43" t="s">
        <v>739</v>
      </c>
      <c r="L118" s="9" t="str">
        <f t="shared" si="14"/>
        <v>Yes</v>
      </c>
    </row>
    <row r="119" spans="1:12" x14ac:dyDescent="0.25">
      <c r="A119" s="44" t="s">
        <v>626</v>
      </c>
      <c r="B119" s="35" t="s">
        <v>213</v>
      </c>
      <c r="C119" s="36">
        <v>48149</v>
      </c>
      <c r="D119" s="11" t="str">
        <f t="shared" si="11"/>
        <v>N/A</v>
      </c>
      <c r="E119" s="36">
        <v>43880</v>
      </c>
      <c r="F119" s="11" t="str">
        <f t="shared" si="12"/>
        <v>N/A</v>
      </c>
      <c r="G119" s="36">
        <v>39121</v>
      </c>
      <c r="H119" s="11" t="str">
        <f t="shared" si="13"/>
        <v>N/A</v>
      </c>
      <c r="I119" s="12">
        <v>-8.8699999999999992</v>
      </c>
      <c r="J119" s="12">
        <v>-10.8</v>
      </c>
      <c r="K119" s="43" t="s">
        <v>739</v>
      </c>
      <c r="L119" s="9" t="str">
        <f t="shared" si="14"/>
        <v>Yes</v>
      </c>
    </row>
    <row r="120" spans="1:12" x14ac:dyDescent="0.25">
      <c r="A120" s="44" t="s">
        <v>1452</v>
      </c>
      <c r="B120" s="35" t="s">
        <v>213</v>
      </c>
      <c r="C120" s="45">
        <v>429.36044362000001</v>
      </c>
      <c r="D120" s="11" t="str">
        <f t="shared" si="11"/>
        <v>N/A</v>
      </c>
      <c r="E120" s="45">
        <v>518.62053327000001</v>
      </c>
      <c r="F120" s="11" t="str">
        <f t="shared" si="12"/>
        <v>N/A</v>
      </c>
      <c r="G120" s="45">
        <v>659.43897140000001</v>
      </c>
      <c r="H120" s="11" t="str">
        <f t="shared" si="13"/>
        <v>N/A</v>
      </c>
      <c r="I120" s="12">
        <v>20.79</v>
      </c>
      <c r="J120" s="12">
        <v>27.15</v>
      </c>
      <c r="K120" s="43" t="s">
        <v>739</v>
      </c>
      <c r="L120" s="9" t="str">
        <f t="shared" si="14"/>
        <v>Yes</v>
      </c>
    </row>
    <row r="121" spans="1:12" ht="25" x14ac:dyDescent="0.25">
      <c r="A121" s="44" t="s">
        <v>627</v>
      </c>
      <c r="B121" s="35" t="s">
        <v>213</v>
      </c>
      <c r="C121" s="45">
        <v>0</v>
      </c>
      <c r="D121" s="11" t="str">
        <f t="shared" si="11"/>
        <v>N/A</v>
      </c>
      <c r="E121" s="45">
        <v>0</v>
      </c>
      <c r="F121" s="11" t="str">
        <f t="shared" si="12"/>
        <v>N/A</v>
      </c>
      <c r="G121" s="45">
        <v>0</v>
      </c>
      <c r="H121" s="11" t="str">
        <f t="shared" si="13"/>
        <v>N/A</v>
      </c>
      <c r="I121" s="12" t="s">
        <v>1746</v>
      </c>
      <c r="J121" s="12" t="s">
        <v>1746</v>
      </c>
      <c r="K121" s="43" t="s">
        <v>739</v>
      </c>
      <c r="L121" s="9" t="str">
        <f t="shared" si="14"/>
        <v>N/A</v>
      </c>
    </row>
    <row r="122" spans="1:12" x14ac:dyDescent="0.25">
      <c r="A122" s="44" t="s">
        <v>628</v>
      </c>
      <c r="B122" s="35" t="s">
        <v>213</v>
      </c>
      <c r="C122" s="36">
        <v>0</v>
      </c>
      <c r="D122" s="11" t="str">
        <f t="shared" si="11"/>
        <v>N/A</v>
      </c>
      <c r="E122" s="36">
        <v>0</v>
      </c>
      <c r="F122" s="11" t="str">
        <f t="shared" si="12"/>
        <v>N/A</v>
      </c>
      <c r="G122" s="36">
        <v>0</v>
      </c>
      <c r="H122" s="11" t="str">
        <f t="shared" si="13"/>
        <v>N/A</v>
      </c>
      <c r="I122" s="12" t="s">
        <v>1746</v>
      </c>
      <c r="J122" s="12" t="s">
        <v>1746</v>
      </c>
      <c r="K122" s="43" t="s">
        <v>739</v>
      </c>
      <c r="L122" s="9" t="str">
        <f t="shared" si="14"/>
        <v>N/A</v>
      </c>
    </row>
    <row r="123" spans="1:12" ht="25" x14ac:dyDescent="0.25">
      <c r="A123" s="44" t="s">
        <v>1453</v>
      </c>
      <c r="B123" s="35" t="s">
        <v>213</v>
      </c>
      <c r="C123" s="45" t="s">
        <v>1746</v>
      </c>
      <c r="D123" s="11" t="str">
        <f t="shared" si="11"/>
        <v>N/A</v>
      </c>
      <c r="E123" s="45" t="s">
        <v>1746</v>
      </c>
      <c r="F123" s="11" t="str">
        <f t="shared" si="12"/>
        <v>N/A</v>
      </c>
      <c r="G123" s="45" t="s">
        <v>1746</v>
      </c>
      <c r="H123" s="11" t="str">
        <f t="shared" si="13"/>
        <v>N/A</v>
      </c>
      <c r="I123" s="12" t="s">
        <v>1746</v>
      </c>
      <c r="J123" s="12" t="s">
        <v>1746</v>
      </c>
      <c r="K123" s="43" t="s">
        <v>739</v>
      </c>
      <c r="L123" s="9" t="str">
        <f t="shared" si="14"/>
        <v>N/A</v>
      </c>
    </row>
    <row r="124" spans="1:12" ht="25" x14ac:dyDescent="0.25">
      <c r="A124" s="44" t="s">
        <v>629</v>
      </c>
      <c r="B124" s="35" t="s">
        <v>213</v>
      </c>
      <c r="C124" s="45">
        <v>182050404</v>
      </c>
      <c r="D124" s="11" t="str">
        <f t="shared" si="11"/>
        <v>N/A</v>
      </c>
      <c r="E124" s="45">
        <v>211102638</v>
      </c>
      <c r="F124" s="11" t="str">
        <f t="shared" si="12"/>
        <v>N/A</v>
      </c>
      <c r="G124" s="45">
        <v>28510719</v>
      </c>
      <c r="H124" s="11" t="str">
        <f t="shared" si="13"/>
        <v>N/A</v>
      </c>
      <c r="I124" s="12">
        <v>15.96</v>
      </c>
      <c r="J124" s="12">
        <v>-86.5</v>
      </c>
      <c r="K124" s="43" t="s">
        <v>739</v>
      </c>
      <c r="L124" s="9" t="str">
        <f t="shared" si="14"/>
        <v>No</v>
      </c>
    </row>
    <row r="125" spans="1:12" x14ac:dyDescent="0.25">
      <c r="A125" s="44" t="s">
        <v>630</v>
      </c>
      <c r="B125" s="35" t="s">
        <v>213</v>
      </c>
      <c r="C125" s="36">
        <v>106171</v>
      </c>
      <c r="D125" s="11" t="str">
        <f t="shared" si="11"/>
        <v>N/A</v>
      </c>
      <c r="E125" s="36">
        <v>127129</v>
      </c>
      <c r="F125" s="11" t="str">
        <f t="shared" si="12"/>
        <v>N/A</v>
      </c>
      <c r="G125" s="36">
        <v>31821</v>
      </c>
      <c r="H125" s="11" t="str">
        <f t="shared" si="13"/>
        <v>N/A</v>
      </c>
      <c r="I125" s="12">
        <v>19.739999999999998</v>
      </c>
      <c r="J125" s="12">
        <v>-75</v>
      </c>
      <c r="K125" s="43" t="s">
        <v>739</v>
      </c>
      <c r="L125" s="9" t="str">
        <f t="shared" si="14"/>
        <v>No</v>
      </c>
    </row>
    <row r="126" spans="1:12" ht="25" x14ac:dyDescent="0.25">
      <c r="A126" s="44" t="s">
        <v>1454</v>
      </c>
      <c r="B126" s="35" t="s">
        <v>213</v>
      </c>
      <c r="C126" s="45">
        <v>1714.6904899000001</v>
      </c>
      <c r="D126" s="11" t="str">
        <f t="shared" si="11"/>
        <v>N/A</v>
      </c>
      <c r="E126" s="45">
        <v>1660.5388069999999</v>
      </c>
      <c r="F126" s="11" t="str">
        <f t="shared" si="12"/>
        <v>N/A</v>
      </c>
      <c r="G126" s="45">
        <v>895.97181106999994</v>
      </c>
      <c r="H126" s="11" t="str">
        <f t="shared" si="13"/>
        <v>N/A</v>
      </c>
      <c r="I126" s="12">
        <v>-3.16</v>
      </c>
      <c r="J126" s="12">
        <v>-46</v>
      </c>
      <c r="K126" s="43" t="s">
        <v>739</v>
      </c>
      <c r="L126" s="9" t="str">
        <f t="shared" si="14"/>
        <v>No</v>
      </c>
    </row>
    <row r="127" spans="1:12" ht="25" x14ac:dyDescent="0.25">
      <c r="A127" s="44" t="s">
        <v>631</v>
      </c>
      <c r="B127" s="35" t="s">
        <v>213</v>
      </c>
      <c r="C127" s="45">
        <v>0</v>
      </c>
      <c r="D127" s="11" t="str">
        <f t="shared" si="11"/>
        <v>N/A</v>
      </c>
      <c r="E127" s="45">
        <v>0</v>
      </c>
      <c r="F127" s="11" t="str">
        <f t="shared" si="12"/>
        <v>N/A</v>
      </c>
      <c r="G127" s="45">
        <v>0</v>
      </c>
      <c r="H127" s="11" t="str">
        <f t="shared" si="13"/>
        <v>N/A</v>
      </c>
      <c r="I127" s="12" t="s">
        <v>1746</v>
      </c>
      <c r="J127" s="12" t="s">
        <v>1746</v>
      </c>
      <c r="K127" s="43" t="s">
        <v>739</v>
      </c>
      <c r="L127" s="9" t="str">
        <f t="shared" si="14"/>
        <v>N/A</v>
      </c>
    </row>
    <row r="128" spans="1:12" x14ac:dyDescent="0.25">
      <c r="A128" s="44" t="s">
        <v>632</v>
      </c>
      <c r="B128" s="35" t="s">
        <v>213</v>
      </c>
      <c r="C128" s="36">
        <v>0</v>
      </c>
      <c r="D128" s="11" t="str">
        <f t="shared" si="11"/>
        <v>N/A</v>
      </c>
      <c r="E128" s="36">
        <v>0</v>
      </c>
      <c r="F128" s="11" t="str">
        <f t="shared" si="12"/>
        <v>N/A</v>
      </c>
      <c r="G128" s="36">
        <v>0</v>
      </c>
      <c r="H128" s="11" t="str">
        <f t="shared" si="13"/>
        <v>N/A</v>
      </c>
      <c r="I128" s="12" t="s">
        <v>1746</v>
      </c>
      <c r="J128" s="12" t="s">
        <v>1746</v>
      </c>
      <c r="K128" s="43" t="s">
        <v>739</v>
      </c>
      <c r="L128" s="9" t="str">
        <f t="shared" si="14"/>
        <v>N/A</v>
      </c>
    </row>
    <row r="129" spans="1:12" ht="25" x14ac:dyDescent="0.25">
      <c r="A129" s="44" t="s">
        <v>1455</v>
      </c>
      <c r="B129" s="35" t="s">
        <v>213</v>
      </c>
      <c r="C129" s="45" t="s">
        <v>1746</v>
      </c>
      <c r="D129" s="11" t="str">
        <f t="shared" si="11"/>
        <v>N/A</v>
      </c>
      <c r="E129" s="45" t="s">
        <v>1746</v>
      </c>
      <c r="F129" s="11" t="str">
        <f t="shared" si="12"/>
        <v>N/A</v>
      </c>
      <c r="G129" s="45" t="s">
        <v>1746</v>
      </c>
      <c r="H129" s="11" t="str">
        <f t="shared" si="13"/>
        <v>N/A</v>
      </c>
      <c r="I129" s="12" t="s">
        <v>1746</v>
      </c>
      <c r="J129" s="12" t="s">
        <v>1746</v>
      </c>
      <c r="K129" s="43" t="s">
        <v>739</v>
      </c>
      <c r="L129" s="9" t="str">
        <f t="shared" si="14"/>
        <v>N/A</v>
      </c>
    </row>
    <row r="130" spans="1:12" ht="25" x14ac:dyDescent="0.25">
      <c r="A130" s="44" t="s">
        <v>633</v>
      </c>
      <c r="B130" s="35" t="s">
        <v>213</v>
      </c>
      <c r="C130" s="45">
        <v>42901</v>
      </c>
      <c r="D130" s="11" t="str">
        <f t="shared" si="11"/>
        <v>N/A</v>
      </c>
      <c r="E130" s="45">
        <v>37667</v>
      </c>
      <c r="F130" s="11" t="str">
        <f t="shared" si="12"/>
        <v>N/A</v>
      </c>
      <c r="G130" s="45">
        <v>9906</v>
      </c>
      <c r="H130" s="11" t="str">
        <f t="shared" si="13"/>
        <v>N/A</v>
      </c>
      <c r="I130" s="12">
        <v>-12.2</v>
      </c>
      <c r="J130" s="12">
        <v>-73.7</v>
      </c>
      <c r="K130" s="43" t="s">
        <v>739</v>
      </c>
      <c r="L130" s="9" t="str">
        <f t="shared" si="14"/>
        <v>No</v>
      </c>
    </row>
    <row r="131" spans="1:12" x14ac:dyDescent="0.25">
      <c r="A131" s="44" t="s">
        <v>634</v>
      </c>
      <c r="B131" s="35" t="s">
        <v>213</v>
      </c>
      <c r="C131" s="36">
        <v>1183</v>
      </c>
      <c r="D131" s="11" t="str">
        <f t="shared" si="11"/>
        <v>N/A</v>
      </c>
      <c r="E131" s="36">
        <v>877</v>
      </c>
      <c r="F131" s="11" t="str">
        <f t="shared" si="12"/>
        <v>N/A</v>
      </c>
      <c r="G131" s="36">
        <v>72</v>
      </c>
      <c r="H131" s="11" t="str">
        <f t="shared" si="13"/>
        <v>N/A</v>
      </c>
      <c r="I131" s="12">
        <v>-25.9</v>
      </c>
      <c r="J131" s="12">
        <v>-91.8</v>
      </c>
      <c r="K131" s="43" t="s">
        <v>739</v>
      </c>
      <c r="L131" s="9" t="str">
        <f t="shared" si="14"/>
        <v>No</v>
      </c>
    </row>
    <row r="132" spans="1:12" ht="25" x14ac:dyDescent="0.25">
      <c r="A132" s="44" t="s">
        <v>1456</v>
      </c>
      <c r="B132" s="35" t="s">
        <v>213</v>
      </c>
      <c r="C132" s="45">
        <v>36.264581571999997</v>
      </c>
      <c r="D132" s="11" t="str">
        <f t="shared" si="11"/>
        <v>N/A</v>
      </c>
      <c r="E132" s="45">
        <v>42.949828961999998</v>
      </c>
      <c r="F132" s="11" t="str">
        <f t="shared" si="12"/>
        <v>N/A</v>
      </c>
      <c r="G132" s="45">
        <v>137.58333332999999</v>
      </c>
      <c r="H132" s="11" t="str">
        <f t="shared" si="13"/>
        <v>N/A</v>
      </c>
      <c r="I132" s="12">
        <v>18.43</v>
      </c>
      <c r="J132" s="12">
        <v>220.3</v>
      </c>
      <c r="K132" s="43" t="s">
        <v>739</v>
      </c>
      <c r="L132" s="9" t="str">
        <f t="shared" si="14"/>
        <v>No</v>
      </c>
    </row>
    <row r="133" spans="1:12" x14ac:dyDescent="0.25">
      <c r="A133" s="44" t="s">
        <v>635</v>
      </c>
      <c r="B133" s="35" t="s">
        <v>213</v>
      </c>
      <c r="C133" s="45">
        <v>86773037</v>
      </c>
      <c r="D133" s="11" t="str">
        <f t="shared" si="11"/>
        <v>N/A</v>
      </c>
      <c r="E133" s="45">
        <v>95290683</v>
      </c>
      <c r="F133" s="11" t="str">
        <f t="shared" si="12"/>
        <v>N/A</v>
      </c>
      <c r="G133" s="45">
        <v>94636562</v>
      </c>
      <c r="H133" s="11" t="str">
        <f t="shared" si="13"/>
        <v>N/A</v>
      </c>
      <c r="I133" s="12">
        <v>9.8160000000000007</v>
      </c>
      <c r="J133" s="12">
        <v>-0.68600000000000005</v>
      </c>
      <c r="K133" s="43" t="s">
        <v>739</v>
      </c>
      <c r="L133" s="9" t="str">
        <f t="shared" si="14"/>
        <v>Yes</v>
      </c>
    </row>
    <row r="134" spans="1:12" x14ac:dyDescent="0.25">
      <c r="A134" s="44" t="s">
        <v>636</v>
      </c>
      <c r="B134" s="35" t="s">
        <v>213</v>
      </c>
      <c r="C134" s="36">
        <v>6734</v>
      </c>
      <c r="D134" s="11" t="str">
        <f t="shared" si="11"/>
        <v>N/A</v>
      </c>
      <c r="E134" s="36">
        <v>7062</v>
      </c>
      <c r="F134" s="11" t="str">
        <f t="shared" si="12"/>
        <v>N/A</v>
      </c>
      <c r="G134" s="36">
        <v>7228</v>
      </c>
      <c r="H134" s="11" t="str">
        <f t="shared" si="13"/>
        <v>N/A</v>
      </c>
      <c r="I134" s="12">
        <v>4.8710000000000004</v>
      </c>
      <c r="J134" s="12">
        <v>2.351</v>
      </c>
      <c r="K134" s="43" t="s">
        <v>739</v>
      </c>
      <c r="L134" s="9" t="str">
        <f t="shared" si="14"/>
        <v>Yes</v>
      </c>
    </row>
    <row r="135" spans="1:12" x14ac:dyDescent="0.25">
      <c r="A135" s="44" t="s">
        <v>1457</v>
      </c>
      <c r="B135" s="35" t="s">
        <v>213</v>
      </c>
      <c r="C135" s="45">
        <v>12885.80888</v>
      </c>
      <c r="D135" s="11" t="str">
        <f t="shared" si="11"/>
        <v>N/A</v>
      </c>
      <c r="E135" s="45">
        <v>13493.441376000001</v>
      </c>
      <c r="F135" s="11" t="str">
        <f t="shared" si="12"/>
        <v>N/A</v>
      </c>
      <c r="G135" s="45">
        <v>13093.04953</v>
      </c>
      <c r="H135" s="11" t="str">
        <f t="shared" si="13"/>
        <v>N/A</v>
      </c>
      <c r="I135" s="12">
        <v>4.7160000000000002</v>
      </c>
      <c r="J135" s="12">
        <v>-2.97</v>
      </c>
      <c r="K135" s="43" t="s">
        <v>739</v>
      </c>
      <c r="L135" s="9" t="str">
        <f t="shared" si="14"/>
        <v>Yes</v>
      </c>
    </row>
    <row r="136" spans="1:12" ht="25" x14ac:dyDescent="0.25">
      <c r="A136" s="44" t="s">
        <v>637</v>
      </c>
      <c r="B136" s="35" t="s">
        <v>213</v>
      </c>
      <c r="C136" s="45">
        <v>5403469</v>
      </c>
      <c r="D136" s="11" t="str">
        <f t="shared" si="11"/>
        <v>N/A</v>
      </c>
      <c r="E136" s="45">
        <v>6220951</v>
      </c>
      <c r="F136" s="11" t="str">
        <f t="shared" si="12"/>
        <v>N/A</v>
      </c>
      <c r="G136" s="45">
        <v>7304290</v>
      </c>
      <c r="H136" s="11" t="str">
        <f t="shared" si="13"/>
        <v>N/A</v>
      </c>
      <c r="I136" s="12">
        <v>15.13</v>
      </c>
      <c r="J136" s="12">
        <v>17.41</v>
      </c>
      <c r="K136" s="43" t="s">
        <v>739</v>
      </c>
      <c r="L136" s="9" t="str">
        <f>IF(J136="Div by 0", "N/A", IF(OR(J136="N/A",K136="N/A"),"N/A", IF(J136&gt;VALUE(MID(K136,1,2)), "No", IF(J136&lt;-1*VALUE(MID(K136,1,2)), "No", "Yes"))))</f>
        <v>Yes</v>
      </c>
    </row>
    <row r="137" spans="1:12" x14ac:dyDescent="0.25">
      <c r="A137" s="44" t="s">
        <v>638</v>
      </c>
      <c r="B137" s="35" t="s">
        <v>213</v>
      </c>
      <c r="C137" s="36">
        <v>49745</v>
      </c>
      <c r="D137" s="11" t="str">
        <f t="shared" si="11"/>
        <v>N/A</v>
      </c>
      <c r="E137" s="36">
        <v>56677</v>
      </c>
      <c r="F137" s="11" t="str">
        <f t="shared" si="12"/>
        <v>N/A</v>
      </c>
      <c r="G137" s="36">
        <v>64138</v>
      </c>
      <c r="H137" s="11" t="str">
        <f t="shared" si="13"/>
        <v>N/A</v>
      </c>
      <c r="I137" s="12">
        <v>13.94</v>
      </c>
      <c r="J137" s="12">
        <v>13.16</v>
      </c>
      <c r="K137" s="43" t="s">
        <v>739</v>
      </c>
      <c r="L137" s="9" t="str">
        <f t="shared" ref="L137:L141" si="15">IF(J137="Div by 0", "N/A", IF(OR(J137="N/A",K137="N/A"),"N/A", IF(J137&gt;VALUE(MID(K137,1,2)), "No", IF(J137&lt;-1*VALUE(MID(K137,1,2)), "No", "Yes"))))</f>
        <v>Yes</v>
      </c>
    </row>
    <row r="138" spans="1:12" ht="25" x14ac:dyDescent="0.25">
      <c r="A138" s="44" t="s">
        <v>1458</v>
      </c>
      <c r="B138" s="35" t="s">
        <v>213</v>
      </c>
      <c r="C138" s="45">
        <v>108.62335913</v>
      </c>
      <c r="D138" s="11" t="str">
        <f t="shared" si="11"/>
        <v>N/A</v>
      </c>
      <c r="E138" s="45">
        <v>109.76147290999999</v>
      </c>
      <c r="F138" s="11" t="str">
        <f t="shared" si="12"/>
        <v>N/A</v>
      </c>
      <c r="G138" s="45">
        <v>113.88396894</v>
      </c>
      <c r="H138" s="11" t="str">
        <f t="shared" si="13"/>
        <v>N/A</v>
      </c>
      <c r="I138" s="12">
        <v>1.048</v>
      </c>
      <c r="J138" s="12">
        <v>3.7559999999999998</v>
      </c>
      <c r="K138" s="43" t="s">
        <v>739</v>
      </c>
      <c r="L138" s="9" t="str">
        <f t="shared" si="15"/>
        <v>Yes</v>
      </c>
    </row>
    <row r="139" spans="1:12" ht="25" x14ac:dyDescent="0.25">
      <c r="A139" s="44" t="s">
        <v>639</v>
      </c>
      <c r="B139" s="35" t="s">
        <v>213</v>
      </c>
      <c r="C139" s="45">
        <v>50853713</v>
      </c>
      <c r="D139" s="11" t="str">
        <f t="shared" si="11"/>
        <v>N/A</v>
      </c>
      <c r="E139" s="45">
        <v>53867831</v>
      </c>
      <c r="F139" s="11" t="str">
        <f t="shared" si="12"/>
        <v>N/A</v>
      </c>
      <c r="G139" s="45">
        <v>42660245</v>
      </c>
      <c r="H139" s="11" t="str">
        <f t="shared" si="13"/>
        <v>N/A</v>
      </c>
      <c r="I139" s="12">
        <v>5.9269999999999996</v>
      </c>
      <c r="J139" s="12">
        <v>-20.8</v>
      </c>
      <c r="K139" s="43" t="s">
        <v>739</v>
      </c>
      <c r="L139" s="9" t="str">
        <f t="shared" si="15"/>
        <v>Yes</v>
      </c>
    </row>
    <row r="140" spans="1:12" x14ac:dyDescent="0.25">
      <c r="A140" s="44" t="s">
        <v>640</v>
      </c>
      <c r="B140" s="35" t="s">
        <v>213</v>
      </c>
      <c r="C140" s="36">
        <v>964</v>
      </c>
      <c r="D140" s="11" t="str">
        <f t="shared" si="11"/>
        <v>N/A</v>
      </c>
      <c r="E140" s="36">
        <v>1019</v>
      </c>
      <c r="F140" s="11" t="str">
        <f t="shared" si="12"/>
        <v>N/A</v>
      </c>
      <c r="G140" s="36">
        <v>953</v>
      </c>
      <c r="H140" s="11" t="str">
        <f t="shared" si="13"/>
        <v>N/A</v>
      </c>
      <c r="I140" s="12">
        <v>5.7050000000000001</v>
      </c>
      <c r="J140" s="12">
        <v>-6.48</v>
      </c>
      <c r="K140" s="43" t="s">
        <v>739</v>
      </c>
      <c r="L140" s="9" t="str">
        <f t="shared" si="15"/>
        <v>Yes</v>
      </c>
    </row>
    <row r="141" spans="1:12" ht="25" x14ac:dyDescent="0.25">
      <c r="A141" s="44" t="s">
        <v>1459</v>
      </c>
      <c r="B141" s="35" t="s">
        <v>213</v>
      </c>
      <c r="C141" s="45">
        <v>52752.814315000003</v>
      </c>
      <c r="D141" s="11" t="str">
        <f t="shared" si="11"/>
        <v>N/A</v>
      </c>
      <c r="E141" s="45">
        <v>52863.425907999997</v>
      </c>
      <c r="F141" s="11" t="str">
        <f t="shared" si="12"/>
        <v>N/A</v>
      </c>
      <c r="G141" s="45">
        <v>44764.160545999999</v>
      </c>
      <c r="H141" s="11" t="str">
        <f t="shared" si="13"/>
        <v>N/A</v>
      </c>
      <c r="I141" s="12">
        <v>0.2097</v>
      </c>
      <c r="J141" s="12">
        <v>-15.3</v>
      </c>
      <c r="K141" s="43" t="s">
        <v>739</v>
      </c>
      <c r="L141" s="9" t="str">
        <f t="shared" si="15"/>
        <v>Yes</v>
      </c>
    </row>
    <row r="142" spans="1:12" ht="25" x14ac:dyDescent="0.25">
      <c r="A142" s="44" t="s">
        <v>641</v>
      </c>
      <c r="B142" s="35" t="s">
        <v>213</v>
      </c>
      <c r="C142" s="45">
        <v>82861329</v>
      </c>
      <c r="D142" s="11" t="str">
        <f t="shared" si="11"/>
        <v>N/A</v>
      </c>
      <c r="E142" s="45">
        <v>84651241</v>
      </c>
      <c r="F142" s="11" t="str">
        <f t="shared" si="12"/>
        <v>N/A</v>
      </c>
      <c r="G142" s="45">
        <v>86299407</v>
      </c>
      <c r="H142" s="11" t="str">
        <f t="shared" si="13"/>
        <v>N/A</v>
      </c>
      <c r="I142" s="12">
        <v>2.16</v>
      </c>
      <c r="J142" s="12">
        <v>1.9470000000000001</v>
      </c>
      <c r="K142" s="43" t="s">
        <v>739</v>
      </c>
      <c r="L142" s="9" t="str">
        <f t="shared" ref="L142:L153" si="16">IF(J142="Div by 0", "N/A", IF(K142="N/A","N/A", IF(J142&gt;VALUE(MID(K142,1,2)), "No", IF(J142&lt;-1*VALUE(MID(K142,1,2)), "No", "Yes"))))</f>
        <v>Yes</v>
      </c>
    </row>
    <row r="143" spans="1:12" x14ac:dyDescent="0.25">
      <c r="A143" s="44" t="s">
        <v>642</v>
      </c>
      <c r="B143" s="35" t="s">
        <v>213</v>
      </c>
      <c r="C143" s="36">
        <v>154826</v>
      </c>
      <c r="D143" s="11" t="str">
        <f t="shared" si="11"/>
        <v>N/A</v>
      </c>
      <c r="E143" s="36">
        <v>151226</v>
      </c>
      <c r="F143" s="11" t="str">
        <f t="shared" si="12"/>
        <v>N/A</v>
      </c>
      <c r="G143" s="36">
        <v>154070</v>
      </c>
      <c r="H143" s="11" t="str">
        <f t="shared" si="13"/>
        <v>N/A</v>
      </c>
      <c r="I143" s="12">
        <v>-2.33</v>
      </c>
      <c r="J143" s="12">
        <v>1.881</v>
      </c>
      <c r="K143" s="43" t="s">
        <v>739</v>
      </c>
      <c r="L143" s="9" t="str">
        <f t="shared" si="16"/>
        <v>Yes</v>
      </c>
    </row>
    <row r="144" spans="1:12" ht="25" x14ac:dyDescent="0.25">
      <c r="A144" s="44" t="s">
        <v>1460</v>
      </c>
      <c r="B144" s="35" t="s">
        <v>213</v>
      </c>
      <c r="C144" s="45">
        <v>535.19001331000004</v>
      </c>
      <c r="D144" s="11" t="str">
        <f t="shared" si="11"/>
        <v>N/A</v>
      </c>
      <c r="E144" s="45">
        <v>559.76644888999999</v>
      </c>
      <c r="F144" s="11" t="str">
        <f t="shared" si="12"/>
        <v>N/A</v>
      </c>
      <c r="G144" s="45">
        <v>560.13115467</v>
      </c>
      <c r="H144" s="11" t="str">
        <f t="shared" si="13"/>
        <v>N/A</v>
      </c>
      <c r="I144" s="12">
        <v>4.5919999999999996</v>
      </c>
      <c r="J144" s="12">
        <v>6.5199999999999994E-2</v>
      </c>
      <c r="K144" s="43" t="s">
        <v>739</v>
      </c>
      <c r="L144" s="9" t="str">
        <f t="shared" si="16"/>
        <v>Yes</v>
      </c>
    </row>
    <row r="145" spans="1:12" ht="25" x14ac:dyDescent="0.25">
      <c r="A145" s="44" t="s">
        <v>643</v>
      </c>
      <c r="B145" s="35" t="s">
        <v>213</v>
      </c>
      <c r="C145" s="45">
        <v>157930306</v>
      </c>
      <c r="D145" s="11" t="str">
        <f t="shared" ref="D145:D153" si="17">IF($B145="N/A","N/A",IF(C145&gt;10,"No",IF(C145&lt;-10,"No","Yes")))</f>
        <v>N/A</v>
      </c>
      <c r="E145" s="45">
        <v>162982198</v>
      </c>
      <c r="F145" s="11" t="str">
        <f t="shared" ref="F145:F153" si="18">IF($B145="N/A","N/A",IF(E145&gt;10,"No",IF(E145&lt;-10,"No","Yes")))</f>
        <v>N/A</v>
      </c>
      <c r="G145" s="45">
        <v>172613727</v>
      </c>
      <c r="H145" s="11" t="str">
        <f t="shared" ref="H145:H153" si="19">IF($B145="N/A","N/A",IF(G145&gt;10,"No",IF(G145&lt;-10,"No","Yes")))</f>
        <v>N/A</v>
      </c>
      <c r="I145" s="12">
        <v>3.1989999999999998</v>
      </c>
      <c r="J145" s="12">
        <v>5.91</v>
      </c>
      <c r="K145" s="43" t="s">
        <v>739</v>
      </c>
      <c r="L145" s="9" t="str">
        <f t="shared" si="16"/>
        <v>Yes</v>
      </c>
    </row>
    <row r="146" spans="1:12" x14ac:dyDescent="0.25">
      <c r="A146" s="44" t="s">
        <v>644</v>
      </c>
      <c r="B146" s="35" t="s">
        <v>213</v>
      </c>
      <c r="C146" s="36">
        <v>3534</v>
      </c>
      <c r="D146" s="11" t="str">
        <f t="shared" si="17"/>
        <v>N/A</v>
      </c>
      <c r="E146" s="36">
        <v>3685</v>
      </c>
      <c r="F146" s="11" t="str">
        <f t="shared" si="18"/>
        <v>N/A</v>
      </c>
      <c r="G146" s="36">
        <v>3748</v>
      </c>
      <c r="H146" s="11" t="str">
        <f t="shared" si="19"/>
        <v>N/A</v>
      </c>
      <c r="I146" s="12">
        <v>4.2729999999999997</v>
      </c>
      <c r="J146" s="12">
        <v>1.71</v>
      </c>
      <c r="K146" s="43" t="s">
        <v>739</v>
      </c>
      <c r="L146" s="9" t="str">
        <f t="shared" si="16"/>
        <v>Yes</v>
      </c>
    </row>
    <row r="147" spans="1:12" ht="25" x14ac:dyDescent="0.25">
      <c r="A147" s="44" t="s">
        <v>1461</v>
      </c>
      <c r="B147" s="35" t="s">
        <v>213</v>
      </c>
      <c r="C147" s="45">
        <v>44688.824561000001</v>
      </c>
      <c r="D147" s="11" t="str">
        <f t="shared" si="17"/>
        <v>N/A</v>
      </c>
      <c r="E147" s="45">
        <v>44228.547626</v>
      </c>
      <c r="F147" s="11" t="str">
        <f t="shared" si="18"/>
        <v>N/A</v>
      </c>
      <c r="G147" s="45">
        <v>46054.889808</v>
      </c>
      <c r="H147" s="11" t="str">
        <f t="shared" si="19"/>
        <v>N/A</v>
      </c>
      <c r="I147" s="12">
        <v>-1.03</v>
      </c>
      <c r="J147" s="12">
        <v>4.1289999999999996</v>
      </c>
      <c r="K147" s="43" t="s">
        <v>739</v>
      </c>
      <c r="L147" s="9" t="str">
        <f t="shared" si="16"/>
        <v>Yes</v>
      </c>
    </row>
    <row r="148" spans="1:12" ht="25" x14ac:dyDescent="0.25">
      <c r="A148" s="44" t="s">
        <v>645</v>
      </c>
      <c r="B148" s="35" t="s">
        <v>213</v>
      </c>
      <c r="C148" s="45">
        <v>101146029</v>
      </c>
      <c r="D148" s="11" t="str">
        <f t="shared" si="17"/>
        <v>N/A</v>
      </c>
      <c r="E148" s="45">
        <v>127693806</v>
      </c>
      <c r="F148" s="11" t="str">
        <f t="shared" si="18"/>
        <v>N/A</v>
      </c>
      <c r="G148" s="45">
        <v>163062774</v>
      </c>
      <c r="H148" s="11" t="str">
        <f t="shared" si="19"/>
        <v>N/A</v>
      </c>
      <c r="I148" s="12">
        <v>26.25</v>
      </c>
      <c r="J148" s="12">
        <v>27.7</v>
      </c>
      <c r="K148" s="43" t="s">
        <v>739</v>
      </c>
      <c r="L148" s="9" t="str">
        <f t="shared" si="16"/>
        <v>Yes</v>
      </c>
    </row>
    <row r="149" spans="1:12" x14ac:dyDescent="0.25">
      <c r="A149" s="44" t="s">
        <v>646</v>
      </c>
      <c r="B149" s="35" t="s">
        <v>213</v>
      </c>
      <c r="C149" s="36">
        <v>82535</v>
      </c>
      <c r="D149" s="11" t="str">
        <f t="shared" si="17"/>
        <v>N/A</v>
      </c>
      <c r="E149" s="36">
        <v>63561</v>
      </c>
      <c r="F149" s="11" t="str">
        <f t="shared" si="18"/>
        <v>N/A</v>
      </c>
      <c r="G149" s="36">
        <v>65509</v>
      </c>
      <c r="H149" s="11" t="str">
        <f t="shared" si="19"/>
        <v>N/A</v>
      </c>
      <c r="I149" s="12">
        <v>-23</v>
      </c>
      <c r="J149" s="12">
        <v>3.0649999999999999</v>
      </c>
      <c r="K149" s="43" t="s">
        <v>739</v>
      </c>
      <c r="L149" s="9" t="str">
        <f t="shared" si="16"/>
        <v>Yes</v>
      </c>
    </row>
    <row r="150" spans="1:12" ht="25" x14ac:dyDescent="0.25">
      <c r="A150" s="44" t="s">
        <v>1462</v>
      </c>
      <c r="B150" s="35" t="s">
        <v>213</v>
      </c>
      <c r="C150" s="45">
        <v>1225.4925668000001</v>
      </c>
      <c r="D150" s="11" t="str">
        <f t="shared" si="17"/>
        <v>N/A</v>
      </c>
      <c r="E150" s="45">
        <v>2008.9961768999999</v>
      </c>
      <c r="F150" s="11" t="str">
        <f t="shared" si="18"/>
        <v>N/A</v>
      </c>
      <c r="G150" s="45">
        <v>2489.1659771999998</v>
      </c>
      <c r="H150" s="11" t="str">
        <f t="shared" si="19"/>
        <v>N/A</v>
      </c>
      <c r="I150" s="12">
        <v>63.93</v>
      </c>
      <c r="J150" s="12">
        <v>23.9</v>
      </c>
      <c r="K150" s="43" t="s">
        <v>739</v>
      </c>
      <c r="L150" s="9" t="str">
        <f t="shared" si="16"/>
        <v>Yes</v>
      </c>
    </row>
    <row r="151" spans="1:12" ht="25" x14ac:dyDescent="0.25">
      <c r="A151" s="44" t="s">
        <v>647</v>
      </c>
      <c r="B151" s="35" t="s">
        <v>213</v>
      </c>
      <c r="C151" s="45">
        <v>15612925</v>
      </c>
      <c r="D151" s="11" t="str">
        <f t="shared" si="17"/>
        <v>N/A</v>
      </c>
      <c r="E151" s="45">
        <v>17757681</v>
      </c>
      <c r="F151" s="11" t="str">
        <f t="shared" si="18"/>
        <v>N/A</v>
      </c>
      <c r="G151" s="45">
        <v>19583039</v>
      </c>
      <c r="H151" s="11" t="str">
        <f t="shared" si="19"/>
        <v>N/A</v>
      </c>
      <c r="I151" s="12">
        <v>13.74</v>
      </c>
      <c r="J151" s="12">
        <v>10.28</v>
      </c>
      <c r="K151" s="43" t="s">
        <v>739</v>
      </c>
      <c r="L151" s="9" t="str">
        <f t="shared" si="16"/>
        <v>Yes</v>
      </c>
    </row>
    <row r="152" spans="1:12" x14ac:dyDescent="0.25">
      <c r="A152" s="44" t="s">
        <v>648</v>
      </c>
      <c r="B152" s="35" t="s">
        <v>213</v>
      </c>
      <c r="C152" s="36">
        <v>2521</v>
      </c>
      <c r="D152" s="11" t="str">
        <f t="shared" si="17"/>
        <v>N/A</v>
      </c>
      <c r="E152" s="36">
        <v>2798</v>
      </c>
      <c r="F152" s="11" t="str">
        <f t="shared" si="18"/>
        <v>N/A</v>
      </c>
      <c r="G152" s="36">
        <v>3009</v>
      </c>
      <c r="H152" s="11" t="str">
        <f t="shared" si="19"/>
        <v>N/A</v>
      </c>
      <c r="I152" s="12">
        <v>10.99</v>
      </c>
      <c r="J152" s="12">
        <v>7.5410000000000004</v>
      </c>
      <c r="K152" s="43" t="s">
        <v>739</v>
      </c>
      <c r="L152" s="9" t="str">
        <f t="shared" si="16"/>
        <v>Yes</v>
      </c>
    </row>
    <row r="153" spans="1:12" ht="25" x14ac:dyDescent="0.25">
      <c r="A153" s="44" t="s">
        <v>1463</v>
      </c>
      <c r="B153" s="35" t="s">
        <v>213</v>
      </c>
      <c r="C153" s="45">
        <v>6193.1475604999996</v>
      </c>
      <c r="D153" s="11" t="str">
        <f t="shared" si="17"/>
        <v>N/A</v>
      </c>
      <c r="E153" s="45">
        <v>6346.5621873</v>
      </c>
      <c r="F153" s="11" t="str">
        <f t="shared" si="18"/>
        <v>N/A</v>
      </c>
      <c r="G153" s="45">
        <v>6508.1552011000003</v>
      </c>
      <c r="H153" s="11" t="str">
        <f t="shared" si="19"/>
        <v>N/A</v>
      </c>
      <c r="I153" s="12">
        <v>2.4769999999999999</v>
      </c>
      <c r="J153" s="12">
        <v>2.5459999999999998</v>
      </c>
      <c r="K153" s="43" t="s">
        <v>739</v>
      </c>
      <c r="L153" s="9" t="str">
        <f t="shared" si="16"/>
        <v>Yes</v>
      </c>
    </row>
    <row r="154" spans="1:12" x14ac:dyDescent="0.25">
      <c r="A154" s="44" t="s">
        <v>1529</v>
      </c>
      <c r="B154" s="35" t="s">
        <v>213</v>
      </c>
      <c r="C154" s="45">
        <v>1516.2063971</v>
      </c>
      <c r="D154" s="11" t="str">
        <f t="shared" ref="D154:D173" si="20">IF($B154="N/A","N/A",IF(C154&gt;10,"No",IF(C154&lt;-10,"No","Yes")))</f>
        <v>N/A</v>
      </c>
      <c r="E154" s="45">
        <v>1543.0162935000001</v>
      </c>
      <c r="F154" s="11" t="str">
        <f t="shared" ref="F154:F173" si="21">IF($B154="N/A","N/A",IF(E154&gt;10,"No",IF(E154&lt;-10,"No","Yes")))</f>
        <v>N/A</v>
      </c>
      <c r="G154" s="45">
        <v>1756.0972522</v>
      </c>
      <c r="H154" s="11" t="str">
        <f t="shared" ref="H154:H173" si="22">IF($B154="N/A","N/A",IF(G154&gt;10,"No",IF(G154&lt;-10,"No","Yes")))</f>
        <v>N/A</v>
      </c>
      <c r="I154" s="12">
        <v>1.768</v>
      </c>
      <c r="J154" s="12">
        <v>13.81</v>
      </c>
      <c r="K154" s="43" t="s">
        <v>739</v>
      </c>
      <c r="L154" s="9" t="str">
        <f t="shared" ref="L154:L173" si="23">IF(J154="Div by 0", "N/A", IF(K154="N/A","N/A", IF(J154&gt;VALUE(MID(K154,1,2)), "No", IF(J154&lt;-1*VALUE(MID(K154,1,2)), "No", "Yes"))))</f>
        <v>Yes</v>
      </c>
    </row>
    <row r="155" spans="1:12" x14ac:dyDescent="0.25">
      <c r="A155" s="47" t="s">
        <v>1530</v>
      </c>
      <c r="B155" s="35" t="s">
        <v>213</v>
      </c>
      <c r="C155" s="45">
        <v>380.84718142999998</v>
      </c>
      <c r="D155" s="11" t="str">
        <f t="shared" si="20"/>
        <v>N/A</v>
      </c>
      <c r="E155" s="45">
        <v>380.81069558000002</v>
      </c>
      <c r="F155" s="11" t="str">
        <f t="shared" si="21"/>
        <v>N/A</v>
      </c>
      <c r="G155" s="45">
        <v>451.18658627000002</v>
      </c>
      <c r="H155" s="11" t="str">
        <f t="shared" si="22"/>
        <v>N/A</v>
      </c>
      <c r="I155" s="12">
        <v>-0.01</v>
      </c>
      <c r="J155" s="12">
        <v>18.48</v>
      </c>
      <c r="K155" s="43" t="s">
        <v>739</v>
      </c>
      <c r="L155" s="9" t="str">
        <f t="shared" si="23"/>
        <v>Yes</v>
      </c>
    </row>
    <row r="156" spans="1:12" x14ac:dyDescent="0.25">
      <c r="A156" s="47" t="s">
        <v>1531</v>
      </c>
      <c r="B156" s="35" t="s">
        <v>213</v>
      </c>
      <c r="C156" s="45">
        <v>2308.9181721</v>
      </c>
      <c r="D156" s="11" t="str">
        <f t="shared" si="20"/>
        <v>N/A</v>
      </c>
      <c r="E156" s="45">
        <v>2289.0718673000001</v>
      </c>
      <c r="F156" s="11" t="str">
        <f t="shared" si="21"/>
        <v>N/A</v>
      </c>
      <c r="G156" s="45">
        <v>2570.9495866000002</v>
      </c>
      <c r="H156" s="11" t="str">
        <f t="shared" si="22"/>
        <v>N/A</v>
      </c>
      <c r="I156" s="12">
        <v>-0.86</v>
      </c>
      <c r="J156" s="12">
        <v>12.31</v>
      </c>
      <c r="K156" s="43" t="s">
        <v>739</v>
      </c>
      <c r="L156" s="9" t="str">
        <f t="shared" si="23"/>
        <v>Yes</v>
      </c>
    </row>
    <row r="157" spans="1:12" x14ac:dyDescent="0.25">
      <c r="A157" s="47" t="s">
        <v>1532</v>
      </c>
      <c r="B157" s="35" t="s">
        <v>213</v>
      </c>
      <c r="C157" s="45">
        <v>372.56515545000002</v>
      </c>
      <c r="D157" s="11" t="str">
        <f t="shared" si="20"/>
        <v>N/A</v>
      </c>
      <c r="E157" s="45">
        <v>392.34159175999997</v>
      </c>
      <c r="F157" s="11" t="str">
        <f t="shared" si="21"/>
        <v>N/A</v>
      </c>
      <c r="G157" s="45">
        <v>442.98682437000002</v>
      </c>
      <c r="H157" s="11" t="str">
        <f t="shared" si="22"/>
        <v>N/A</v>
      </c>
      <c r="I157" s="12">
        <v>5.3079999999999998</v>
      </c>
      <c r="J157" s="12">
        <v>12.91</v>
      </c>
      <c r="K157" s="43" t="s">
        <v>739</v>
      </c>
      <c r="L157" s="9" t="str">
        <f t="shared" si="23"/>
        <v>Yes</v>
      </c>
    </row>
    <row r="158" spans="1:12" x14ac:dyDescent="0.25">
      <c r="A158" s="47" t="s">
        <v>1533</v>
      </c>
      <c r="B158" s="35" t="s">
        <v>213</v>
      </c>
      <c r="C158" s="45">
        <v>339.49606892999998</v>
      </c>
      <c r="D158" s="11" t="str">
        <f t="shared" si="20"/>
        <v>N/A</v>
      </c>
      <c r="E158" s="45">
        <v>319.63572700999998</v>
      </c>
      <c r="F158" s="11" t="str">
        <f t="shared" si="21"/>
        <v>N/A</v>
      </c>
      <c r="G158" s="45">
        <v>354.39332155</v>
      </c>
      <c r="H158" s="11" t="str">
        <f t="shared" si="22"/>
        <v>N/A</v>
      </c>
      <c r="I158" s="12">
        <v>-5.85</v>
      </c>
      <c r="J158" s="12">
        <v>10.87</v>
      </c>
      <c r="K158" s="43" t="s">
        <v>739</v>
      </c>
      <c r="L158" s="9" t="str">
        <f t="shared" si="23"/>
        <v>Yes</v>
      </c>
    </row>
    <row r="159" spans="1:12" x14ac:dyDescent="0.25">
      <c r="A159" s="44" t="s">
        <v>1534</v>
      </c>
      <c r="B159" s="35" t="s">
        <v>213</v>
      </c>
      <c r="C159" s="45">
        <v>2599.1352744999999</v>
      </c>
      <c r="D159" s="11" t="str">
        <f t="shared" si="20"/>
        <v>N/A</v>
      </c>
      <c r="E159" s="45">
        <v>2617.1022843999999</v>
      </c>
      <c r="F159" s="11" t="str">
        <f t="shared" si="21"/>
        <v>N/A</v>
      </c>
      <c r="G159" s="45">
        <v>2436.1563996</v>
      </c>
      <c r="H159" s="11" t="str">
        <f t="shared" si="22"/>
        <v>N/A</v>
      </c>
      <c r="I159" s="12">
        <v>0.69130000000000003</v>
      </c>
      <c r="J159" s="12">
        <v>-6.91</v>
      </c>
      <c r="K159" s="43" t="s">
        <v>739</v>
      </c>
      <c r="L159" s="9" t="str">
        <f t="shared" si="23"/>
        <v>Yes</v>
      </c>
    </row>
    <row r="160" spans="1:12" x14ac:dyDescent="0.25">
      <c r="A160" s="47" t="s">
        <v>1535</v>
      </c>
      <c r="B160" s="35" t="s">
        <v>213</v>
      </c>
      <c r="C160" s="45">
        <v>11328.103476</v>
      </c>
      <c r="D160" s="11" t="str">
        <f t="shared" si="20"/>
        <v>N/A</v>
      </c>
      <c r="E160" s="45">
        <v>11639.976552</v>
      </c>
      <c r="F160" s="11" t="str">
        <f t="shared" si="21"/>
        <v>N/A</v>
      </c>
      <c r="G160" s="45">
        <v>11345.155423</v>
      </c>
      <c r="H160" s="11" t="str">
        <f t="shared" si="22"/>
        <v>N/A</v>
      </c>
      <c r="I160" s="12">
        <v>2.7530000000000001</v>
      </c>
      <c r="J160" s="12">
        <v>-2.5299999999999998</v>
      </c>
      <c r="K160" s="43" t="s">
        <v>739</v>
      </c>
      <c r="L160" s="9" t="str">
        <f t="shared" si="23"/>
        <v>Yes</v>
      </c>
    </row>
    <row r="161" spans="1:12" x14ac:dyDescent="0.25">
      <c r="A161" s="47" t="s">
        <v>1536</v>
      </c>
      <c r="B161" s="35" t="s">
        <v>213</v>
      </c>
      <c r="C161" s="45">
        <v>1275.5215767</v>
      </c>
      <c r="D161" s="11" t="str">
        <f t="shared" si="20"/>
        <v>N/A</v>
      </c>
      <c r="E161" s="45">
        <v>1228.1959397000001</v>
      </c>
      <c r="F161" s="11" t="str">
        <f t="shared" si="21"/>
        <v>N/A</v>
      </c>
      <c r="G161" s="45">
        <v>1115.7406673</v>
      </c>
      <c r="H161" s="11" t="str">
        <f t="shared" si="22"/>
        <v>N/A</v>
      </c>
      <c r="I161" s="12">
        <v>-3.71</v>
      </c>
      <c r="J161" s="12">
        <v>-9.16</v>
      </c>
      <c r="K161" s="43" t="s">
        <v>739</v>
      </c>
      <c r="L161" s="9" t="str">
        <f t="shared" si="23"/>
        <v>Yes</v>
      </c>
    </row>
    <row r="162" spans="1:12" x14ac:dyDescent="0.25">
      <c r="A162" s="47" t="s">
        <v>1537</v>
      </c>
      <c r="B162" s="35" t="s">
        <v>213</v>
      </c>
      <c r="C162" s="45">
        <v>261.25801005</v>
      </c>
      <c r="D162" s="11" t="str">
        <f t="shared" si="20"/>
        <v>N/A</v>
      </c>
      <c r="E162" s="45">
        <v>206.88589429999999</v>
      </c>
      <c r="F162" s="11" t="str">
        <f t="shared" si="21"/>
        <v>N/A</v>
      </c>
      <c r="G162" s="45">
        <v>0.78742326699999998</v>
      </c>
      <c r="H162" s="11" t="str">
        <f t="shared" si="22"/>
        <v>N/A</v>
      </c>
      <c r="I162" s="12">
        <v>-20.8</v>
      </c>
      <c r="J162" s="12">
        <v>-99.6</v>
      </c>
      <c r="K162" s="43" t="s">
        <v>739</v>
      </c>
      <c r="L162" s="9" t="str">
        <f t="shared" si="23"/>
        <v>No</v>
      </c>
    </row>
    <row r="163" spans="1:12" x14ac:dyDescent="0.25">
      <c r="A163" s="47" t="s">
        <v>1538</v>
      </c>
      <c r="B163" s="35" t="s">
        <v>213</v>
      </c>
      <c r="C163" s="45">
        <v>0.60840175230000004</v>
      </c>
      <c r="D163" s="11" t="str">
        <f t="shared" si="20"/>
        <v>N/A</v>
      </c>
      <c r="E163" s="45">
        <v>0</v>
      </c>
      <c r="F163" s="11" t="str">
        <f t="shared" si="21"/>
        <v>N/A</v>
      </c>
      <c r="G163" s="45">
        <v>0</v>
      </c>
      <c r="H163" s="11" t="str">
        <f t="shared" si="22"/>
        <v>N/A</v>
      </c>
      <c r="I163" s="12">
        <v>-100</v>
      </c>
      <c r="J163" s="12" t="s">
        <v>1746</v>
      </c>
      <c r="K163" s="43" t="s">
        <v>739</v>
      </c>
      <c r="L163" s="9" t="str">
        <f t="shared" si="23"/>
        <v>N/A</v>
      </c>
    </row>
    <row r="164" spans="1:12" x14ac:dyDescent="0.25">
      <c r="A164" s="44" t="s">
        <v>1539</v>
      </c>
      <c r="B164" s="35" t="s">
        <v>213</v>
      </c>
      <c r="C164" s="45">
        <v>1035.8701308</v>
      </c>
      <c r="D164" s="11" t="str">
        <f t="shared" si="20"/>
        <v>N/A</v>
      </c>
      <c r="E164" s="45">
        <v>1018.0720582</v>
      </c>
      <c r="F164" s="11" t="str">
        <f t="shared" si="21"/>
        <v>N/A</v>
      </c>
      <c r="G164" s="45">
        <v>1057.8861503000001</v>
      </c>
      <c r="H164" s="11" t="str">
        <f t="shared" si="22"/>
        <v>N/A</v>
      </c>
      <c r="I164" s="12">
        <v>-1.72</v>
      </c>
      <c r="J164" s="12">
        <v>3.911</v>
      </c>
      <c r="K164" s="43" t="s">
        <v>739</v>
      </c>
      <c r="L164" s="9" t="str">
        <f t="shared" si="23"/>
        <v>Yes</v>
      </c>
    </row>
    <row r="165" spans="1:12" x14ac:dyDescent="0.25">
      <c r="A165" s="47" t="s">
        <v>1540</v>
      </c>
      <c r="B165" s="35" t="s">
        <v>213</v>
      </c>
      <c r="C165" s="45">
        <v>109.29316244</v>
      </c>
      <c r="D165" s="11" t="str">
        <f t="shared" si="20"/>
        <v>N/A</v>
      </c>
      <c r="E165" s="45">
        <v>126.49835475</v>
      </c>
      <c r="F165" s="11" t="str">
        <f t="shared" si="21"/>
        <v>N/A</v>
      </c>
      <c r="G165" s="45">
        <v>102.24286727</v>
      </c>
      <c r="H165" s="11" t="str">
        <f t="shared" si="22"/>
        <v>N/A</v>
      </c>
      <c r="I165" s="12">
        <v>15.74</v>
      </c>
      <c r="J165" s="12">
        <v>-19.2</v>
      </c>
      <c r="K165" s="43" t="s">
        <v>739</v>
      </c>
      <c r="L165" s="9" t="str">
        <f t="shared" si="23"/>
        <v>Yes</v>
      </c>
    </row>
    <row r="166" spans="1:12" x14ac:dyDescent="0.25">
      <c r="A166" s="47" t="s">
        <v>1541</v>
      </c>
      <c r="B166" s="35" t="s">
        <v>213</v>
      </c>
      <c r="C166" s="45">
        <v>1603.0230383999999</v>
      </c>
      <c r="D166" s="11" t="str">
        <f t="shared" si="20"/>
        <v>N/A</v>
      </c>
      <c r="E166" s="45">
        <v>1531.0314715</v>
      </c>
      <c r="F166" s="11" t="str">
        <f t="shared" si="21"/>
        <v>N/A</v>
      </c>
      <c r="G166" s="45">
        <v>1579.2914608999999</v>
      </c>
      <c r="H166" s="11" t="str">
        <f t="shared" si="22"/>
        <v>N/A</v>
      </c>
      <c r="I166" s="12">
        <v>-4.49</v>
      </c>
      <c r="J166" s="12">
        <v>3.1520000000000001</v>
      </c>
      <c r="K166" s="43" t="s">
        <v>739</v>
      </c>
      <c r="L166" s="9" t="str">
        <f t="shared" si="23"/>
        <v>Yes</v>
      </c>
    </row>
    <row r="167" spans="1:12" x14ac:dyDescent="0.25">
      <c r="A167" s="47" t="s">
        <v>1542</v>
      </c>
      <c r="B167" s="35" t="s">
        <v>213</v>
      </c>
      <c r="C167" s="45">
        <v>399.23546714999998</v>
      </c>
      <c r="D167" s="11" t="str">
        <f t="shared" si="20"/>
        <v>N/A</v>
      </c>
      <c r="E167" s="45">
        <v>388.62241153999997</v>
      </c>
      <c r="F167" s="11" t="str">
        <f t="shared" si="21"/>
        <v>N/A</v>
      </c>
      <c r="G167" s="45">
        <v>415.75996407000002</v>
      </c>
      <c r="H167" s="11" t="str">
        <f t="shared" si="22"/>
        <v>N/A</v>
      </c>
      <c r="I167" s="12">
        <v>-2.66</v>
      </c>
      <c r="J167" s="12">
        <v>6.9829999999999997</v>
      </c>
      <c r="K167" s="43" t="s">
        <v>739</v>
      </c>
      <c r="L167" s="9" t="str">
        <f t="shared" si="23"/>
        <v>Yes</v>
      </c>
    </row>
    <row r="168" spans="1:12" x14ac:dyDescent="0.25">
      <c r="A168" s="47" t="s">
        <v>1543</v>
      </c>
      <c r="B168" s="35" t="s">
        <v>213</v>
      </c>
      <c r="C168" s="45">
        <v>27.124024486</v>
      </c>
      <c r="D168" s="11" t="str">
        <f t="shared" si="20"/>
        <v>N/A</v>
      </c>
      <c r="E168" s="45">
        <v>26.248141778000001</v>
      </c>
      <c r="F168" s="11" t="str">
        <f t="shared" si="21"/>
        <v>N/A</v>
      </c>
      <c r="G168" s="45">
        <v>21.603313562</v>
      </c>
      <c r="H168" s="11" t="str">
        <f t="shared" si="22"/>
        <v>N/A</v>
      </c>
      <c r="I168" s="12">
        <v>-3.23</v>
      </c>
      <c r="J168" s="12">
        <v>-17.7</v>
      </c>
      <c r="K168" s="43" t="s">
        <v>739</v>
      </c>
      <c r="L168" s="9" t="str">
        <f t="shared" si="23"/>
        <v>Yes</v>
      </c>
    </row>
    <row r="169" spans="1:12" x14ac:dyDescent="0.25">
      <c r="A169" s="44" t="s">
        <v>1544</v>
      </c>
      <c r="B169" s="35" t="s">
        <v>213</v>
      </c>
      <c r="C169" s="45">
        <v>3516.2746766</v>
      </c>
      <c r="D169" s="11" t="str">
        <f t="shared" si="20"/>
        <v>N/A</v>
      </c>
      <c r="E169" s="45">
        <v>3787.0026585000001</v>
      </c>
      <c r="F169" s="11" t="str">
        <f t="shared" si="21"/>
        <v>N/A</v>
      </c>
      <c r="G169" s="45">
        <v>4142.6938117</v>
      </c>
      <c r="H169" s="11" t="str">
        <f t="shared" si="22"/>
        <v>N/A</v>
      </c>
      <c r="I169" s="12">
        <v>7.6989999999999998</v>
      </c>
      <c r="J169" s="12">
        <v>9.3919999999999995</v>
      </c>
      <c r="K169" s="43" t="s">
        <v>739</v>
      </c>
      <c r="L169" s="9" t="str">
        <f t="shared" si="23"/>
        <v>Yes</v>
      </c>
    </row>
    <row r="170" spans="1:12" x14ac:dyDescent="0.25">
      <c r="A170" s="47" t="s">
        <v>1545</v>
      </c>
      <c r="B170" s="35" t="s">
        <v>213</v>
      </c>
      <c r="C170" s="45">
        <v>2566.0428701999999</v>
      </c>
      <c r="D170" s="11" t="str">
        <f t="shared" si="20"/>
        <v>N/A</v>
      </c>
      <c r="E170" s="45">
        <v>2763.0409168000001</v>
      </c>
      <c r="F170" s="11" t="str">
        <f t="shared" si="21"/>
        <v>N/A</v>
      </c>
      <c r="G170" s="45">
        <v>2997.4599222000002</v>
      </c>
      <c r="H170" s="11" t="str">
        <f t="shared" si="22"/>
        <v>N/A</v>
      </c>
      <c r="I170" s="12">
        <v>7.6769999999999996</v>
      </c>
      <c r="J170" s="12">
        <v>8.484</v>
      </c>
      <c r="K170" s="43" t="s">
        <v>739</v>
      </c>
      <c r="L170" s="9" t="str">
        <f t="shared" si="23"/>
        <v>Yes</v>
      </c>
    </row>
    <row r="171" spans="1:12" x14ac:dyDescent="0.25">
      <c r="A171" s="47" t="s">
        <v>1546</v>
      </c>
      <c r="B171" s="35" t="s">
        <v>213</v>
      </c>
      <c r="C171" s="45">
        <v>4860.1704258999998</v>
      </c>
      <c r="D171" s="11" t="str">
        <f t="shared" si="20"/>
        <v>N/A</v>
      </c>
      <c r="E171" s="45">
        <v>5097.2939631999998</v>
      </c>
      <c r="F171" s="11" t="str">
        <f t="shared" si="21"/>
        <v>N/A</v>
      </c>
      <c r="G171" s="45">
        <v>5531.7735273999997</v>
      </c>
      <c r="H171" s="11" t="str">
        <f t="shared" si="22"/>
        <v>N/A</v>
      </c>
      <c r="I171" s="12">
        <v>4.8789999999999996</v>
      </c>
      <c r="J171" s="12">
        <v>8.5239999999999991</v>
      </c>
      <c r="K171" s="43" t="s">
        <v>739</v>
      </c>
      <c r="L171" s="9" t="str">
        <f t="shared" si="23"/>
        <v>Yes</v>
      </c>
    </row>
    <row r="172" spans="1:12" x14ac:dyDescent="0.25">
      <c r="A172" s="47" t="s">
        <v>1547</v>
      </c>
      <c r="B172" s="35" t="s">
        <v>213</v>
      </c>
      <c r="C172" s="45">
        <v>1190.7154897999999</v>
      </c>
      <c r="D172" s="11" t="str">
        <f t="shared" si="20"/>
        <v>N/A</v>
      </c>
      <c r="E172" s="45">
        <v>1323.5110649999999</v>
      </c>
      <c r="F172" s="11" t="str">
        <f t="shared" si="21"/>
        <v>N/A</v>
      </c>
      <c r="G172" s="45">
        <v>1496.4978140000001</v>
      </c>
      <c r="H172" s="11" t="str">
        <f t="shared" si="22"/>
        <v>N/A</v>
      </c>
      <c r="I172" s="12">
        <v>11.15</v>
      </c>
      <c r="J172" s="12">
        <v>13.07</v>
      </c>
      <c r="K172" s="43" t="s">
        <v>739</v>
      </c>
      <c r="L172" s="9" t="str">
        <f t="shared" si="23"/>
        <v>Yes</v>
      </c>
    </row>
    <row r="173" spans="1:12" x14ac:dyDescent="0.25">
      <c r="A173" s="47" t="s">
        <v>1548</v>
      </c>
      <c r="B173" s="35" t="s">
        <v>213</v>
      </c>
      <c r="C173" s="45">
        <v>388.78853463000002</v>
      </c>
      <c r="D173" s="11" t="str">
        <f t="shared" si="20"/>
        <v>N/A</v>
      </c>
      <c r="E173" s="45">
        <v>410.33721358999998</v>
      </c>
      <c r="F173" s="11" t="str">
        <f t="shared" si="21"/>
        <v>N/A</v>
      </c>
      <c r="G173" s="45">
        <v>401.52891525000001</v>
      </c>
      <c r="H173" s="11" t="str">
        <f t="shared" si="22"/>
        <v>N/A</v>
      </c>
      <c r="I173" s="12">
        <v>5.5430000000000001</v>
      </c>
      <c r="J173" s="12">
        <v>-2.15</v>
      </c>
      <c r="K173" s="43" t="s">
        <v>739</v>
      </c>
      <c r="L173" s="9" t="str">
        <f t="shared" si="23"/>
        <v>Yes</v>
      </c>
    </row>
    <row r="174" spans="1:12" x14ac:dyDescent="0.25">
      <c r="A174" s="44" t="s">
        <v>373</v>
      </c>
      <c r="B174" s="35" t="s">
        <v>213</v>
      </c>
      <c r="C174" s="8">
        <v>13.867260505999999</v>
      </c>
      <c r="D174" s="11" t="str">
        <f t="shared" ref="D174:D203" si="24">IF($B174="N/A","N/A",IF(C174&gt;10,"No",IF(C174&lt;-10,"No","Yes")))</f>
        <v>N/A</v>
      </c>
      <c r="E174" s="8">
        <v>13.435733468</v>
      </c>
      <c r="F174" s="11" t="str">
        <f t="shared" ref="F174:F203" si="25">IF($B174="N/A","N/A",IF(E174&gt;10,"No",IF(E174&lt;-10,"No","Yes")))</f>
        <v>N/A</v>
      </c>
      <c r="G174" s="8">
        <v>14.064713247</v>
      </c>
      <c r="H174" s="11" t="str">
        <f t="shared" ref="H174:H203" si="26">IF($B174="N/A","N/A",IF(G174&gt;10,"No",IF(G174&lt;-10,"No","Yes")))</f>
        <v>N/A</v>
      </c>
      <c r="I174" s="12">
        <v>-3.11</v>
      </c>
      <c r="J174" s="12">
        <v>4.681</v>
      </c>
      <c r="K174" s="43" t="s">
        <v>739</v>
      </c>
      <c r="L174" s="9" t="str">
        <f t="shared" ref="L174:L203" si="27">IF(J174="Div by 0", "N/A", IF(K174="N/A","N/A", IF(J174&gt;VALUE(MID(K174,1,2)), "No", IF(J174&lt;-1*VALUE(MID(K174,1,2)), "No", "Yes"))))</f>
        <v>Yes</v>
      </c>
    </row>
    <row r="175" spans="1:12" x14ac:dyDescent="0.25">
      <c r="A175" s="47" t="s">
        <v>483</v>
      </c>
      <c r="B175" s="35" t="s">
        <v>213</v>
      </c>
      <c r="C175" s="8">
        <v>15.974736962</v>
      </c>
      <c r="D175" s="11" t="str">
        <f t="shared" si="24"/>
        <v>N/A</v>
      </c>
      <c r="E175" s="8">
        <v>14.340896734999999</v>
      </c>
      <c r="F175" s="11" t="str">
        <f t="shared" si="25"/>
        <v>N/A</v>
      </c>
      <c r="G175" s="8">
        <v>16.065825055000001</v>
      </c>
      <c r="H175" s="11" t="str">
        <f t="shared" si="26"/>
        <v>N/A</v>
      </c>
      <c r="I175" s="12">
        <v>-10.199999999999999</v>
      </c>
      <c r="J175" s="12">
        <v>12.03</v>
      </c>
      <c r="K175" s="43" t="s">
        <v>739</v>
      </c>
      <c r="L175" s="9" t="str">
        <f t="shared" si="27"/>
        <v>Yes</v>
      </c>
    </row>
    <row r="176" spans="1:12" x14ac:dyDescent="0.25">
      <c r="A176" s="47" t="s">
        <v>484</v>
      </c>
      <c r="B176" s="35" t="s">
        <v>213</v>
      </c>
      <c r="C176" s="8">
        <v>15.883202618</v>
      </c>
      <c r="D176" s="11" t="str">
        <f t="shared" si="24"/>
        <v>N/A</v>
      </c>
      <c r="E176" s="8">
        <v>15.290649782999999</v>
      </c>
      <c r="F176" s="11" t="str">
        <f t="shared" si="25"/>
        <v>N/A</v>
      </c>
      <c r="G176" s="8">
        <v>16.019964406</v>
      </c>
      <c r="H176" s="11" t="str">
        <f t="shared" si="26"/>
        <v>N/A</v>
      </c>
      <c r="I176" s="12">
        <v>-3.73</v>
      </c>
      <c r="J176" s="12">
        <v>4.7699999999999996</v>
      </c>
      <c r="K176" s="43" t="s">
        <v>739</v>
      </c>
      <c r="L176" s="9" t="str">
        <f t="shared" si="27"/>
        <v>Yes</v>
      </c>
    </row>
    <row r="177" spans="1:12" x14ac:dyDescent="0.25">
      <c r="A177" s="47" t="s">
        <v>485</v>
      </c>
      <c r="B177" s="35" t="s">
        <v>213</v>
      </c>
      <c r="C177" s="8">
        <v>8.8404057459000001</v>
      </c>
      <c r="D177" s="11" t="str">
        <f t="shared" si="24"/>
        <v>N/A</v>
      </c>
      <c r="E177" s="8">
        <v>9.1477983842999997</v>
      </c>
      <c r="F177" s="11" t="str">
        <f t="shared" si="25"/>
        <v>N/A</v>
      </c>
      <c r="G177" s="8">
        <v>8.5087587962000004</v>
      </c>
      <c r="H177" s="11" t="str">
        <f t="shared" si="26"/>
        <v>N/A</v>
      </c>
      <c r="I177" s="12">
        <v>3.4769999999999999</v>
      </c>
      <c r="J177" s="12">
        <v>-6.99</v>
      </c>
      <c r="K177" s="43" t="s">
        <v>739</v>
      </c>
      <c r="L177" s="9" t="str">
        <f t="shared" si="27"/>
        <v>Yes</v>
      </c>
    </row>
    <row r="178" spans="1:12" x14ac:dyDescent="0.25">
      <c r="A178" s="47" t="s">
        <v>486</v>
      </c>
      <c r="B178" s="35" t="s">
        <v>213</v>
      </c>
      <c r="C178" s="8">
        <v>5.370042647</v>
      </c>
      <c r="D178" s="11" t="str">
        <f t="shared" si="24"/>
        <v>N/A</v>
      </c>
      <c r="E178" s="8">
        <v>5.3289514098000001</v>
      </c>
      <c r="F178" s="11" t="str">
        <f t="shared" si="25"/>
        <v>N/A</v>
      </c>
      <c r="G178" s="8">
        <v>5.1614007072000003</v>
      </c>
      <c r="H178" s="11" t="str">
        <f t="shared" si="26"/>
        <v>N/A</v>
      </c>
      <c r="I178" s="12">
        <v>-0.76500000000000001</v>
      </c>
      <c r="J178" s="12">
        <v>-3.14</v>
      </c>
      <c r="K178" s="43" t="s">
        <v>739</v>
      </c>
      <c r="L178" s="9" t="str">
        <f t="shared" si="27"/>
        <v>Yes</v>
      </c>
    </row>
    <row r="179" spans="1:12" x14ac:dyDescent="0.25">
      <c r="A179" s="44" t="s">
        <v>1549</v>
      </c>
      <c r="B179" s="35" t="s">
        <v>213</v>
      </c>
      <c r="C179" s="8">
        <v>8.5156800423999996</v>
      </c>
      <c r="D179" s="11" t="str">
        <f t="shared" si="24"/>
        <v>N/A</v>
      </c>
      <c r="E179" s="8">
        <v>8.3582681870000002</v>
      </c>
      <c r="F179" s="11" t="str">
        <f t="shared" si="25"/>
        <v>N/A</v>
      </c>
      <c r="G179" s="8">
        <v>7.9576257430000004</v>
      </c>
      <c r="H179" s="11" t="str">
        <f t="shared" si="26"/>
        <v>N/A</v>
      </c>
      <c r="I179" s="12">
        <v>-1.85</v>
      </c>
      <c r="J179" s="12">
        <v>-4.79</v>
      </c>
      <c r="K179" s="43" t="s">
        <v>739</v>
      </c>
      <c r="L179" s="9" t="str">
        <f t="shared" si="27"/>
        <v>Yes</v>
      </c>
    </row>
    <row r="180" spans="1:12" x14ac:dyDescent="0.25">
      <c r="A180" s="47" t="s">
        <v>1550</v>
      </c>
      <c r="B180" s="35" t="s">
        <v>213</v>
      </c>
      <c r="C180" s="8">
        <v>40.010264890999998</v>
      </c>
      <c r="D180" s="11" t="str">
        <f t="shared" si="24"/>
        <v>N/A</v>
      </c>
      <c r="E180" s="8">
        <v>39.513290795000003</v>
      </c>
      <c r="F180" s="11" t="str">
        <f t="shared" si="25"/>
        <v>N/A</v>
      </c>
      <c r="G180" s="8">
        <v>38.673665640000003</v>
      </c>
      <c r="H180" s="11" t="str">
        <f t="shared" si="26"/>
        <v>N/A</v>
      </c>
      <c r="I180" s="12">
        <v>-1.24</v>
      </c>
      <c r="J180" s="12">
        <v>-2.12</v>
      </c>
      <c r="K180" s="43" t="s">
        <v>739</v>
      </c>
      <c r="L180" s="9" t="str">
        <f t="shared" si="27"/>
        <v>Yes</v>
      </c>
    </row>
    <row r="181" spans="1:12" x14ac:dyDescent="0.25">
      <c r="A181" s="47" t="s">
        <v>1551</v>
      </c>
      <c r="B181" s="35" t="s">
        <v>213</v>
      </c>
      <c r="C181" s="8">
        <v>3.5149559959999999</v>
      </c>
      <c r="D181" s="11" t="str">
        <f t="shared" si="24"/>
        <v>N/A</v>
      </c>
      <c r="E181" s="8">
        <v>3.3691512663999998</v>
      </c>
      <c r="F181" s="11" t="str">
        <f t="shared" si="25"/>
        <v>N/A</v>
      </c>
      <c r="G181" s="8">
        <v>3.2440365129000002</v>
      </c>
      <c r="H181" s="11" t="str">
        <f t="shared" si="26"/>
        <v>N/A</v>
      </c>
      <c r="I181" s="12">
        <v>-4.1500000000000004</v>
      </c>
      <c r="J181" s="12">
        <v>-3.71</v>
      </c>
      <c r="K181" s="43" t="s">
        <v>739</v>
      </c>
      <c r="L181" s="9" t="str">
        <f t="shared" si="27"/>
        <v>Yes</v>
      </c>
    </row>
    <row r="182" spans="1:12" x14ac:dyDescent="0.25">
      <c r="A182" s="47" t="s">
        <v>1552</v>
      </c>
      <c r="B182" s="35" t="s">
        <v>213</v>
      </c>
      <c r="C182" s="8">
        <v>0.4603553574</v>
      </c>
      <c r="D182" s="11" t="str">
        <f t="shared" si="24"/>
        <v>N/A</v>
      </c>
      <c r="E182" s="8">
        <v>0.46649220619999998</v>
      </c>
      <c r="F182" s="11" t="str">
        <f t="shared" si="25"/>
        <v>N/A</v>
      </c>
      <c r="G182" s="8">
        <v>1.4972301E-3</v>
      </c>
      <c r="H182" s="11" t="str">
        <f t="shared" si="26"/>
        <v>N/A</v>
      </c>
      <c r="I182" s="12">
        <v>1.333</v>
      </c>
      <c r="J182" s="12">
        <v>-99.7</v>
      </c>
      <c r="K182" s="43" t="s">
        <v>739</v>
      </c>
      <c r="L182" s="9" t="str">
        <f t="shared" si="27"/>
        <v>No</v>
      </c>
    </row>
    <row r="183" spans="1:12" x14ac:dyDescent="0.25">
      <c r="A183" s="47" t="s">
        <v>1553</v>
      </c>
      <c r="B183" s="35" t="s">
        <v>213</v>
      </c>
      <c r="C183" s="8">
        <v>8.7034726999999992E-3</v>
      </c>
      <c r="D183" s="11" t="str">
        <f t="shared" si="24"/>
        <v>N/A</v>
      </c>
      <c r="E183" s="8">
        <v>0</v>
      </c>
      <c r="F183" s="11" t="str">
        <f t="shared" si="25"/>
        <v>N/A</v>
      </c>
      <c r="G183" s="8">
        <v>0</v>
      </c>
      <c r="H183" s="11" t="str">
        <f t="shared" si="26"/>
        <v>N/A</v>
      </c>
      <c r="I183" s="12">
        <v>-100</v>
      </c>
      <c r="J183" s="12" t="s">
        <v>1746</v>
      </c>
      <c r="K183" s="43" t="s">
        <v>739</v>
      </c>
      <c r="L183" s="9" t="str">
        <f t="shared" si="27"/>
        <v>N/A</v>
      </c>
    </row>
    <row r="184" spans="1:12" x14ac:dyDescent="0.25">
      <c r="A184" s="44" t="s">
        <v>97</v>
      </c>
      <c r="B184" s="35" t="s">
        <v>213</v>
      </c>
      <c r="C184" s="8">
        <v>48.840675908000001</v>
      </c>
      <c r="D184" s="11" t="str">
        <f t="shared" si="24"/>
        <v>N/A</v>
      </c>
      <c r="E184" s="8">
        <v>51.021784080000003</v>
      </c>
      <c r="F184" s="11" t="str">
        <f t="shared" si="25"/>
        <v>N/A</v>
      </c>
      <c r="G184" s="8">
        <v>51.946489603000003</v>
      </c>
      <c r="H184" s="11" t="str">
        <f t="shared" si="26"/>
        <v>N/A</v>
      </c>
      <c r="I184" s="12">
        <v>4.4660000000000002</v>
      </c>
      <c r="J184" s="12">
        <v>1.8120000000000001</v>
      </c>
      <c r="K184" s="43" t="s">
        <v>739</v>
      </c>
      <c r="L184" s="9" t="str">
        <f t="shared" si="27"/>
        <v>Yes</v>
      </c>
    </row>
    <row r="185" spans="1:12" x14ac:dyDescent="0.25">
      <c r="A185" s="47" t="s">
        <v>487</v>
      </c>
      <c r="B185" s="35" t="s">
        <v>213</v>
      </c>
      <c r="C185" s="8">
        <v>33.691654073000002</v>
      </c>
      <c r="D185" s="11" t="str">
        <f t="shared" si="24"/>
        <v>N/A</v>
      </c>
      <c r="E185" s="8">
        <v>35.816475435999998</v>
      </c>
      <c r="F185" s="11" t="str">
        <f t="shared" si="25"/>
        <v>N/A</v>
      </c>
      <c r="G185" s="8">
        <v>35.609445721999997</v>
      </c>
      <c r="H185" s="11" t="str">
        <f t="shared" si="26"/>
        <v>N/A</v>
      </c>
      <c r="I185" s="12">
        <v>6.3070000000000004</v>
      </c>
      <c r="J185" s="12">
        <v>-0.57799999999999996</v>
      </c>
      <c r="K185" s="43" t="s">
        <v>739</v>
      </c>
      <c r="L185" s="9" t="str">
        <f t="shared" si="27"/>
        <v>Yes</v>
      </c>
    </row>
    <row r="186" spans="1:12" x14ac:dyDescent="0.25">
      <c r="A186" s="47" t="s">
        <v>488</v>
      </c>
      <c r="B186" s="35" t="s">
        <v>213</v>
      </c>
      <c r="C186" s="8">
        <v>59.223981701</v>
      </c>
      <c r="D186" s="11" t="str">
        <f t="shared" si="24"/>
        <v>N/A</v>
      </c>
      <c r="E186" s="8">
        <v>60.893687597000003</v>
      </c>
      <c r="F186" s="11" t="str">
        <f t="shared" si="25"/>
        <v>N/A</v>
      </c>
      <c r="G186" s="8">
        <v>62.522605276</v>
      </c>
      <c r="H186" s="11" t="str">
        <f t="shared" si="26"/>
        <v>N/A</v>
      </c>
      <c r="I186" s="12">
        <v>2.819</v>
      </c>
      <c r="J186" s="12">
        <v>2.6749999999999998</v>
      </c>
      <c r="K186" s="43" t="s">
        <v>739</v>
      </c>
      <c r="L186" s="9" t="str">
        <f t="shared" si="27"/>
        <v>Yes</v>
      </c>
    </row>
    <row r="187" spans="1:12" x14ac:dyDescent="0.25">
      <c r="A187" s="47" t="s">
        <v>489</v>
      </c>
      <c r="B187" s="35" t="s">
        <v>213</v>
      </c>
      <c r="C187" s="8">
        <v>35.418342985000002</v>
      </c>
      <c r="D187" s="11" t="str">
        <f t="shared" si="24"/>
        <v>N/A</v>
      </c>
      <c r="E187" s="8">
        <v>37.342132210999999</v>
      </c>
      <c r="F187" s="11" t="str">
        <f t="shared" si="25"/>
        <v>N/A</v>
      </c>
      <c r="G187" s="8">
        <v>37.020512052999997</v>
      </c>
      <c r="H187" s="11" t="str">
        <f t="shared" si="26"/>
        <v>N/A</v>
      </c>
      <c r="I187" s="12">
        <v>5.4320000000000004</v>
      </c>
      <c r="J187" s="12">
        <v>-0.86099999999999999</v>
      </c>
      <c r="K187" s="43" t="s">
        <v>739</v>
      </c>
      <c r="L187" s="9" t="str">
        <f t="shared" si="27"/>
        <v>Yes</v>
      </c>
    </row>
    <row r="188" spans="1:12" x14ac:dyDescent="0.25">
      <c r="A188" s="47" t="s">
        <v>490</v>
      </c>
      <c r="B188" s="35" t="s">
        <v>213</v>
      </c>
      <c r="C188" s="8">
        <v>30.566596071999999</v>
      </c>
      <c r="D188" s="11" t="str">
        <f t="shared" si="24"/>
        <v>N/A</v>
      </c>
      <c r="E188" s="8">
        <v>31.122919098000001</v>
      </c>
      <c r="F188" s="11" t="str">
        <f t="shared" si="25"/>
        <v>N/A</v>
      </c>
      <c r="G188" s="8">
        <v>28.538838826999999</v>
      </c>
      <c r="H188" s="11" t="str">
        <f t="shared" si="26"/>
        <v>N/A</v>
      </c>
      <c r="I188" s="12">
        <v>1.82</v>
      </c>
      <c r="J188" s="12">
        <v>-8.3000000000000007</v>
      </c>
      <c r="K188" s="43" t="s">
        <v>739</v>
      </c>
      <c r="L188" s="9" t="str">
        <f t="shared" si="27"/>
        <v>Yes</v>
      </c>
    </row>
    <row r="189" spans="1:12" x14ac:dyDescent="0.25">
      <c r="A189" s="44" t="s">
        <v>118</v>
      </c>
      <c r="B189" s="35" t="s">
        <v>213</v>
      </c>
      <c r="C189" s="8">
        <v>79.171131414000001</v>
      </c>
      <c r="D189" s="11" t="str">
        <f t="shared" si="24"/>
        <v>N/A</v>
      </c>
      <c r="E189" s="8">
        <v>80.119010844000002</v>
      </c>
      <c r="F189" s="11" t="str">
        <f t="shared" si="25"/>
        <v>N/A</v>
      </c>
      <c r="G189" s="8">
        <v>78.293422161999999</v>
      </c>
      <c r="H189" s="11" t="str">
        <f t="shared" si="26"/>
        <v>N/A</v>
      </c>
      <c r="I189" s="12">
        <v>1.1970000000000001</v>
      </c>
      <c r="J189" s="12">
        <v>-2.2799999999999998</v>
      </c>
      <c r="K189" s="43" t="s">
        <v>739</v>
      </c>
      <c r="L189" s="9" t="str">
        <f t="shared" si="27"/>
        <v>Yes</v>
      </c>
    </row>
    <row r="190" spans="1:12" x14ac:dyDescent="0.25">
      <c r="A190" s="47" t="s">
        <v>491</v>
      </c>
      <c r="B190" s="35" t="s">
        <v>213</v>
      </c>
      <c r="C190" s="8">
        <v>81.114025832999999</v>
      </c>
      <c r="D190" s="11" t="str">
        <f t="shared" si="24"/>
        <v>N/A</v>
      </c>
      <c r="E190" s="8">
        <v>79.942201494000003</v>
      </c>
      <c r="F190" s="11" t="str">
        <f t="shared" si="25"/>
        <v>N/A</v>
      </c>
      <c r="G190" s="8">
        <v>79.604644773000004</v>
      </c>
      <c r="H190" s="11" t="str">
        <f t="shared" si="26"/>
        <v>N/A</v>
      </c>
      <c r="I190" s="12">
        <v>-1.44</v>
      </c>
      <c r="J190" s="12">
        <v>-0.42199999999999999</v>
      </c>
      <c r="K190" s="43" t="s">
        <v>739</v>
      </c>
      <c r="L190" s="9" t="str">
        <f t="shared" si="27"/>
        <v>Yes</v>
      </c>
    </row>
    <row r="191" spans="1:12" x14ac:dyDescent="0.25">
      <c r="A191" s="47" t="s">
        <v>492</v>
      </c>
      <c r="B191" s="35" t="s">
        <v>213</v>
      </c>
      <c r="C191" s="8">
        <v>88.075816381999999</v>
      </c>
      <c r="D191" s="11" t="str">
        <f t="shared" si="24"/>
        <v>N/A</v>
      </c>
      <c r="E191" s="8">
        <v>88.454164989000006</v>
      </c>
      <c r="F191" s="11" t="str">
        <f t="shared" si="25"/>
        <v>N/A</v>
      </c>
      <c r="G191" s="8">
        <v>86.084120331999998</v>
      </c>
      <c r="H191" s="11" t="str">
        <f t="shared" si="26"/>
        <v>N/A</v>
      </c>
      <c r="I191" s="12">
        <v>0.42959999999999998</v>
      </c>
      <c r="J191" s="12">
        <v>-2.68</v>
      </c>
      <c r="K191" s="43" t="s">
        <v>739</v>
      </c>
      <c r="L191" s="9" t="str">
        <f t="shared" si="27"/>
        <v>Yes</v>
      </c>
    </row>
    <row r="192" spans="1:12" x14ac:dyDescent="0.25">
      <c r="A192" s="47" t="s">
        <v>493</v>
      </c>
      <c r="B192" s="35" t="s">
        <v>213</v>
      </c>
      <c r="C192" s="8">
        <v>57.632797351000001</v>
      </c>
      <c r="D192" s="11" t="str">
        <f t="shared" si="24"/>
        <v>N/A</v>
      </c>
      <c r="E192" s="8">
        <v>59.537490044000002</v>
      </c>
      <c r="F192" s="11" t="str">
        <f t="shared" si="25"/>
        <v>N/A</v>
      </c>
      <c r="G192" s="8">
        <v>58.993861355999996</v>
      </c>
      <c r="H192" s="11" t="str">
        <f t="shared" si="26"/>
        <v>N/A</v>
      </c>
      <c r="I192" s="12">
        <v>3.3050000000000002</v>
      </c>
      <c r="J192" s="12">
        <v>-0.91300000000000003</v>
      </c>
      <c r="K192" s="43" t="s">
        <v>739</v>
      </c>
      <c r="L192" s="9" t="str">
        <f t="shared" si="27"/>
        <v>Yes</v>
      </c>
    </row>
    <row r="193" spans="1:12" x14ac:dyDescent="0.25">
      <c r="A193" s="47" t="s">
        <v>494</v>
      </c>
      <c r="B193" s="35" t="s">
        <v>213</v>
      </c>
      <c r="C193" s="8">
        <v>55.162609881000002</v>
      </c>
      <c r="D193" s="11" t="str">
        <f t="shared" si="24"/>
        <v>N/A</v>
      </c>
      <c r="E193" s="8">
        <v>55.639167024999999</v>
      </c>
      <c r="F193" s="11" t="str">
        <f t="shared" si="25"/>
        <v>N/A</v>
      </c>
      <c r="G193" s="8">
        <v>50.550359301999997</v>
      </c>
      <c r="H193" s="11" t="str">
        <f t="shared" si="26"/>
        <v>N/A</v>
      </c>
      <c r="I193" s="12">
        <v>0.8639</v>
      </c>
      <c r="J193" s="12">
        <v>-9.15</v>
      </c>
      <c r="K193" s="43" t="s">
        <v>739</v>
      </c>
      <c r="L193" s="9" t="str">
        <f t="shared" si="27"/>
        <v>Yes</v>
      </c>
    </row>
    <row r="194" spans="1:12" x14ac:dyDescent="0.25">
      <c r="A194" s="44" t="s">
        <v>1554</v>
      </c>
      <c r="B194" s="35" t="s">
        <v>213</v>
      </c>
      <c r="C194" s="36">
        <v>6.8641628411999998</v>
      </c>
      <c r="D194" s="11" t="str">
        <f t="shared" si="24"/>
        <v>N/A</v>
      </c>
      <c r="E194" s="36">
        <v>6.9084684322000003</v>
      </c>
      <c r="F194" s="11" t="str">
        <f t="shared" si="25"/>
        <v>N/A</v>
      </c>
      <c r="G194" s="36">
        <v>6.9667667984000001</v>
      </c>
      <c r="H194" s="11" t="str">
        <f t="shared" si="26"/>
        <v>N/A</v>
      </c>
      <c r="I194" s="12">
        <v>0.64549999999999996</v>
      </c>
      <c r="J194" s="12">
        <v>0.84389999999999998</v>
      </c>
      <c r="K194" s="43" t="s">
        <v>739</v>
      </c>
      <c r="L194" s="9" t="str">
        <f t="shared" si="27"/>
        <v>Yes</v>
      </c>
    </row>
    <row r="195" spans="1:12" x14ac:dyDescent="0.25">
      <c r="A195" s="47" t="s">
        <v>1555</v>
      </c>
      <c r="B195" s="35" t="s">
        <v>213</v>
      </c>
      <c r="C195" s="36">
        <v>0.9723337796</v>
      </c>
      <c r="D195" s="11" t="str">
        <f t="shared" si="24"/>
        <v>N/A</v>
      </c>
      <c r="E195" s="36">
        <v>1.0606544294</v>
      </c>
      <c r="F195" s="11" t="str">
        <f t="shared" si="25"/>
        <v>N/A</v>
      </c>
      <c r="G195" s="36">
        <v>1.097389739</v>
      </c>
      <c r="H195" s="11" t="str">
        <f t="shared" si="26"/>
        <v>N/A</v>
      </c>
      <c r="I195" s="12">
        <v>9.0830000000000002</v>
      </c>
      <c r="J195" s="12">
        <v>3.4630000000000001</v>
      </c>
      <c r="K195" s="43" t="s">
        <v>739</v>
      </c>
      <c r="L195" s="9" t="str">
        <f t="shared" si="27"/>
        <v>Yes</v>
      </c>
    </row>
    <row r="196" spans="1:12" x14ac:dyDescent="0.25">
      <c r="A196" s="47" t="s">
        <v>1556</v>
      </c>
      <c r="B196" s="35" t="s">
        <v>213</v>
      </c>
      <c r="C196" s="36">
        <v>9.1084549512000006</v>
      </c>
      <c r="D196" s="11" t="str">
        <f t="shared" si="24"/>
        <v>N/A</v>
      </c>
      <c r="E196" s="36">
        <v>8.9640536297000004</v>
      </c>
      <c r="F196" s="11" t="str">
        <f t="shared" si="25"/>
        <v>N/A</v>
      </c>
      <c r="G196" s="36">
        <v>8.9610948104000006</v>
      </c>
      <c r="H196" s="11" t="str">
        <f t="shared" si="26"/>
        <v>N/A</v>
      </c>
      <c r="I196" s="12">
        <v>-1.59</v>
      </c>
      <c r="J196" s="12">
        <v>-3.3000000000000002E-2</v>
      </c>
      <c r="K196" s="43" t="s">
        <v>739</v>
      </c>
      <c r="L196" s="9" t="str">
        <f t="shared" si="27"/>
        <v>Yes</v>
      </c>
    </row>
    <row r="197" spans="1:12" x14ac:dyDescent="0.25">
      <c r="A197" s="47" t="s">
        <v>1557</v>
      </c>
      <c r="B197" s="35" t="s">
        <v>213</v>
      </c>
      <c r="C197" s="36">
        <v>3.6660698299000001</v>
      </c>
      <c r="D197" s="11" t="str">
        <f t="shared" si="24"/>
        <v>N/A</v>
      </c>
      <c r="E197" s="36">
        <v>3.6990049750999998</v>
      </c>
      <c r="F197" s="11" t="str">
        <f t="shared" si="25"/>
        <v>N/A</v>
      </c>
      <c r="G197" s="36">
        <v>3.8483195495000002</v>
      </c>
      <c r="H197" s="11" t="str">
        <f t="shared" si="26"/>
        <v>N/A</v>
      </c>
      <c r="I197" s="12">
        <v>0.89839999999999998</v>
      </c>
      <c r="J197" s="12">
        <v>4.0369999999999999</v>
      </c>
      <c r="K197" s="43" t="s">
        <v>739</v>
      </c>
      <c r="L197" s="9" t="str">
        <f t="shared" si="27"/>
        <v>Yes</v>
      </c>
    </row>
    <row r="198" spans="1:12" x14ac:dyDescent="0.25">
      <c r="A198" s="47" t="s">
        <v>1558</v>
      </c>
      <c r="B198" s="35" t="s">
        <v>213</v>
      </c>
      <c r="C198" s="36">
        <v>3.8465694219</v>
      </c>
      <c r="D198" s="11" t="str">
        <f t="shared" si="24"/>
        <v>N/A</v>
      </c>
      <c r="E198" s="36">
        <v>3.54870317</v>
      </c>
      <c r="F198" s="11" t="str">
        <f t="shared" si="25"/>
        <v>N/A</v>
      </c>
      <c r="G198" s="36">
        <v>3.591160221</v>
      </c>
      <c r="H198" s="11" t="str">
        <f t="shared" si="26"/>
        <v>N/A</v>
      </c>
      <c r="I198" s="12">
        <v>-7.74</v>
      </c>
      <c r="J198" s="12">
        <v>1.196</v>
      </c>
      <c r="K198" s="43" t="s">
        <v>739</v>
      </c>
      <c r="L198" s="9" t="str">
        <f t="shared" si="27"/>
        <v>Yes</v>
      </c>
    </row>
    <row r="199" spans="1:12" x14ac:dyDescent="0.25">
      <c r="A199" s="44" t="s">
        <v>1559</v>
      </c>
      <c r="B199" s="35" t="s">
        <v>213</v>
      </c>
      <c r="C199" s="36">
        <v>245.63442405000001</v>
      </c>
      <c r="D199" s="11" t="str">
        <f t="shared" si="24"/>
        <v>N/A</v>
      </c>
      <c r="E199" s="36">
        <v>246.50151073999999</v>
      </c>
      <c r="F199" s="11" t="str">
        <f t="shared" si="25"/>
        <v>N/A</v>
      </c>
      <c r="G199" s="36">
        <v>236.77080423000001</v>
      </c>
      <c r="H199" s="11" t="str">
        <f t="shared" si="26"/>
        <v>N/A</v>
      </c>
      <c r="I199" s="12">
        <v>0.35299999999999998</v>
      </c>
      <c r="J199" s="12">
        <v>-3.95</v>
      </c>
      <c r="K199" s="43" t="s">
        <v>739</v>
      </c>
      <c r="L199" s="9" t="str">
        <f t="shared" si="27"/>
        <v>Yes</v>
      </c>
    </row>
    <row r="200" spans="1:12" x14ac:dyDescent="0.25">
      <c r="A200" s="47" t="s">
        <v>1560</v>
      </c>
      <c r="B200" s="35" t="s">
        <v>213</v>
      </c>
      <c r="C200" s="36">
        <v>246.44555302000001</v>
      </c>
      <c r="D200" s="11" t="str">
        <f t="shared" si="24"/>
        <v>N/A</v>
      </c>
      <c r="E200" s="36">
        <v>248.27332633</v>
      </c>
      <c r="F200" s="11" t="str">
        <f t="shared" si="25"/>
        <v>N/A</v>
      </c>
      <c r="G200" s="36">
        <v>236.62862698000001</v>
      </c>
      <c r="H200" s="11" t="str">
        <f t="shared" si="26"/>
        <v>N/A</v>
      </c>
      <c r="I200" s="12">
        <v>0.74170000000000003</v>
      </c>
      <c r="J200" s="12">
        <v>-4.6900000000000004</v>
      </c>
      <c r="K200" s="43" t="s">
        <v>739</v>
      </c>
      <c r="L200" s="9" t="str">
        <f t="shared" si="27"/>
        <v>Yes</v>
      </c>
    </row>
    <row r="201" spans="1:12" x14ac:dyDescent="0.25">
      <c r="A201" s="47" t="s">
        <v>1561</v>
      </c>
      <c r="B201" s="35" t="s">
        <v>213</v>
      </c>
      <c r="C201" s="36">
        <v>247.35426204000001</v>
      </c>
      <c r="D201" s="11" t="str">
        <f t="shared" si="24"/>
        <v>N/A</v>
      </c>
      <c r="E201" s="36">
        <v>246.36278917000001</v>
      </c>
      <c r="F201" s="11" t="str">
        <f t="shared" si="25"/>
        <v>N/A</v>
      </c>
      <c r="G201" s="36">
        <v>237.17984736</v>
      </c>
      <c r="H201" s="11" t="str">
        <f t="shared" si="26"/>
        <v>N/A</v>
      </c>
      <c r="I201" s="12">
        <v>-0.40100000000000002</v>
      </c>
      <c r="J201" s="12">
        <v>-3.73</v>
      </c>
      <c r="K201" s="43" t="s">
        <v>739</v>
      </c>
      <c r="L201" s="9" t="str">
        <f t="shared" si="27"/>
        <v>Yes</v>
      </c>
    </row>
    <row r="202" spans="1:12" x14ac:dyDescent="0.25">
      <c r="A202" s="47" t="s">
        <v>1562</v>
      </c>
      <c r="B202" s="35" t="s">
        <v>213</v>
      </c>
      <c r="C202" s="36">
        <v>136.75071632999999</v>
      </c>
      <c r="D202" s="11" t="str">
        <f t="shared" si="24"/>
        <v>N/A</v>
      </c>
      <c r="E202" s="36">
        <v>101.16463415</v>
      </c>
      <c r="F202" s="11" t="str">
        <f t="shared" si="25"/>
        <v>N/A</v>
      </c>
      <c r="G202" s="36">
        <v>341</v>
      </c>
      <c r="H202" s="11" t="str">
        <f t="shared" si="26"/>
        <v>N/A</v>
      </c>
      <c r="I202" s="12">
        <v>-26</v>
      </c>
      <c r="J202" s="12">
        <v>237.1</v>
      </c>
      <c r="K202" s="43" t="s">
        <v>739</v>
      </c>
      <c r="L202" s="9" t="str">
        <f t="shared" si="27"/>
        <v>No</v>
      </c>
    </row>
    <row r="203" spans="1:12" x14ac:dyDescent="0.25">
      <c r="A203" s="47" t="s">
        <v>1563</v>
      </c>
      <c r="B203" s="35" t="s">
        <v>213</v>
      </c>
      <c r="C203" s="36">
        <v>65.333333332999999</v>
      </c>
      <c r="D203" s="11" t="str">
        <f t="shared" si="24"/>
        <v>N/A</v>
      </c>
      <c r="E203" s="36" t="s">
        <v>1746</v>
      </c>
      <c r="F203" s="11" t="str">
        <f t="shared" si="25"/>
        <v>N/A</v>
      </c>
      <c r="G203" s="36" t="s">
        <v>1746</v>
      </c>
      <c r="H203" s="11" t="str">
        <f t="shared" si="26"/>
        <v>N/A</v>
      </c>
      <c r="I203" s="12" t="s">
        <v>1746</v>
      </c>
      <c r="J203" s="12" t="s">
        <v>1746</v>
      </c>
      <c r="K203" s="43" t="s">
        <v>739</v>
      </c>
      <c r="L203" s="9" t="str">
        <f t="shared" si="27"/>
        <v>N/A</v>
      </c>
    </row>
    <row r="204" spans="1:12" x14ac:dyDescent="0.25">
      <c r="A204" s="44" t="s">
        <v>127</v>
      </c>
      <c r="B204" s="35" t="s">
        <v>213</v>
      </c>
      <c r="C204" s="36">
        <v>11</v>
      </c>
      <c r="D204" s="11" t="str">
        <f t="shared" ref="D204:D214" si="28">IF($B204="N/A","N/A",IF(C204&gt;10,"No",IF(C204&lt;-10,"No","Yes")))</f>
        <v>N/A</v>
      </c>
      <c r="E204" s="36">
        <v>11</v>
      </c>
      <c r="F204" s="11" t="str">
        <f t="shared" ref="F204:F214" si="29">IF($B204="N/A","N/A",IF(E204&gt;10,"No",IF(E204&lt;-10,"No","Yes")))</f>
        <v>N/A</v>
      </c>
      <c r="G204" s="36">
        <v>11</v>
      </c>
      <c r="H204" s="11" t="str">
        <f t="shared" ref="H204:H214" si="30">IF($B204="N/A","N/A",IF(G204&gt;10,"No",IF(G204&lt;-10,"No","Yes")))</f>
        <v>N/A</v>
      </c>
      <c r="I204" s="12">
        <v>-37.5</v>
      </c>
      <c r="J204" s="12">
        <v>40</v>
      </c>
      <c r="K204" s="14" t="s">
        <v>213</v>
      </c>
      <c r="L204" s="9" t="str">
        <f t="shared" ref="L204:L214" si="31">IF(J204="Div by 0", "N/A", IF(K204="N/A","N/A", IF(J204&gt;VALUE(MID(K204,1,2)), "No", IF(J204&lt;-1*VALUE(MID(K204,1,2)), "No", "Yes"))))</f>
        <v>N/A</v>
      </c>
    </row>
    <row r="205" spans="1:12" x14ac:dyDescent="0.25">
      <c r="A205" s="44" t="s">
        <v>128</v>
      </c>
      <c r="B205" s="35" t="s">
        <v>213</v>
      </c>
      <c r="C205" s="36">
        <v>46</v>
      </c>
      <c r="D205" s="11" t="str">
        <f t="shared" si="28"/>
        <v>N/A</v>
      </c>
      <c r="E205" s="36">
        <v>36</v>
      </c>
      <c r="F205" s="11" t="str">
        <f t="shared" si="29"/>
        <v>N/A</v>
      </c>
      <c r="G205" s="36">
        <v>58</v>
      </c>
      <c r="H205" s="11" t="str">
        <f t="shared" si="30"/>
        <v>N/A</v>
      </c>
      <c r="I205" s="12">
        <v>-21.7</v>
      </c>
      <c r="J205" s="12">
        <v>61.11</v>
      </c>
      <c r="K205" s="14" t="s">
        <v>213</v>
      </c>
      <c r="L205" s="9" t="str">
        <f t="shared" si="31"/>
        <v>N/A</v>
      </c>
    </row>
    <row r="206" spans="1:12" ht="25" x14ac:dyDescent="0.25">
      <c r="A206" s="44" t="s">
        <v>1611</v>
      </c>
      <c r="B206" s="35" t="s">
        <v>213</v>
      </c>
      <c r="C206" s="36">
        <v>28</v>
      </c>
      <c r="D206" s="11" t="str">
        <f t="shared" si="28"/>
        <v>N/A</v>
      </c>
      <c r="E206" s="36">
        <v>17</v>
      </c>
      <c r="F206" s="11" t="str">
        <f t="shared" si="29"/>
        <v>N/A</v>
      </c>
      <c r="G206" s="36">
        <v>31</v>
      </c>
      <c r="H206" s="11" t="str">
        <f t="shared" si="30"/>
        <v>N/A</v>
      </c>
      <c r="I206" s="12">
        <v>-39.299999999999997</v>
      </c>
      <c r="J206" s="12">
        <v>82.35</v>
      </c>
      <c r="K206" s="14" t="s">
        <v>213</v>
      </c>
      <c r="L206" s="9" t="str">
        <f t="shared" si="31"/>
        <v>N/A</v>
      </c>
    </row>
    <row r="207" spans="1:12" ht="25" x14ac:dyDescent="0.25">
      <c r="A207" s="44" t="s">
        <v>1564</v>
      </c>
      <c r="B207" s="35" t="s">
        <v>213</v>
      </c>
      <c r="C207" s="36">
        <v>0</v>
      </c>
      <c r="D207" s="11" t="str">
        <f t="shared" si="28"/>
        <v>N/A</v>
      </c>
      <c r="E207" s="36">
        <v>11</v>
      </c>
      <c r="F207" s="11" t="str">
        <f t="shared" si="29"/>
        <v>N/A</v>
      </c>
      <c r="G207" s="36">
        <v>11</v>
      </c>
      <c r="H207" s="11" t="str">
        <f t="shared" si="30"/>
        <v>N/A</v>
      </c>
      <c r="I207" s="12" t="s">
        <v>1746</v>
      </c>
      <c r="J207" s="12">
        <v>-83.3</v>
      </c>
      <c r="K207" s="14" t="s">
        <v>213</v>
      </c>
      <c r="L207" s="9" t="str">
        <f t="shared" si="31"/>
        <v>N/A</v>
      </c>
    </row>
    <row r="208" spans="1:12" x14ac:dyDescent="0.25">
      <c r="A208" s="44" t="s">
        <v>1612</v>
      </c>
      <c r="B208" s="35" t="s">
        <v>213</v>
      </c>
      <c r="C208" s="36">
        <v>31</v>
      </c>
      <c r="D208" s="11" t="str">
        <f t="shared" si="28"/>
        <v>N/A</v>
      </c>
      <c r="E208" s="36">
        <v>37</v>
      </c>
      <c r="F208" s="11" t="str">
        <f t="shared" si="29"/>
        <v>N/A</v>
      </c>
      <c r="G208" s="36">
        <v>59</v>
      </c>
      <c r="H208" s="11" t="str">
        <f t="shared" si="30"/>
        <v>N/A</v>
      </c>
      <c r="I208" s="12">
        <v>19.350000000000001</v>
      </c>
      <c r="J208" s="12">
        <v>59.46</v>
      </c>
      <c r="K208" s="14" t="s">
        <v>213</v>
      </c>
      <c r="L208" s="9" t="str">
        <f t="shared" si="31"/>
        <v>N/A</v>
      </c>
    </row>
    <row r="209" spans="1:12" x14ac:dyDescent="0.25">
      <c r="A209" s="44" t="s">
        <v>1613</v>
      </c>
      <c r="B209" s="35" t="s">
        <v>213</v>
      </c>
      <c r="C209" s="36">
        <v>11</v>
      </c>
      <c r="D209" s="11" t="str">
        <f t="shared" si="28"/>
        <v>N/A</v>
      </c>
      <c r="E209" s="36">
        <v>11</v>
      </c>
      <c r="F209" s="11" t="str">
        <f t="shared" si="29"/>
        <v>N/A</v>
      </c>
      <c r="G209" s="36">
        <v>11</v>
      </c>
      <c r="H209" s="11" t="str">
        <f t="shared" si="30"/>
        <v>N/A</v>
      </c>
      <c r="I209" s="12">
        <v>-66.7</v>
      </c>
      <c r="J209" s="12">
        <v>1000</v>
      </c>
      <c r="K209" s="14" t="s">
        <v>213</v>
      </c>
      <c r="L209" s="9" t="str">
        <f t="shared" si="31"/>
        <v>N/A</v>
      </c>
    </row>
    <row r="210" spans="1:12" x14ac:dyDescent="0.25">
      <c r="A210" s="44" t="s">
        <v>125</v>
      </c>
      <c r="B210" s="35" t="s">
        <v>213</v>
      </c>
      <c r="C210" s="45">
        <v>3101811</v>
      </c>
      <c r="D210" s="11" t="str">
        <f t="shared" si="28"/>
        <v>N/A</v>
      </c>
      <c r="E210" s="45">
        <v>2033287</v>
      </c>
      <c r="F210" s="11" t="str">
        <f t="shared" si="29"/>
        <v>N/A</v>
      </c>
      <c r="G210" s="45">
        <v>2321236</v>
      </c>
      <c r="H210" s="11" t="str">
        <f t="shared" si="30"/>
        <v>N/A</v>
      </c>
      <c r="I210" s="12">
        <v>-34.4</v>
      </c>
      <c r="J210" s="12">
        <v>14.16</v>
      </c>
      <c r="K210" s="14" t="s">
        <v>213</v>
      </c>
      <c r="L210" s="9" t="str">
        <f t="shared" si="31"/>
        <v>N/A</v>
      </c>
    </row>
    <row r="211" spans="1:12" x14ac:dyDescent="0.25">
      <c r="A211" s="44" t="s">
        <v>1614</v>
      </c>
      <c r="B211" s="35" t="s">
        <v>213</v>
      </c>
      <c r="C211" s="45">
        <v>3065890</v>
      </c>
      <c r="D211" s="11" t="str">
        <f t="shared" si="28"/>
        <v>N/A</v>
      </c>
      <c r="E211" s="45">
        <v>2009306</v>
      </c>
      <c r="F211" s="11" t="str">
        <f t="shared" si="29"/>
        <v>N/A</v>
      </c>
      <c r="G211" s="45">
        <v>2295526</v>
      </c>
      <c r="H211" s="11" t="str">
        <f t="shared" si="30"/>
        <v>N/A</v>
      </c>
      <c r="I211" s="12">
        <v>-34.5</v>
      </c>
      <c r="J211" s="12">
        <v>14.24</v>
      </c>
      <c r="K211" s="14" t="s">
        <v>213</v>
      </c>
      <c r="L211" s="9" t="str">
        <f t="shared" si="31"/>
        <v>N/A</v>
      </c>
    </row>
    <row r="212" spans="1:12" x14ac:dyDescent="0.25">
      <c r="A212" s="44" t="s">
        <v>1565</v>
      </c>
      <c r="B212" s="35" t="s">
        <v>213</v>
      </c>
      <c r="C212" s="45">
        <v>147274</v>
      </c>
      <c r="D212" s="11" t="str">
        <f t="shared" si="28"/>
        <v>N/A</v>
      </c>
      <c r="E212" s="45">
        <v>243791</v>
      </c>
      <c r="F212" s="11" t="str">
        <f t="shared" si="29"/>
        <v>N/A</v>
      </c>
      <c r="G212" s="45">
        <v>241902</v>
      </c>
      <c r="H212" s="11" t="str">
        <f t="shared" si="30"/>
        <v>N/A</v>
      </c>
      <c r="I212" s="12">
        <v>65.540000000000006</v>
      </c>
      <c r="J212" s="12">
        <v>-0.77500000000000002</v>
      </c>
      <c r="K212" s="14" t="s">
        <v>213</v>
      </c>
      <c r="L212" s="9" t="str">
        <f t="shared" si="31"/>
        <v>N/A</v>
      </c>
    </row>
    <row r="213" spans="1:12" x14ac:dyDescent="0.25">
      <c r="A213" s="44" t="s">
        <v>1615</v>
      </c>
      <c r="B213" s="35" t="s">
        <v>213</v>
      </c>
      <c r="C213" s="45">
        <v>1463774</v>
      </c>
      <c r="D213" s="11" t="str">
        <f t="shared" si="28"/>
        <v>N/A</v>
      </c>
      <c r="E213" s="45">
        <v>767247</v>
      </c>
      <c r="F213" s="11" t="str">
        <f t="shared" si="29"/>
        <v>N/A</v>
      </c>
      <c r="G213" s="45">
        <v>1216390</v>
      </c>
      <c r="H213" s="11" t="str">
        <f t="shared" si="30"/>
        <v>N/A</v>
      </c>
      <c r="I213" s="12">
        <v>-47.6</v>
      </c>
      <c r="J213" s="12">
        <v>58.54</v>
      </c>
      <c r="K213" s="14" t="s">
        <v>213</v>
      </c>
      <c r="L213" s="9" t="str">
        <f t="shared" si="31"/>
        <v>N/A</v>
      </c>
    </row>
    <row r="214" spans="1:12" x14ac:dyDescent="0.25">
      <c r="A214" s="47" t="s">
        <v>1616</v>
      </c>
      <c r="B214" s="35" t="s">
        <v>213</v>
      </c>
      <c r="C214" s="45">
        <v>241967</v>
      </c>
      <c r="D214" s="11" t="str">
        <f t="shared" si="28"/>
        <v>N/A</v>
      </c>
      <c r="E214" s="45">
        <v>246497</v>
      </c>
      <c r="F214" s="11" t="str">
        <f t="shared" si="29"/>
        <v>N/A</v>
      </c>
      <c r="G214" s="45">
        <v>316157</v>
      </c>
      <c r="H214" s="11" t="str">
        <f t="shared" si="30"/>
        <v>N/A</v>
      </c>
      <c r="I214" s="12">
        <v>1.8720000000000001</v>
      </c>
      <c r="J214" s="12">
        <v>28.26</v>
      </c>
      <c r="K214" s="14" t="s">
        <v>213</v>
      </c>
      <c r="L214" s="9" t="str">
        <f t="shared" si="31"/>
        <v>N/A</v>
      </c>
    </row>
    <row r="215" spans="1:12" ht="25" x14ac:dyDescent="0.25">
      <c r="A215" s="44" t="s">
        <v>1379</v>
      </c>
      <c r="B215" s="35" t="s">
        <v>213</v>
      </c>
      <c r="C215" s="45">
        <v>244433</v>
      </c>
      <c r="D215" s="11" t="str">
        <f t="shared" ref="D215:D229" si="32">IF($B215="N/A","N/A",IF(C215&gt;10,"No",IF(C215&lt;-10,"No","Yes")))</f>
        <v>N/A</v>
      </c>
      <c r="E215" s="45">
        <v>223315</v>
      </c>
      <c r="F215" s="11" t="str">
        <f t="shared" ref="F215:F229" si="33">IF($B215="N/A","N/A",IF(E215&gt;10,"No",IF(E215&lt;-10,"No","Yes")))</f>
        <v>N/A</v>
      </c>
      <c r="G215" s="45">
        <v>193221</v>
      </c>
      <c r="H215" s="11" t="str">
        <f t="shared" ref="H215:H229" si="34">IF($B215="N/A","N/A",IF(G215&gt;10,"No",IF(G215&lt;-10,"No","Yes")))</f>
        <v>N/A</v>
      </c>
      <c r="I215" s="12">
        <v>-8.64</v>
      </c>
      <c r="J215" s="12">
        <v>-13.5</v>
      </c>
      <c r="K215" s="43" t="s">
        <v>739</v>
      </c>
      <c r="L215" s="9" t="str">
        <f t="shared" ref="L215:L229" si="35">IF(J215="Div by 0", "N/A", IF(K215="N/A","N/A", IF(J215&gt;VALUE(MID(K215,1,2)), "No", IF(J215&lt;-1*VALUE(MID(K215,1,2)), "No", "Yes"))))</f>
        <v>Yes</v>
      </c>
    </row>
    <row r="216" spans="1:12" x14ac:dyDescent="0.25">
      <c r="A216" s="44" t="s">
        <v>649</v>
      </c>
      <c r="B216" s="35" t="s">
        <v>213</v>
      </c>
      <c r="C216" s="36">
        <v>2091</v>
      </c>
      <c r="D216" s="11" t="str">
        <f t="shared" si="32"/>
        <v>N/A</v>
      </c>
      <c r="E216" s="36">
        <v>1865</v>
      </c>
      <c r="F216" s="11" t="str">
        <f t="shared" si="33"/>
        <v>N/A</v>
      </c>
      <c r="G216" s="36">
        <v>1769</v>
      </c>
      <c r="H216" s="11" t="str">
        <f t="shared" si="34"/>
        <v>N/A</v>
      </c>
      <c r="I216" s="12">
        <v>-10.8</v>
      </c>
      <c r="J216" s="12">
        <v>-5.15</v>
      </c>
      <c r="K216" s="43" t="s">
        <v>739</v>
      </c>
      <c r="L216" s="9" t="str">
        <f t="shared" si="35"/>
        <v>Yes</v>
      </c>
    </row>
    <row r="217" spans="1:12" x14ac:dyDescent="0.25">
      <c r="A217" s="44" t="s">
        <v>1380</v>
      </c>
      <c r="B217" s="35" t="s">
        <v>213</v>
      </c>
      <c r="C217" s="45">
        <v>116.89765662000001</v>
      </c>
      <c r="D217" s="11" t="str">
        <f t="shared" si="32"/>
        <v>N/A</v>
      </c>
      <c r="E217" s="45">
        <v>119.73994638000001</v>
      </c>
      <c r="F217" s="11" t="str">
        <f t="shared" si="33"/>
        <v>N/A</v>
      </c>
      <c r="G217" s="45">
        <v>109.22611645000001</v>
      </c>
      <c r="H217" s="11" t="str">
        <f t="shared" si="34"/>
        <v>N/A</v>
      </c>
      <c r="I217" s="12">
        <v>2.431</v>
      </c>
      <c r="J217" s="12">
        <v>-8.7799999999999994</v>
      </c>
      <c r="K217" s="43" t="s">
        <v>739</v>
      </c>
      <c r="L217" s="9" t="str">
        <f t="shared" si="35"/>
        <v>Yes</v>
      </c>
    </row>
    <row r="218" spans="1:12" ht="25" x14ac:dyDescent="0.25">
      <c r="A218" s="44" t="s">
        <v>1381</v>
      </c>
      <c r="B218" s="35" t="s">
        <v>213</v>
      </c>
      <c r="C218" s="45">
        <v>1336758</v>
      </c>
      <c r="D218" s="11" t="str">
        <f t="shared" si="32"/>
        <v>N/A</v>
      </c>
      <c r="E218" s="45">
        <v>1519494</v>
      </c>
      <c r="F218" s="11" t="str">
        <f t="shared" si="33"/>
        <v>N/A</v>
      </c>
      <c r="G218" s="45">
        <v>1951278</v>
      </c>
      <c r="H218" s="11" t="str">
        <f t="shared" si="34"/>
        <v>N/A</v>
      </c>
      <c r="I218" s="12">
        <v>13.67</v>
      </c>
      <c r="J218" s="12">
        <v>28.42</v>
      </c>
      <c r="K218" s="43" t="s">
        <v>739</v>
      </c>
      <c r="L218" s="9" t="str">
        <f t="shared" si="35"/>
        <v>Yes</v>
      </c>
    </row>
    <row r="219" spans="1:12" x14ac:dyDescent="0.25">
      <c r="A219" s="44" t="s">
        <v>516</v>
      </c>
      <c r="B219" s="35" t="s">
        <v>213</v>
      </c>
      <c r="C219" s="36">
        <v>4978</v>
      </c>
      <c r="D219" s="11" t="str">
        <f t="shared" si="32"/>
        <v>N/A</v>
      </c>
      <c r="E219" s="36">
        <v>6016</v>
      </c>
      <c r="F219" s="11" t="str">
        <f t="shared" si="33"/>
        <v>N/A</v>
      </c>
      <c r="G219" s="36">
        <v>7668</v>
      </c>
      <c r="H219" s="11" t="str">
        <f t="shared" si="34"/>
        <v>N/A</v>
      </c>
      <c r="I219" s="12">
        <v>20.85</v>
      </c>
      <c r="J219" s="12">
        <v>27.46</v>
      </c>
      <c r="K219" s="43" t="s">
        <v>739</v>
      </c>
      <c r="L219" s="9" t="str">
        <f t="shared" si="35"/>
        <v>Yes</v>
      </c>
    </row>
    <row r="220" spans="1:12" x14ac:dyDescent="0.25">
      <c r="A220" s="44" t="s">
        <v>1382</v>
      </c>
      <c r="B220" s="35" t="s">
        <v>213</v>
      </c>
      <c r="C220" s="45">
        <v>268.53314583999997</v>
      </c>
      <c r="D220" s="11" t="str">
        <f t="shared" si="32"/>
        <v>N/A</v>
      </c>
      <c r="E220" s="45">
        <v>252.57546543000001</v>
      </c>
      <c r="F220" s="11" t="str">
        <f t="shared" si="33"/>
        <v>N/A</v>
      </c>
      <c r="G220" s="45">
        <v>254.47026604000001</v>
      </c>
      <c r="H220" s="11" t="str">
        <f t="shared" si="34"/>
        <v>N/A</v>
      </c>
      <c r="I220" s="12">
        <v>-5.94</v>
      </c>
      <c r="J220" s="12">
        <v>0.75019999999999998</v>
      </c>
      <c r="K220" s="43" t="s">
        <v>739</v>
      </c>
      <c r="L220" s="9" t="str">
        <f t="shared" si="35"/>
        <v>Yes</v>
      </c>
    </row>
    <row r="221" spans="1:12" ht="25" x14ac:dyDescent="0.25">
      <c r="A221" s="44" t="s">
        <v>1383</v>
      </c>
      <c r="B221" s="35" t="s">
        <v>213</v>
      </c>
      <c r="C221" s="45">
        <v>4259519</v>
      </c>
      <c r="D221" s="11" t="str">
        <f t="shared" si="32"/>
        <v>N/A</v>
      </c>
      <c r="E221" s="45">
        <v>4828968</v>
      </c>
      <c r="F221" s="11" t="str">
        <f t="shared" si="33"/>
        <v>N/A</v>
      </c>
      <c r="G221" s="45">
        <v>5380972</v>
      </c>
      <c r="H221" s="11" t="str">
        <f t="shared" si="34"/>
        <v>N/A</v>
      </c>
      <c r="I221" s="12">
        <v>13.37</v>
      </c>
      <c r="J221" s="12">
        <v>11.43</v>
      </c>
      <c r="K221" s="43" t="s">
        <v>739</v>
      </c>
      <c r="L221" s="9" t="str">
        <f t="shared" si="35"/>
        <v>Yes</v>
      </c>
    </row>
    <row r="222" spans="1:12" x14ac:dyDescent="0.25">
      <c r="A222" s="44" t="s">
        <v>517</v>
      </c>
      <c r="B222" s="35" t="s">
        <v>213</v>
      </c>
      <c r="C222" s="36">
        <v>13553</v>
      </c>
      <c r="D222" s="11" t="str">
        <f t="shared" si="32"/>
        <v>N/A</v>
      </c>
      <c r="E222" s="36">
        <v>17038</v>
      </c>
      <c r="F222" s="11" t="str">
        <f t="shared" si="33"/>
        <v>N/A</v>
      </c>
      <c r="G222" s="36">
        <v>20184</v>
      </c>
      <c r="H222" s="11" t="str">
        <f t="shared" si="34"/>
        <v>N/A</v>
      </c>
      <c r="I222" s="12">
        <v>25.71</v>
      </c>
      <c r="J222" s="12">
        <v>18.46</v>
      </c>
      <c r="K222" s="43" t="s">
        <v>739</v>
      </c>
      <c r="L222" s="9" t="str">
        <f t="shared" si="35"/>
        <v>Yes</v>
      </c>
    </row>
    <row r="223" spans="1:12" ht="25" x14ac:dyDescent="0.25">
      <c r="A223" s="44" t="s">
        <v>1384</v>
      </c>
      <c r="B223" s="35" t="s">
        <v>213</v>
      </c>
      <c r="C223" s="45">
        <v>314.28606213</v>
      </c>
      <c r="D223" s="11" t="str">
        <f t="shared" si="32"/>
        <v>N/A</v>
      </c>
      <c r="E223" s="45">
        <v>283.4234065</v>
      </c>
      <c r="F223" s="11" t="str">
        <f t="shared" si="33"/>
        <v>N/A</v>
      </c>
      <c r="G223" s="45">
        <v>266.59591755999998</v>
      </c>
      <c r="H223" s="11" t="str">
        <f t="shared" si="34"/>
        <v>N/A</v>
      </c>
      <c r="I223" s="12">
        <v>-9.82</v>
      </c>
      <c r="J223" s="12">
        <v>-5.94</v>
      </c>
      <c r="K223" s="43" t="s">
        <v>739</v>
      </c>
      <c r="L223" s="9" t="str">
        <f t="shared" si="35"/>
        <v>Yes</v>
      </c>
    </row>
    <row r="224" spans="1:12" ht="25" x14ac:dyDescent="0.25">
      <c r="A224" s="44" t="s">
        <v>1385</v>
      </c>
      <c r="B224" s="35" t="s">
        <v>213</v>
      </c>
      <c r="C224" s="45">
        <v>0</v>
      </c>
      <c r="D224" s="11" t="str">
        <f t="shared" si="32"/>
        <v>N/A</v>
      </c>
      <c r="E224" s="45">
        <v>0</v>
      </c>
      <c r="F224" s="11" t="str">
        <f t="shared" si="33"/>
        <v>N/A</v>
      </c>
      <c r="G224" s="45">
        <v>0</v>
      </c>
      <c r="H224" s="11" t="str">
        <f t="shared" si="34"/>
        <v>N/A</v>
      </c>
      <c r="I224" s="12" t="s">
        <v>1746</v>
      </c>
      <c r="J224" s="12" t="s">
        <v>1746</v>
      </c>
      <c r="K224" s="43" t="s">
        <v>739</v>
      </c>
      <c r="L224" s="9" t="str">
        <f t="shared" si="35"/>
        <v>N/A</v>
      </c>
    </row>
    <row r="225" spans="1:12" x14ac:dyDescent="0.25">
      <c r="A225" s="44" t="s">
        <v>518</v>
      </c>
      <c r="B225" s="35" t="s">
        <v>213</v>
      </c>
      <c r="C225" s="36">
        <v>0</v>
      </c>
      <c r="D225" s="11" t="str">
        <f t="shared" si="32"/>
        <v>N/A</v>
      </c>
      <c r="E225" s="36">
        <v>0</v>
      </c>
      <c r="F225" s="11" t="str">
        <f t="shared" si="33"/>
        <v>N/A</v>
      </c>
      <c r="G225" s="36">
        <v>0</v>
      </c>
      <c r="H225" s="11" t="str">
        <f t="shared" si="34"/>
        <v>N/A</v>
      </c>
      <c r="I225" s="12" t="s">
        <v>1746</v>
      </c>
      <c r="J225" s="12" t="s">
        <v>1746</v>
      </c>
      <c r="K225" s="43" t="s">
        <v>739</v>
      </c>
      <c r="L225" s="9" t="str">
        <f t="shared" si="35"/>
        <v>N/A</v>
      </c>
    </row>
    <row r="226" spans="1:12" x14ac:dyDescent="0.25">
      <c r="A226" s="44" t="s">
        <v>1386</v>
      </c>
      <c r="B226" s="35" t="s">
        <v>213</v>
      </c>
      <c r="C226" s="45" t="s">
        <v>1746</v>
      </c>
      <c r="D226" s="11" t="str">
        <f t="shared" si="32"/>
        <v>N/A</v>
      </c>
      <c r="E226" s="45" t="s">
        <v>1746</v>
      </c>
      <c r="F226" s="11" t="str">
        <f t="shared" si="33"/>
        <v>N/A</v>
      </c>
      <c r="G226" s="45" t="s">
        <v>1746</v>
      </c>
      <c r="H226" s="11" t="str">
        <f t="shared" si="34"/>
        <v>N/A</v>
      </c>
      <c r="I226" s="12" t="s">
        <v>1746</v>
      </c>
      <c r="J226" s="12" t="s">
        <v>1746</v>
      </c>
      <c r="K226" s="43" t="s">
        <v>739</v>
      </c>
      <c r="L226" s="9" t="str">
        <f t="shared" si="35"/>
        <v>N/A</v>
      </c>
    </row>
    <row r="227" spans="1:12" ht="25" x14ac:dyDescent="0.25">
      <c r="A227" s="44" t="s">
        <v>1387</v>
      </c>
      <c r="B227" s="35" t="s">
        <v>213</v>
      </c>
      <c r="C227" s="45">
        <v>490825213</v>
      </c>
      <c r="D227" s="11" t="str">
        <f t="shared" si="32"/>
        <v>N/A</v>
      </c>
      <c r="E227" s="45">
        <v>570517793</v>
      </c>
      <c r="F227" s="11" t="str">
        <f t="shared" si="33"/>
        <v>N/A</v>
      </c>
      <c r="G227" s="45">
        <v>793416689</v>
      </c>
      <c r="H227" s="11" t="str">
        <f t="shared" si="34"/>
        <v>N/A</v>
      </c>
      <c r="I227" s="12">
        <v>16.239999999999998</v>
      </c>
      <c r="J227" s="12">
        <v>39.07</v>
      </c>
      <c r="K227" s="43" t="s">
        <v>739</v>
      </c>
      <c r="L227" s="9" t="str">
        <f t="shared" si="35"/>
        <v>No</v>
      </c>
    </row>
    <row r="228" spans="1:12" ht="25" x14ac:dyDescent="0.25">
      <c r="A228" s="44" t="s">
        <v>519</v>
      </c>
      <c r="B228" s="35" t="s">
        <v>213</v>
      </c>
      <c r="C228" s="36">
        <v>22992</v>
      </c>
      <c r="D228" s="11" t="str">
        <f t="shared" si="32"/>
        <v>N/A</v>
      </c>
      <c r="E228" s="36">
        <v>42934</v>
      </c>
      <c r="F228" s="11" t="str">
        <f t="shared" si="33"/>
        <v>N/A</v>
      </c>
      <c r="G228" s="36">
        <v>46657</v>
      </c>
      <c r="H228" s="11" t="str">
        <f t="shared" si="34"/>
        <v>N/A</v>
      </c>
      <c r="I228" s="12">
        <v>86.73</v>
      </c>
      <c r="J228" s="12">
        <v>8.6709999999999994</v>
      </c>
      <c r="K228" s="43" t="s">
        <v>739</v>
      </c>
      <c r="L228" s="9" t="str">
        <f t="shared" si="35"/>
        <v>Yes</v>
      </c>
    </row>
    <row r="229" spans="1:12" ht="25" x14ac:dyDescent="0.25">
      <c r="A229" s="44" t="s">
        <v>1388</v>
      </c>
      <c r="B229" s="35" t="s">
        <v>213</v>
      </c>
      <c r="C229" s="45">
        <v>21347.651922000001</v>
      </c>
      <c r="D229" s="11" t="str">
        <f t="shared" si="32"/>
        <v>N/A</v>
      </c>
      <c r="E229" s="45">
        <v>13288.251571999999</v>
      </c>
      <c r="F229" s="11" t="str">
        <f t="shared" si="33"/>
        <v>N/A</v>
      </c>
      <c r="G229" s="45">
        <v>17005.308721000001</v>
      </c>
      <c r="H229" s="11" t="str">
        <f t="shared" si="34"/>
        <v>N/A</v>
      </c>
      <c r="I229" s="12">
        <v>-37.799999999999997</v>
      </c>
      <c r="J229" s="12">
        <v>27.97</v>
      </c>
      <c r="K229" s="43" t="s">
        <v>739</v>
      </c>
      <c r="L229" s="9" t="str">
        <f t="shared" si="35"/>
        <v>Yes</v>
      </c>
    </row>
    <row r="230" spans="1:12" x14ac:dyDescent="0.25">
      <c r="A230" s="4" t="s">
        <v>1389</v>
      </c>
      <c r="B230" s="35" t="s">
        <v>213</v>
      </c>
      <c r="C230" s="14">
        <v>558516095</v>
      </c>
      <c r="D230" s="11" t="str">
        <f t="shared" ref="D230:D253" si="36">IF($B230="N/A","N/A",IF(C230&gt;10,"No",IF(C230&lt;-10,"No","Yes")))</f>
        <v>N/A</v>
      </c>
      <c r="E230" s="14">
        <v>635647622</v>
      </c>
      <c r="F230" s="11" t="str">
        <f t="shared" ref="F230:F253" si="37">IF($B230="N/A","N/A",IF(E230&gt;10,"No",IF(E230&lt;-10,"No","Yes")))</f>
        <v>N/A</v>
      </c>
      <c r="G230" s="14">
        <v>840225085</v>
      </c>
      <c r="H230" s="11" t="str">
        <f t="shared" ref="H230:H253" si="38">IF($B230="N/A","N/A",IF(G230&gt;10,"No",IF(G230&lt;-10,"No","Yes")))</f>
        <v>N/A</v>
      </c>
      <c r="I230" s="12">
        <v>13.81</v>
      </c>
      <c r="J230" s="12">
        <v>32.18</v>
      </c>
      <c r="K230" s="43" t="s">
        <v>739</v>
      </c>
      <c r="L230" s="9" t="str">
        <f t="shared" ref="L230:L253" si="39">IF(J230="Div by 0", "N/A", IF(K230="N/A","N/A", IF(J230&gt;VALUE(MID(K230,1,2)), "No", IF(J230&lt;-1*VALUE(MID(K230,1,2)), "No", "Yes"))))</f>
        <v>No</v>
      </c>
    </row>
    <row r="231" spans="1:12" x14ac:dyDescent="0.25">
      <c r="A231" s="4" t="s">
        <v>1566</v>
      </c>
      <c r="B231" s="35" t="s">
        <v>213</v>
      </c>
      <c r="C231" s="1">
        <v>30864</v>
      </c>
      <c r="D231" s="1" t="str">
        <f t="shared" si="36"/>
        <v>N/A</v>
      </c>
      <c r="E231" s="1">
        <v>47679</v>
      </c>
      <c r="F231" s="1" t="str">
        <f t="shared" si="37"/>
        <v>N/A</v>
      </c>
      <c r="G231" s="1">
        <v>51027</v>
      </c>
      <c r="H231" s="11" t="str">
        <f t="shared" si="38"/>
        <v>N/A</v>
      </c>
      <c r="I231" s="12">
        <v>54.48</v>
      </c>
      <c r="J231" s="12">
        <v>7.0220000000000002</v>
      </c>
      <c r="K231" s="43" t="s">
        <v>739</v>
      </c>
      <c r="L231" s="9" t="str">
        <f t="shared" si="39"/>
        <v>Yes</v>
      </c>
    </row>
    <row r="232" spans="1:12" x14ac:dyDescent="0.25">
      <c r="A232" s="4" t="s">
        <v>1567</v>
      </c>
      <c r="B232" s="35" t="s">
        <v>213</v>
      </c>
      <c r="C232" s="14">
        <v>18096.037293000001</v>
      </c>
      <c r="D232" s="11" t="str">
        <f t="shared" si="36"/>
        <v>N/A</v>
      </c>
      <c r="E232" s="14">
        <v>13331.815307000001</v>
      </c>
      <c r="F232" s="11" t="str">
        <f t="shared" si="37"/>
        <v>N/A</v>
      </c>
      <c r="G232" s="14">
        <v>16466.284221999998</v>
      </c>
      <c r="H232" s="11" t="str">
        <f t="shared" si="38"/>
        <v>N/A</v>
      </c>
      <c r="I232" s="12">
        <v>-26.3</v>
      </c>
      <c r="J232" s="12">
        <v>23.51</v>
      </c>
      <c r="K232" s="43" t="s">
        <v>739</v>
      </c>
      <c r="L232" s="9" t="str">
        <f t="shared" si="39"/>
        <v>Yes</v>
      </c>
    </row>
    <row r="233" spans="1:12" x14ac:dyDescent="0.25">
      <c r="A233" s="48" t="s">
        <v>1568</v>
      </c>
      <c r="B233" s="35" t="s">
        <v>213</v>
      </c>
      <c r="C233" s="14">
        <v>9366.9697586999991</v>
      </c>
      <c r="D233" s="11" t="str">
        <f t="shared" si="36"/>
        <v>N/A</v>
      </c>
      <c r="E233" s="14">
        <v>7714.6560681999999</v>
      </c>
      <c r="F233" s="11" t="str">
        <f t="shared" si="37"/>
        <v>N/A</v>
      </c>
      <c r="G233" s="14">
        <v>10858.967207</v>
      </c>
      <c r="H233" s="11" t="str">
        <f t="shared" si="38"/>
        <v>N/A</v>
      </c>
      <c r="I233" s="12">
        <v>-17.600000000000001</v>
      </c>
      <c r="J233" s="12">
        <v>40.76</v>
      </c>
      <c r="K233" s="43" t="s">
        <v>739</v>
      </c>
      <c r="L233" s="9" t="str">
        <f t="shared" si="39"/>
        <v>No</v>
      </c>
    </row>
    <row r="234" spans="1:12" x14ac:dyDescent="0.25">
      <c r="A234" s="48" t="s">
        <v>1569</v>
      </c>
      <c r="B234" s="35" t="s">
        <v>213</v>
      </c>
      <c r="C234" s="14">
        <v>20511.658961000001</v>
      </c>
      <c r="D234" s="11" t="str">
        <f t="shared" si="36"/>
        <v>N/A</v>
      </c>
      <c r="E234" s="14">
        <v>14729.228761</v>
      </c>
      <c r="F234" s="11" t="str">
        <f t="shared" si="37"/>
        <v>N/A</v>
      </c>
      <c r="G234" s="14">
        <v>17911.676469999999</v>
      </c>
      <c r="H234" s="11" t="str">
        <f t="shared" si="38"/>
        <v>N/A</v>
      </c>
      <c r="I234" s="12">
        <v>-28.2</v>
      </c>
      <c r="J234" s="12">
        <v>21.61</v>
      </c>
      <c r="K234" s="43" t="s">
        <v>739</v>
      </c>
      <c r="L234" s="9" t="str">
        <f t="shared" si="39"/>
        <v>Yes</v>
      </c>
    </row>
    <row r="235" spans="1:12" x14ac:dyDescent="0.25">
      <c r="A235" s="48" t="s">
        <v>1570</v>
      </c>
      <c r="B235" s="35" t="s">
        <v>213</v>
      </c>
      <c r="C235" s="14">
        <v>33903.798883000003</v>
      </c>
      <c r="D235" s="11" t="str">
        <f t="shared" si="36"/>
        <v>N/A</v>
      </c>
      <c r="E235" s="14">
        <v>36254.124223999999</v>
      </c>
      <c r="F235" s="11" t="str">
        <f t="shared" si="37"/>
        <v>N/A</v>
      </c>
      <c r="G235" s="14">
        <v>33764.863945999998</v>
      </c>
      <c r="H235" s="11" t="str">
        <f t="shared" si="38"/>
        <v>N/A</v>
      </c>
      <c r="I235" s="12">
        <v>6.9320000000000004</v>
      </c>
      <c r="J235" s="12">
        <v>-6.87</v>
      </c>
      <c r="K235" s="43" t="s">
        <v>739</v>
      </c>
      <c r="L235" s="9" t="str">
        <f t="shared" si="39"/>
        <v>Yes</v>
      </c>
    </row>
    <row r="236" spans="1:12" x14ac:dyDescent="0.25">
      <c r="A236" s="48" t="s">
        <v>1571</v>
      </c>
      <c r="B236" s="35" t="s">
        <v>213</v>
      </c>
      <c r="C236" s="14">
        <v>527.13333333000003</v>
      </c>
      <c r="D236" s="11" t="str">
        <f t="shared" si="36"/>
        <v>N/A</v>
      </c>
      <c r="E236" s="14">
        <v>411.54545454999999</v>
      </c>
      <c r="F236" s="11" t="str">
        <f t="shared" si="37"/>
        <v>N/A</v>
      </c>
      <c r="G236" s="14">
        <v>1360.9130435</v>
      </c>
      <c r="H236" s="11" t="str">
        <f t="shared" si="38"/>
        <v>N/A</v>
      </c>
      <c r="I236" s="12">
        <v>-21.9</v>
      </c>
      <c r="J236" s="12">
        <v>230.7</v>
      </c>
      <c r="K236" s="43" t="s">
        <v>739</v>
      </c>
      <c r="L236" s="9" t="str">
        <f t="shared" si="39"/>
        <v>No</v>
      </c>
    </row>
    <row r="237" spans="1:12" x14ac:dyDescent="0.25">
      <c r="A237" s="44" t="s">
        <v>1572</v>
      </c>
      <c r="B237" s="35" t="s">
        <v>213</v>
      </c>
      <c r="C237" s="11">
        <v>6.9919645871</v>
      </c>
      <c r="D237" s="11" t="str">
        <f t="shared" si="36"/>
        <v>N/A</v>
      </c>
      <c r="E237" s="11">
        <v>10.750886719</v>
      </c>
      <c r="F237" s="11" t="str">
        <f t="shared" si="37"/>
        <v>N/A</v>
      </c>
      <c r="G237" s="11">
        <v>11.34672131</v>
      </c>
      <c r="H237" s="11" t="str">
        <f t="shared" si="38"/>
        <v>N/A</v>
      </c>
      <c r="I237" s="12">
        <v>53.76</v>
      </c>
      <c r="J237" s="12">
        <v>5.5419999999999998</v>
      </c>
      <c r="K237" s="43" t="s">
        <v>739</v>
      </c>
      <c r="L237" s="9" t="str">
        <f t="shared" si="39"/>
        <v>Yes</v>
      </c>
    </row>
    <row r="238" spans="1:12" x14ac:dyDescent="0.25">
      <c r="A238" s="47" t="s">
        <v>1573</v>
      </c>
      <c r="B238" s="35" t="s">
        <v>213</v>
      </c>
      <c r="C238" s="11">
        <v>9.8058224743999993</v>
      </c>
      <c r="D238" s="11" t="str">
        <f t="shared" si="36"/>
        <v>N/A</v>
      </c>
      <c r="E238" s="11">
        <v>14.263641306</v>
      </c>
      <c r="F238" s="11" t="str">
        <f t="shared" si="37"/>
        <v>N/A</v>
      </c>
      <c r="G238" s="11">
        <v>15.522103163000001</v>
      </c>
      <c r="H238" s="11" t="str">
        <f t="shared" si="38"/>
        <v>N/A</v>
      </c>
      <c r="I238" s="12">
        <v>45.46</v>
      </c>
      <c r="J238" s="12">
        <v>8.8230000000000004</v>
      </c>
      <c r="K238" s="43" t="s">
        <v>739</v>
      </c>
      <c r="L238" s="9" t="str">
        <f t="shared" si="39"/>
        <v>Yes</v>
      </c>
    </row>
    <row r="239" spans="1:12" x14ac:dyDescent="0.25">
      <c r="A239" s="47" t="s">
        <v>1574</v>
      </c>
      <c r="B239" s="35" t="s">
        <v>213</v>
      </c>
      <c r="C239" s="11">
        <v>9.1157437385000009</v>
      </c>
      <c r="D239" s="11" t="str">
        <f t="shared" si="36"/>
        <v>N/A</v>
      </c>
      <c r="E239" s="11">
        <v>13.865566395</v>
      </c>
      <c r="F239" s="11" t="str">
        <f t="shared" si="37"/>
        <v>N/A</v>
      </c>
      <c r="G239" s="11">
        <v>14.396690301</v>
      </c>
      <c r="H239" s="11" t="str">
        <f t="shared" si="38"/>
        <v>N/A</v>
      </c>
      <c r="I239" s="12">
        <v>52.11</v>
      </c>
      <c r="J239" s="12">
        <v>3.831</v>
      </c>
      <c r="K239" s="43" t="s">
        <v>739</v>
      </c>
      <c r="L239" s="9" t="str">
        <f t="shared" si="39"/>
        <v>Yes</v>
      </c>
    </row>
    <row r="240" spans="1:12" x14ac:dyDescent="0.25">
      <c r="A240" s="47" t="s">
        <v>1575</v>
      </c>
      <c r="B240" s="35" t="s">
        <v>213</v>
      </c>
      <c r="C240" s="11">
        <v>0.23611349279999999</v>
      </c>
      <c r="D240" s="11" t="str">
        <f t="shared" si="36"/>
        <v>N/A</v>
      </c>
      <c r="E240" s="11">
        <v>0.2289794061</v>
      </c>
      <c r="F240" s="11" t="str">
        <f t="shared" si="37"/>
        <v>N/A</v>
      </c>
      <c r="G240" s="11">
        <v>0.22009282829999999</v>
      </c>
      <c r="H240" s="11" t="str">
        <f t="shared" si="38"/>
        <v>N/A</v>
      </c>
      <c r="I240" s="12">
        <v>-3.02</v>
      </c>
      <c r="J240" s="12">
        <v>-3.88</v>
      </c>
      <c r="K240" s="43" t="s">
        <v>739</v>
      </c>
      <c r="L240" s="9" t="str">
        <f t="shared" si="39"/>
        <v>Yes</v>
      </c>
    </row>
    <row r="241" spans="1:12" x14ac:dyDescent="0.25">
      <c r="A241" s="47" t="s">
        <v>1576</v>
      </c>
      <c r="B241" s="35" t="s">
        <v>213</v>
      </c>
      <c r="C241" s="11">
        <v>4.3517363400000002E-2</v>
      </c>
      <c r="D241" s="11" t="str">
        <f t="shared" si="36"/>
        <v>N/A</v>
      </c>
      <c r="E241" s="11">
        <v>3.3785859100000003E-2</v>
      </c>
      <c r="F241" s="11" t="str">
        <f t="shared" si="37"/>
        <v>N/A</v>
      </c>
      <c r="G241" s="11">
        <v>6.5586859799999994E-2</v>
      </c>
      <c r="H241" s="11" t="str">
        <f t="shared" si="38"/>
        <v>N/A</v>
      </c>
      <c r="I241" s="12">
        <v>-22.4</v>
      </c>
      <c r="J241" s="12">
        <v>94.13</v>
      </c>
      <c r="K241" s="43" t="s">
        <v>739</v>
      </c>
      <c r="L241" s="9" t="str">
        <f t="shared" si="39"/>
        <v>No</v>
      </c>
    </row>
    <row r="242" spans="1:12" x14ac:dyDescent="0.25">
      <c r="A242" s="4" t="s">
        <v>1401</v>
      </c>
      <c r="B242" s="35" t="s">
        <v>213</v>
      </c>
      <c r="C242" s="14">
        <v>490825213</v>
      </c>
      <c r="D242" s="11" t="str">
        <f t="shared" si="36"/>
        <v>N/A</v>
      </c>
      <c r="E242" s="14">
        <v>570517793</v>
      </c>
      <c r="F242" s="11" t="str">
        <f t="shared" si="37"/>
        <v>N/A</v>
      </c>
      <c r="G242" s="14">
        <v>793416689</v>
      </c>
      <c r="H242" s="11" t="str">
        <f t="shared" si="38"/>
        <v>N/A</v>
      </c>
      <c r="I242" s="12">
        <v>16.239999999999998</v>
      </c>
      <c r="J242" s="12">
        <v>39.07</v>
      </c>
      <c r="K242" s="43" t="s">
        <v>739</v>
      </c>
      <c r="L242" s="9" t="str">
        <f t="shared" si="39"/>
        <v>No</v>
      </c>
    </row>
    <row r="243" spans="1:12" x14ac:dyDescent="0.25">
      <c r="A243" s="4" t="s">
        <v>1577</v>
      </c>
      <c r="B243" s="35" t="s">
        <v>213</v>
      </c>
      <c r="C243" s="1">
        <v>22992</v>
      </c>
      <c r="D243" s="1" t="str">
        <f t="shared" si="36"/>
        <v>N/A</v>
      </c>
      <c r="E243" s="1">
        <v>42934</v>
      </c>
      <c r="F243" s="1" t="str">
        <f t="shared" si="37"/>
        <v>N/A</v>
      </c>
      <c r="G243" s="1">
        <v>46657</v>
      </c>
      <c r="H243" s="11" t="str">
        <f t="shared" si="38"/>
        <v>N/A</v>
      </c>
      <c r="I243" s="12">
        <v>86.73</v>
      </c>
      <c r="J243" s="12">
        <v>8.6709999999999994</v>
      </c>
      <c r="K243" s="43" t="s">
        <v>739</v>
      </c>
      <c r="L243" s="9" t="str">
        <f t="shared" si="39"/>
        <v>Yes</v>
      </c>
    </row>
    <row r="244" spans="1:12" ht="25" x14ac:dyDescent="0.25">
      <c r="A244" s="4" t="s">
        <v>1578</v>
      </c>
      <c r="B244" s="35" t="s">
        <v>213</v>
      </c>
      <c r="C244" s="14">
        <v>21347.651922000001</v>
      </c>
      <c r="D244" s="11" t="str">
        <f t="shared" si="36"/>
        <v>N/A</v>
      </c>
      <c r="E244" s="14">
        <v>13288.251571999999</v>
      </c>
      <c r="F244" s="11" t="str">
        <f t="shared" si="37"/>
        <v>N/A</v>
      </c>
      <c r="G244" s="14">
        <v>17005.308721000001</v>
      </c>
      <c r="H244" s="11" t="str">
        <f t="shared" si="38"/>
        <v>N/A</v>
      </c>
      <c r="I244" s="12">
        <v>-37.799999999999997</v>
      </c>
      <c r="J244" s="12">
        <v>27.97</v>
      </c>
      <c r="K244" s="43" t="s">
        <v>739</v>
      </c>
      <c r="L244" s="9" t="str">
        <f t="shared" si="39"/>
        <v>Yes</v>
      </c>
    </row>
    <row r="245" spans="1:12" ht="25" x14ac:dyDescent="0.25">
      <c r="A245" s="48" t="s">
        <v>1579</v>
      </c>
      <c r="B245" s="35" t="s">
        <v>213</v>
      </c>
      <c r="C245" s="14">
        <v>9983.3496321000002</v>
      </c>
      <c r="D245" s="11" t="str">
        <f t="shared" si="36"/>
        <v>N/A</v>
      </c>
      <c r="E245" s="14">
        <v>7551.5796035000003</v>
      </c>
      <c r="F245" s="11" t="str">
        <f t="shared" si="37"/>
        <v>N/A</v>
      </c>
      <c r="G245" s="14">
        <v>10956.143113</v>
      </c>
      <c r="H245" s="11" t="str">
        <f t="shared" si="38"/>
        <v>N/A</v>
      </c>
      <c r="I245" s="12">
        <v>-24.4</v>
      </c>
      <c r="J245" s="12">
        <v>45.08</v>
      </c>
      <c r="K245" s="43" t="s">
        <v>739</v>
      </c>
      <c r="L245" s="9" t="str">
        <f t="shared" si="39"/>
        <v>No</v>
      </c>
    </row>
    <row r="246" spans="1:12" ht="25" x14ac:dyDescent="0.25">
      <c r="A246" s="48" t="s">
        <v>1580</v>
      </c>
      <c r="B246" s="35" t="s">
        <v>213</v>
      </c>
      <c r="C246" s="14">
        <v>25474.045483999998</v>
      </c>
      <c r="D246" s="11" t="str">
        <f t="shared" si="36"/>
        <v>N/A</v>
      </c>
      <c r="E246" s="14">
        <v>14981.058472999999</v>
      </c>
      <c r="F246" s="11" t="str">
        <f t="shared" si="37"/>
        <v>N/A</v>
      </c>
      <c r="G246" s="14">
        <v>18781.487380999999</v>
      </c>
      <c r="H246" s="11" t="str">
        <f t="shared" si="38"/>
        <v>N/A</v>
      </c>
      <c r="I246" s="12">
        <v>-41.2</v>
      </c>
      <c r="J246" s="12">
        <v>25.37</v>
      </c>
      <c r="K246" s="43" t="s">
        <v>739</v>
      </c>
      <c r="L246" s="9" t="str">
        <f t="shared" si="39"/>
        <v>Yes</v>
      </c>
    </row>
    <row r="247" spans="1:12" ht="25" x14ac:dyDescent="0.25">
      <c r="A247" s="48" t="s">
        <v>1581</v>
      </c>
      <c r="B247" s="35" t="s">
        <v>213</v>
      </c>
      <c r="C247" s="14">
        <v>21952.285714000001</v>
      </c>
      <c r="D247" s="11" t="str">
        <f t="shared" si="36"/>
        <v>N/A</v>
      </c>
      <c r="E247" s="14">
        <v>15443.714286</v>
      </c>
      <c r="F247" s="11" t="str">
        <f t="shared" si="37"/>
        <v>N/A</v>
      </c>
      <c r="G247" s="14">
        <v>22038.793651</v>
      </c>
      <c r="H247" s="11" t="str">
        <f t="shared" si="38"/>
        <v>N/A</v>
      </c>
      <c r="I247" s="12">
        <v>-29.6</v>
      </c>
      <c r="J247" s="12">
        <v>42.7</v>
      </c>
      <c r="K247" s="43" t="s">
        <v>739</v>
      </c>
      <c r="L247" s="9" t="str">
        <f t="shared" si="39"/>
        <v>No</v>
      </c>
    </row>
    <row r="248" spans="1:12" ht="25" x14ac:dyDescent="0.25">
      <c r="A248" s="48" t="s">
        <v>1582</v>
      </c>
      <c r="B248" s="35" t="s">
        <v>213</v>
      </c>
      <c r="C248" s="14">
        <v>300</v>
      </c>
      <c r="D248" s="11" t="str">
        <f t="shared" si="36"/>
        <v>N/A</v>
      </c>
      <c r="E248" s="14" t="s">
        <v>1746</v>
      </c>
      <c r="F248" s="11" t="str">
        <f t="shared" si="37"/>
        <v>N/A</v>
      </c>
      <c r="G248" s="14">
        <v>9694.5</v>
      </c>
      <c r="H248" s="11" t="str">
        <f t="shared" si="38"/>
        <v>N/A</v>
      </c>
      <c r="I248" s="12" t="s">
        <v>1746</v>
      </c>
      <c r="J248" s="12" t="s">
        <v>1746</v>
      </c>
      <c r="K248" s="43" t="s">
        <v>739</v>
      </c>
      <c r="L248" s="9" t="str">
        <f t="shared" si="39"/>
        <v>N/A</v>
      </c>
    </row>
    <row r="249" spans="1:12" ht="25" x14ac:dyDescent="0.25">
      <c r="A249" s="44" t="s">
        <v>1583</v>
      </c>
      <c r="B249" s="35" t="s">
        <v>213</v>
      </c>
      <c r="C249" s="11">
        <v>5.2086330283000004</v>
      </c>
      <c r="D249" s="11" t="str">
        <f t="shared" si="36"/>
        <v>N/A</v>
      </c>
      <c r="E249" s="11">
        <v>9.6809616473000002</v>
      </c>
      <c r="F249" s="11" t="str">
        <f t="shared" si="37"/>
        <v>N/A</v>
      </c>
      <c r="G249" s="11">
        <v>10.374977485</v>
      </c>
      <c r="H249" s="11" t="str">
        <f t="shared" si="38"/>
        <v>N/A</v>
      </c>
      <c r="I249" s="12">
        <v>85.86</v>
      </c>
      <c r="J249" s="12">
        <v>7.1689999999999996</v>
      </c>
      <c r="K249" s="43" t="s">
        <v>739</v>
      </c>
      <c r="L249" s="9" t="str">
        <f t="shared" si="39"/>
        <v>Yes</v>
      </c>
    </row>
    <row r="250" spans="1:12" ht="25" x14ac:dyDescent="0.25">
      <c r="A250" s="47" t="s">
        <v>1584</v>
      </c>
      <c r="B250" s="35" t="s">
        <v>213</v>
      </c>
      <c r="C250" s="11">
        <v>8.7180291409000006</v>
      </c>
      <c r="D250" s="11" t="str">
        <f t="shared" si="36"/>
        <v>N/A</v>
      </c>
      <c r="E250" s="11">
        <v>14.000400583999999</v>
      </c>
      <c r="F250" s="11" t="str">
        <f t="shared" si="37"/>
        <v>N/A</v>
      </c>
      <c r="G250" s="11">
        <v>15.348574899000001</v>
      </c>
      <c r="H250" s="11" t="str">
        <f t="shared" si="38"/>
        <v>N/A</v>
      </c>
      <c r="I250" s="12">
        <v>60.59</v>
      </c>
      <c r="J250" s="12">
        <v>9.6300000000000008</v>
      </c>
      <c r="K250" s="43" t="s">
        <v>739</v>
      </c>
      <c r="L250" s="9" t="str">
        <f t="shared" si="39"/>
        <v>Yes</v>
      </c>
    </row>
    <row r="251" spans="1:12" ht="25" x14ac:dyDescent="0.25">
      <c r="A251" s="47" t="s">
        <v>1585</v>
      </c>
      <c r="B251" s="35" t="s">
        <v>213</v>
      </c>
      <c r="C251" s="11">
        <v>6.4525151437000003</v>
      </c>
      <c r="D251" s="11" t="str">
        <f t="shared" si="36"/>
        <v>N/A</v>
      </c>
      <c r="E251" s="11">
        <v>12.223654611000001</v>
      </c>
      <c r="F251" s="11" t="str">
        <f t="shared" si="37"/>
        <v>N/A</v>
      </c>
      <c r="G251" s="11">
        <v>12.909406665000001</v>
      </c>
      <c r="H251" s="11" t="str">
        <f t="shared" si="38"/>
        <v>N/A</v>
      </c>
      <c r="I251" s="12">
        <v>89.44</v>
      </c>
      <c r="J251" s="12">
        <v>5.61</v>
      </c>
      <c r="K251" s="43" t="s">
        <v>739</v>
      </c>
      <c r="L251" s="9" t="str">
        <f t="shared" si="39"/>
        <v>Yes</v>
      </c>
    </row>
    <row r="252" spans="1:12" ht="25" x14ac:dyDescent="0.25">
      <c r="A252" s="47" t="s">
        <v>1586</v>
      </c>
      <c r="B252" s="35" t="s">
        <v>213</v>
      </c>
      <c r="C252" s="11">
        <v>4.6167442699999998E-2</v>
      </c>
      <c r="D252" s="11" t="str">
        <f t="shared" si="36"/>
        <v>N/A</v>
      </c>
      <c r="E252" s="11">
        <v>7.9645010799999999E-2</v>
      </c>
      <c r="F252" s="11" t="str">
        <f t="shared" si="37"/>
        <v>N/A</v>
      </c>
      <c r="G252" s="11">
        <v>9.4325497800000005E-2</v>
      </c>
      <c r="H252" s="11" t="str">
        <f t="shared" si="38"/>
        <v>N/A</v>
      </c>
      <c r="I252" s="12">
        <v>72.510000000000005</v>
      </c>
      <c r="J252" s="12">
        <v>18.43</v>
      </c>
      <c r="K252" s="43" t="s">
        <v>739</v>
      </c>
      <c r="L252" s="9" t="str">
        <f t="shared" si="39"/>
        <v>Yes</v>
      </c>
    </row>
    <row r="253" spans="1:12" ht="25" x14ac:dyDescent="0.25">
      <c r="A253" s="47" t="s">
        <v>1587</v>
      </c>
      <c r="B253" s="35" t="s">
        <v>213</v>
      </c>
      <c r="C253" s="11">
        <v>2.9011575999999999E-3</v>
      </c>
      <c r="D253" s="11" t="str">
        <f t="shared" si="36"/>
        <v>N/A</v>
      </c>
      <c r="E253" s="11">
        <v>0</v>
      </c>
      <c r="F253" s="11" t="str">
        <f t="shared" si="37"/>
        <v>N/A</v>
      </c>
      <c r="G253" s="11">
        <v>5.7032052000000003E-3</v>
      </c>
      <c r="H253" s="11" t="str">
        <f t="shared" si="38"/>
        <v>N/A</v>
      </c>
      <c r="I253" s="12">
        <v>-100</v>
      </c>
      <c r="J253" s="12" t="s">
        <v>1746</v>
      </c>
      <c r="K253" s="43" t="s">
        <v>739</v>
      </c>
      <c r="L253" s="9" t="str">
        <f t="shared" si="39"/>
        <v>N/A</v>
      </c>
    </row>
    <row r="254" spans="1:12" x14ac:dyDescent="0.25">
      <c r="A254" s="137" t="s">
        <v>1646</v>
      </c>
      <c r="B254" s="138"/>
      <c r="C254" s="138"/>
      <c r="D254" s="138"/>
      <c r="E254" s="138"/>
      <c r="F254" s="138"/>
      <c r="G254" s="138"/>
      <c r="H254" s="138"/>
      <c r="I254" s="138"/>
      <c r="J254" s="138"/>
      <c r="K254" s="138"/>
      <c r="L254" s="139"/>
    </row>
    <row r="255" spans="1:12" x14ac:dyDescent="0.25">
      <c r="A255" s="132" t="s">
        <v>1644</v>
      </c>
      <c r="B255" s="133"/>
      <c r="C255" s="133"/>
      <c r="D255" s="133"/>
      <c r="E255" s="133"/>
      <c r="F255" s="133"/>
      <c r="G255" s="133"/>
      <c r="H255" s="133"/>
      <c r="I255" s="133"/>
      <c r="J255" s="133"/>
      <c r="K255" s="133"/>
      <c r="L255" s="134"/>
    </row>
    <row r="256" spans="1:12" x14ac:dyDescent="0.25">
      <c r="A256" s="143" t="s">
        <v>1742</v>
      </c>
      <c r="B256" s="144"/>
      <c r="C256" s="144"/>
      <c r="D256" s="144"/>
      <c r="E256" s="144"/>
      <c r="F256" s="144"/>
      <c r="G256" s="144"/>
      <c r="H256" s="144"/>
      <c r="I256" s="144"/>
      <c r="J256" s="144"/>
      <c r="K256" s="144"/>
      <c r="L256" s="145"/>
    </row>
    <row r="258" spans="1:1" x14ac:dyDescent="0.25">
      <c r="A258" s="2"/>
    </row>
    <row r="259" spans="1:1" x14ac:dyDescent="0.25">
      <c r="A259" s="2"/>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26" t="s">
        <v>341</v>
      </c>
      <c r="B6" s="9" t="s">
        <v>213</v>
      </c>
      <c r="C6" s="27">
        <v>7</v>
      </c>
      <c r="D6" s="9" t="s">
        <v>213</v>
      </c>
      <c r="E6" s="27">
        <v>7</v>
      </c>
      <c r="F6" s="9" t="s">
        <v>213</v>
      </c>
      <c r="G6" s="27">
        <v>7</v>
      </c>
      <c r="H6" s="9" t="s">
        <v>213</v>
      </c>
      <c r="I6" s="10" t="s">
        <v>213</v>
      </c>
      <c r="J6" s="10" t="s">
        <v>213</v>
      </c>
      <c r="K6" s="9" t="s">
        <v>213</v>
      </c>
    </row>
    <row r="7" spans="1:11" s="28" customFormat="1" x14ac:dyDescent="0.25">
      <c r="A7" s="29" t="s">
        <v>301</v>
      </c>
      <c r="B7" s="30" t="s">
        <v>213</v>
      </c>
      <c r="C7" s="31">
        <v>298213</v>
      </c>
      <c r="D7" s="32" t="str">
        <f>IF($B7="N/A","N/A",IF(C7&gt;15,"No",IF(C7&lt;-15,"No","Yes")))</f>
        <v>N/A</v>
      </c>
      <c r="E7" s="31">
        <v>285244</v>
      </c>
      <c r="F7" s="32" t="str">
        <f>IF($B7="N/A","N/A",IF(E7&gt;15,"No",IF(E7&lt;-15,"No","Yes")))</f>
        <v>N/A</v>
      </c>
      <c r="G7" s="31">
        <v>282355</v>
      </c>
      <c r="H7" s="32" t="str">
        <f>IF($B7="N/A","N/A",IF(G7&gt;15,"No",IF(G7&lt;-15,"No","Yes")))</f>
        <v>N/A</v>
      </c>
      <c r="I7" s="33">
        <v>-4.3499999999999996</v>
      </c>
      <c r="J7" s="33">
        <v>-1.01</v>
      </c>
      <c r="K7" s="32" t="str">
        <f t="shared" ref="K7:K24" si="0">IF(J7="Div by 0", "N/A", IF(J7="N/A","N/A", IF(J7&gt;30, "No", IF(J7&lt;-30, "No", "Yes"))))</f>
        <v>Yes</v>
      </c>
    </row>
    <row r="8" spans="1:11" x14ac:dyDescent="0.25">
      <c r="A8" s="26" t="s">
        <v>361</v>
      </c>
      <c r="B8" s="30" t="s">
        <v>213</v>
      </c>
      <c r="C8" s="34" t="s">
        <v>213</v>
      </c>
      <c r="D8" s="32" t="str">
        <f>IF($B8="N/A","N/A",IF(C8&gt;15,"No",IF(C8&lt;-15,"No","Yes")))</f>
        <v>N/A</v>
      </c>
      <c r="E8" s="34">
        <v>49.566336188999998</v>
      </c>
      <c r="F8" s="32" t="str">
        <f>IF($B8="N/A","N/A",IF(E8&gt;15,"No",IF(E8&lt;-15,"No","Yes")))</f>
        <v>N/A</v>
      </c>
      <c r="G8" s="34">
        <v>53.385631562999997</v>
      </c>
      <c r="H8" s="32" t="str">
        <f>IF($B8="N/A","N/A",IF(G8&gt;15,"No",IF(G8&lt;-15,"No","Yes")))</f>
        <v>N/A</v>
      </c>
      <c r="I8" s="33" t="s">
        <v>213</v>
      </c>
      <c r="J8" s="33">
        <v>7.7050000000000001</v>
      </c>
      <c r="K8" s="32" t="str">
        <f t="shared" si="0"/>
        <v>Yes</v>
      </c>
    </row>
    <row r="9" spans="1:11" x14ac:dyDescent="0.25">
      <c r="A9" s="26" t="s">
        <v>302</v>
      </c>
      <c r="B9" s="35" t="s">
        <v>213</v>
      </c>
      <c r="C9" s="9">
        <v>44.747546217</v>
      </c>
      <c r="D9" s="9" t="str">
        <f>IF($B9="N/A","N/A",IF(C9&gt;15,"No",IF(C9&lt;-15,"No","Yes")))</f>
        <v>N/A</v>
      </c>
      <c r="E9" s="9">
        <v>50.433663811000002</v>
      </c>
      <c r="F9" s="9" t="str">
        <f>IF($B9="N/A","N/A",IF(E9&gt;15,"No",IF(E9&lt;-15,"No","Yes")))</f>
        <v>N/A</v>
      </c>
      <c r="G9" s="9">
        <v>46.614368437000003</v>
      </c>
      <c r="H9" s="9" t="str">
        <f>IF($B9="N/A","N/A",IF(G9&gt;15,"No",IF(G9&lt;-15,"No","Yes")))</f>
        <v>N/A</v>
      </c>
      <c r="I9" s="10">
        <v>12.71</v>
      </c>
      <c r="J9" s="10">
        <v>-7.57</v>
      </c>
      <c r="K9" s="9" t="str">
        <f t="shared" si="0"/>
        <v>Yes</v>
      </c>
    </row>
    <row r="10" spans="1:11" x14ac:dyDescent="0.25">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6" t="s">
        <v>817</v>
      </c>
      <c r="B11" s="35" t="s">
        <v>214</v>
      </c>
      <c r="C11" s="9">
        <v>0</v>
      </c>
      <c r="D11" s="9" t="str">
        <f>IF(OR($B11="N/A",$C11="N/A"),"N/A",IF(C11&gt;100,"No",IF(C11&lt;95,"No","Yes")))</f>
        <v>No</v>
      </c>
      <c r="E11" s="9">
        <v>99.980017107999998</v>
      </c>
      <c r="F11" s="9" t="str">
        <f>IF(OR($B11="N/A",$E11="N/A"),"N/A",IF(E11&gt;100,"No",IF(E11&lt;95,"No","Yes")))</f>
        <v>Yes</v>
      </c>
      <c r="G11" s="9">
        <v>99.991500062</v>
      </c>
      <c r="H11" s="9" t="str">
        <f>IF($B11="N/A","N/A",IF(G11&gt;100,"No",IF(G11&lt;95,"No","Yes")))</f>
        <v>Yes</v>
      </c>
      <c r="I11" s="10" t="s">
        <v>1746</v>
      </c>
      <c r="J11" s="10">
        <v>1.15E-2</v>
      </c>
      <c r="K11" s="9" t="str">
        <f t="shared" si="0"/>
        <v>Yes</v>
      </c>
    </row>
    <row r="12" spans="1:11" x14ac:dyDescent="0.25">
      <c r="A12" s="26" t="s">
        <v>304</v>
      </c>
      <c r="B12" s="35" t="s">
        <v>213</v>
      </c>
      <c r="C12" s="9" t="s">
        <v>1746</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26" t="s">
        <v>818</v>
      </c>
      <c r="B13" s="35" t="s">
        <v>214</v>
      </c>
      <c r="C13" s="9">
        <v>99.950371043999994</v>
      </c>
      <c r="D13" s="9" t="str">
        <f t="shared" si="1"/>
        <v>Yes</v>
      </c>
      <c r="E13" s="9">
        <v>99.939350169999997</v>
      </c>
      <c r="F13" s="9" t="str">
        <f t="shared" si="2"/>
        <v>Yes</v>
      </c>
      <c r="G13" s="9">
        <v>99.803438932999995</v>
      </c>
      <c r="H13" s="9" t="str">
        <f t="shared" si="3"/>
        <v>Yes</v>
      </c>
      <c r="I13" s="10">
        <v>-1.0999999999999999E-2</v>
      </c>
      <c r="J13" s="10">
        <v>-0.13600000000000001</v>
      </c>
      <c r="K13" s="9" t="str">
        <f t="shared" si="0"/>
        <v>Yes</v>
      </c>
    </row>
    <row r="14" spans="1:11" x14ac:dyDescent="0.25">
      <c r="A14" s="29" t="s">
        <v>305</v>
      </c>
      <c r="B14" s="35" t="s">
        <v>213</v>
      </c>
      <c r="C14" s="36">
        <v>164770</v>
      </c>
      <c r="D14" s="9" t="str">
        <f>IF($B14="N/A","N/A",IF(C14&gt;15,"No",IF(C14&lt;-15,"No","Yes")))</f>
        <v>N/A</v>
      </c>
      <c r="E14" s="36">
        <v>141385</v>
      </c>
      <c r="F14" s="9" t="str">
        <f>IF($B14="N/A","N/A",IF(E14&gt;15,"No",IF(E14&lt;-15,"No","Yes")))</f>
        <v>N/A</v>
      </c>
      <c r="G14" s="36">
        <v>150737</v>
      </c>
      <c r="H14" s="9" t="str">
        <f>IF($B14="N/A","N/A",IF(G14&gt;15,"No",IF(G14&lt;-15,"No","Yes")))</f>
        <v>N/A</v>
      </c>
      <c r="I14" s="10">
        <v>-14.2</v>
      </c>
      <c r="J14" s="10">
        <v>6.6150000000000002</v>
      </c>
      <c r="K14" s="9" t="str">
        <f t="shared" si="0"/>
        <v>Yes</v>
      </c>
    </row>
    <row r="15" spans="1:11" x14ac:dyDescent="0.25">
      <c r="A15" s="26" t="s">
        <v>435</v>
      </c>
      <c r="B15" s="35" t="s">
        <v>215</v>
      </c>
      <c r="C15" s="9">
        <v>21.763670570999999</v>
      </c>
      <c r="D15" s="9" t="str">
        <f>IF($B15="N/A","N/A",IF(C15&gt;20,"No",IF(C15&lt;5,"No","Yes")))</f>
        <v>No</v>
      </c>
      <c r="E15" s="9">
        <v>23.489761996999999</v>
      </c>
      <c r="F15" s="9" t="str">
        <f>IF($B15="N/A","N/A",IF(E15&gt;20,"No",IF(E15&lt;5,"No","Yes")))</f>
        <v>No</v>
      </c>
      <c r="G15" s="9">
        <v>27.956639710000001</v>
      </c>
      <c r="H15" s="9" t="str">
        <f>IF($B15="N/A","N/A",IF(G15&gt;20,"No",IF(G15&lt;5,"No","Yes")))</f>
        <v>No</v>
      </c>
      <c r="I15" s="10">
        <v>7.931</v>
      </c>
      <c r="J15" s="10">
        <v>19.02</v>
      </c>
      <c r="K15" s="9" t="str">
        <f t="shared" si="0"/>
        <v>Yes</v>
      </c>
    </row>
    <row r="16" spans="1:11" x14ac:dyDescent="0.25">
      <c r="A16" s="26" t="s">
        <v>436</v>
      </c>
      <c r="B16" s="35" t="s">
        <v>213</v>
      </c>
      <c r="C16" s="9" t="s">
        <v>213</v>
      </c>
      <c r="D16" s="9" t="str">
        <f>IF($B16="N/A","N/A",IF(C16&gt;15,"No",IF(C16&lt;-15,"No","Yes")))</f>
        <v>N/A</v>
      </c>
      <c r="E16" s="9">
        <v>76.510238002999998</v>
      </c>
      <c r="F16" s="9" t="str">
        <f>IF($B16="N/A","N/A",IF(E16&gt;15,"No",IF(E16&lt;-15,"No","Yes")))</f>
        <v>N/A</v>
      </c>
      <c r="G16" s="9">
        <v>72.043360289999995</v>
      </c>
      <c r="H16" s="9" t="str">
        <f>IF($B16="N/A","N/A",IF(G16&gt;15,"No",IF(G16&lt;-15,"No","Yes")))</f>
        <v>N/A</v>
      </c>
      <c r="I16" s="10" t="s">
        <v>213</v>
      </c>
      <c r="J16" s="10">
        <v>-5.84</v>
      </c>
      <c r="K16" s="9" t="str">
        <f t="shared" si="0"/>
        <v>Yes</v>
      </c>
    </row>
    <row r="17" spans="1:11" x14ac:dyDescent="0.25">
      <c r="A17" s="26" t="s">
        <v>437</v>
      </c>
      <c r="B17" s="35" t="s">
        <v>213</v>
      </c>
      <c r="C17" s="9">
        <v>4.1063300358000001</v>
      </c>
      <c r="D17" s="9" t="str">
        <f>IF($B17="N/A","N/A",IF(C17&gt;15,"No",IF(C17&lt;-15,"No","Yes")))</f>
        <v>N/A</v>
      </c>
      <c r="E17" s="9">
        <v>15.402624040999999</v>
      </c>
      <c r="F17" s="9" t="str">
        <f>IF($B17="N/A","N/A",IF(E17&gt;15,"No",IF(E17&lt;-15,"No","Yes")))</f>
        <v>N/A</v>
      </c>
      <c r="G17" s="9">
        <v>3.3555132449</v>
      </c>
      <c r="H17" s="9" t="str">
        <f>IF($B17="N/A","N/A",IF(G17&gt;15,"No",IF(G17&lt;-15,"No","Yes")))</f>
        <v>N/A</v>
      </c>
      <c r="I17" s="10">
        <v>275.10000000000002</v>
      </c>
      <c r="J17" s="10">
        <v>-78.2</v>
      </c>
      <c r="K17" s="9" t="str">
        <f t="shared" si="0"/>
        <v>No</v>
      </c>
    </row>
    <row r="18" spans="1:11" x14ac:dyDescent="0.25">
      <c r="A18" s="26" t="s">
        <v>819</v>
      </c>
      <c r="B18" s="35" t="s">
        <v>213</v>
      </c>
      <c r="C18" s="82">
        <v>25821.317470000002</v>
      </c>
      <c r="D18" s="9" t="str">
        <f>IF($B18="N/A","N/A",IF(C18&gt;15,"No",IF(C18&lt;-15,"No","Yes")))</f>
        <v>N/A</v>
      </c>
      <c r="E18" s="82">
        <v>11650.409055</v>
      </c>
      <c r="F18" s="9" t="str">
        <f>IF($B18="N/A","N/A",IF(E18&gt;15,"No",IF(E18&lt;-15,"No","Yes")))</f>
        <v>N/A</v>
      </c>
      <c r="G18" s="82">
        <v>41927.274614000002</v>
      </c>
      <c r="H18" s="9" t="str">
        <f>IF($B18="N/A","N/A",IF(G18&gt;15,"No",IF(G18&lt;-15,"No","Yes")))</f>
        <v>N/A</v>
      </c>
      <c r="I18" s="10">
        <v>-54.9</v>
      </c>
      <c r="J18" s="10">
        <v>259.89999999999998</v>
      </c>
      <c r="K18" s="9" t="str">
        <f t="shared" si="0"/>
        <v>No</v>
      </c>
    </row>
    <row r="19" spans="1:11" x14ac:dyDescent="0.25">
      <c r="A19" s="3" t="s">
        <v>306</v>
      </c>
      <c r="B19" s="35" t="s">
        <v>213</v>
      </c>
      <c r="C19" s="36">
        <v>2297</v>
      </c>
      <c r="D19" s="35" t="s">
        <v>213</v>
      </c>
      <c r="E19" s="36">
        <v>1574</v>
      </c>
      <c r="F19" s="35" t="s">
        <v>213</v>
      </c>
      <c r="G19" s="36">
        <v>1502</v>
      </c>
      <c r="H19" s="9" t="str">
        <f>IF($B19="N/A","N/A",IF(G19&gt;15,"No",IF(G19&lt;-15,"No","Yes")))</f>
        <v>N/A</v>
      </c>
      <c r="I19" s="10">
        <v>-31.5</v>
      </c>
      <c r="J19" s="10">
        <v>-4.57</v>
      </c>
      <c r="K19" s="9" t="str">
        <f t="shared" si="0"/>
        <v>Yes</v>
      </c>
    </row>
    <row r="20" spans="1:11" x14ac:dyDescent="0.25">
      <c r="A20" s="3" t="s">
        <v>346</v>
      </c>
      <c r="B20" s="35" t="s">
        <v>213</v>
      </c>
      <c r="C20" s="8" t="s">
        <v>213</v>
      </c>
      <c r="D20" s="35" t="s">
        <v>213</v>
      </c>
      <c r="E20" s="8">
        <v>0.55180827639999996</v>
      </c>
      <c r="F20" s="35" t="s">
        <v>213</v>
      </c>
      <c r="G20" s="8">
        <v>0.53195445450000001</v>
      </c>
      <c r="H20" s="9" t="str">
        <f>IF($B20="N/A","N/A",IF(G20&gt;15,"No",IF(G20&lt;-15,"No","Yes")))</f>
        <v>N/A</v>
      </c>
      <c r="I20" s="10" t="s">
        <v>213</v>
      </c>
      <c r="J20" s="10">
        <v>-3.6</v>
      </c>
      <c r="K20" s="9" t="str">
        <f t="shared" si="0"/>
        <v>Yes</v>
      </c>
    </row>
    <row r="21" spans="1:11" ht="25" x14ac:dyDescent="0.25">
      <c r="A21" s="3" t="s">
        <v>820</v>
      </c>
      <c r="B21" s="35" t="s">
        <v>213</v>
      </c>
      <c r="C21" s="37">
        <v>3310.8380496</v>
      </c>
      <c r="D21" s="9" t="str">
        <f>IF($B21="N/A","N/A",IF(C21&gt;60,"No",IF(C21&lt;15,"No","Yes")))</f>
        <v>N/A</v>
      </c>
      <c r="E21" s="37">
        <v>9543.9205844999997</v>
      </c>
      <c r="F21" s="9" t="str">
        <f>IF($B21="N/A","N/A",IF(E21&gt;60,"No",IF(E21&lt;15,"No","Yes")))</f>
        <v>N/A</v>
      </c>
      <c r="G21" s="37">
        <v>6371.6231691000003</v>
      </c>
      <c r="H21" s="9" t="str">
        <f>IF($B21="N/A","N/A",IF(G21&gt;60,"No",IF(G21&lt;15,"No","Yes")))</f>
        <v>N/A</v>
      </c>
      <c r="I21" s="10">
        <v>188.3</v>
      </c>
      <c r="J21" s="10">
        <v>-33.200000000000003</v>
      </c>
      <c r="K21" s="9" t="str">
        <f t="shared" si="0"/>
        <v>No</v>
      </c>
    </row>
    <row r="22" spans="1:11" x14ac:dyDescent="0.25">
      <c r="A22" s="3" t="s">
        <v>821</v>
      </c>
      <c r="B22" s="35" t="s">
        <v>217</v>
      </c>
      <c r="C22" s="36">
        <v>11</v>
      </c>
      <c r="D22" s="9" t="str">
        <f>IF($B22="N/A","N/A",IF(C22="N/A","N/A",IF(C22=0,"Yes","No")))</f>
        <v>No</v>
      </c>
      <c r="E22" s="36">
        <v>11</v>
      </c>
      <c r="F22" s="9" t="str">
        <f>IF($B22="N/A","N/A",IF(E22="N/A","N/A",IF(E22=0,"Yes","No")))</f>
        <v>No</v>
      </c>
      <c r="G22" s="36">
        <v>11</v>
      </c>
      <c r="H22" s="9" t="str">
        <f>IF($B22="N/A","N/A",IF(G22=0,"Yes","No"))</f>
        <v>No</v>
      </c>
      <c r="I22" s="10">
        <v>66.67</v>
      </c>
      <c r="J22" s="10">
        <v>-40</v>
      </c>
      <c r="K22" s="9" t="str">
        <f t="shared" si="0"/>
        <v>No</v>
      </c>
    </row>
    <row r="23" spans="1:11" x14ac:dyDescent="0.25">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5" t="s">
        <v>217</v>
      </c>
      <c r="C24" s="82">
        <v>0</v>
      </c>
      <c r="D24" s="9" t="str">
        <f>IF($B24="N/A","N/A",IF(C24="N/A","N/A",IF(C24=0,"Yes","No")))</f>
        <v>Yes</v>
      </c>
      <c r="E24" s="82">
        <v>0</v>
      </c>
      <c r="F24" s="9" t="str">
        <f t="shared" si="4"/>
        <v>Yes</v>
      </c>
      <c r="G24" s="82">
        <v>0</v>
      </c>
      <c r="H24" s="9" t="str">
        <f t="shared" si="5"/>
        <v>Yes</v>
      </c>
      <c r="I24" s="10" t="s">
        <v>1746</v>
      </c>
      <c r="J24" s="10" t="s">
        <v>1746</v>
      </c>
      <c r="K24" s="9" t="str">
        <f t="shared" si="0"/>
        <v>N/A</v>
      </c>
    </row>
    <row r="25" spans="1:11" s="101" customFormat="1" x14ac:dyDescent="0.25">
      <c r="A25" s="137" t="s">
        <v>1646</v>
      </c>
      <c r="B25" s="138"/>
      <c r="C25" s="138"/>
      <c r="D25" s="138"/>
      <c r="E25" s="138"/>
      <c r="F25" s="138"/>
      <c r="G25" s="138"/>
      <c r="H25" s="138"/>
      <c r="I25" s="138"/>
      <c r="J25" s="138"/>
      <c r="K25" s="139"/>
    </row>
    <row r="26" spans="1:11" ht="16.5" customHeight="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B28" s="35"/>
      <c r="C28" s="8"/>
      <c r="D28" s="9"/>
      <c r="E28" s="8"/>
      <c r="F28" s="9"/>
      <c r="G28" s="8"/>
      <c r="H28" s="9"/>
      <c r="I28" s="10"/>
      <c r="J28" s="10"/>
      <c r="K28" s="9"/>
    </row>
    <row r="29" spans="1:11" x14ac:dyDescent="0.25">
      <c r="B29" s="35"/>
      <c r="C29" s="8"/>
      <c r="D29" s="9"/>
      <c r="E29" s="8"/>
      <c r="F29" s="9"/>
      <c r="G29" s="8"/>
      <c r="H29" s="9"/>
      <c r="I29" s="10"/>
      <c r="J29" s="10"/>
      <c r="K29" s="9"/>
    </row>
    <row r="30" spans="1:11" x14ac:dyDescent="0.25">
      <c r="B30" s="35"/>
      <c r="C30" s="8"/>
      <c r="D30" s="9"/>
      <c r="E30" s="8"/>
      <c r="F30" s="9"/>
      <c r="G30" s="8"/>
      <c r="H30" s="9"/>
      <c r="I30" s="10"/>
      <c r="J30" s="10"/>
      <c r="K30" s="9"/>
    </row>
    <row r="31" spans="1:11" x14ac:dyDescent="0.25">
      <c r="B31" s="35"/>
      <c r="C31" s="8"/>
      <c r="D31" s="9"/>
      <c r="E31" s="8"/>
      <c r="F31" s="9"/>
      <c r="G31" s="8"/>
      <c r="H31" s="9"/>
      <c r="I31" s="10"/>
      <c r="J31" s="10"/>
      <c r="K31" s="9"/>
    </row>
    <row r="32" spans="1:11" x14ac:dyDescent="0.25">
      <c r="B32" s="35"/>
      <c r="C32" s="8"/>
      <c r="D32" s="9"/>
      <c r="E32" s="8"/>
      <c r="F32" s="9"/>
      <c r="G32" s="8"/>
      <c r="H32" s="9"/>
      <c r="I32" s="10"/>
      <c r="J32" s="10"/>
      <c r="K32" s="9"/>
    </row>
    <row r="33" spans="2:11" x14ac:dyDescent="0.25">
      <c r="B33" s="35"/>
      <c r="C33" s="8"/>
      <c r="D33" s="9"/>
      <c r="E33" s="8"/>
      <c r="F33" s="9"/>
      <c r="G33" s="8"/>
      <c r="H33" s="9"/>
      <c r="I33" s="10"/>
      <c r="J33" s="10"/>
      <c r="K33" s="9"/>
    </row>
    <row r="34" spans="2:11" x14ac:dyDescent="0.25">
      <c r="B34" s="35"/>
      <c r="C34" s="8"/>
      <c r="D34" s="9"/>
      <c r="E34" s="8"/>
      <c r="F34" s="9"/>
      <c r="G34" s="8"/>
      <c r="H34" s="9"/>
      <c r="I34" s="10"/>
      <c r="J34" s="10"/>
      <c r="K34" s="9"/>
    </row>
    <row r="35" spans="2:11" x14ac:dyDescent="0.25">
      <c r="B35" s="35"/>
      <c r="C35" s="8"/>
      <c r="D35" s="9"/>
      <c r="E35" s="8"/>
      <c r="F35" s="9"/>
      <c r="G35" s="8"/>
      <c r="H35" s="9"/>
      <c r="I35" s="10"/>
      <c r="J35" s="10"/>
      <c r="K35" s="9"/>
    </row>
    <row r="36" spans="2:11" x14ac:dyDescent="0.25">
      <c r="B36" s="35"/>
      <c r="C36" s="8"/>
      <c r="D36" s="9"/>
      <c r="E36" s="8"/>
      <c r="F36" s="9"/>
      <c r="G36" s="8"/>
      <c r="H36" s="9"/>
      <c r="I36" s="10"/>
      <c r="J36" s="10"/>
      <c r="K36" s="9"/>
    </row>
    <row r="37" spans="2:11" x14ac:dyDescent="0.25">
      <c r="B37" s="35"/>
      <c r="C37" s="8"/>
      <c r="D37" s="9"/>
      <c r="E37" s="8"/>
      <c r="F37" s="9"/>
      <c r="G37" s="8"/>
      <c r="H37" s="9"/>
      <c r="I37" s="10"/>
      <c r="J37" s="10"/>
      <c r="K37" s="9"/>
    </row>
    <row r="38" spans="2:11" x14ac:dyDescent="0.25">
      <c r="B38" s="35"/>
      <c r="C38" s="8"/>
      <c r="D38" s="9"/>
      <c r="E38" s="8"/>
      <c r="F38" s="9"/>
      <c r="G38" s="8"/>
      <c r="H38" s="9"/>
      <c r="I38" s="10"/>
      <c r="J38" s="10"/>
      <c r="K38" s="9"/>
    </row>
    <row r="39" spans="2:11" x14ac:dyDescent="0.25">
      <c r="B39" s="35"/>
      <c r="C39" s="8"/>
      <c r="D39" s="9"/>
      <c r="E39" s="8"/>
      <c r="F39" s="9"/>
      <c r="G39" s="8"/>
      <c r="H39" s="9"/>
      <c r="I39" s="10"/>
      <c r="J39" s="10"/>
      <c r="K39" s="9"/>
    </row>
    <row r="40" spans="2:11" x14ac:dyDescent="0.25">
      <c r="B40" s="35"/>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128910</v>
      </c>
      <c r="D6" s="9" t="str">
        <f>IF($B6="N/A","N/A",IF(C6&gt;15,"No",IF(C6&lt;-15,"No","Yes")))</f>
        <v>N/A</v>
      </c>
      <c r="E6" s="36">
        <v>108174</v>
      </c>
      <c r="F6" s="9" t="str">
        <f>IF($B6="N/A","N/A",IF(E6&gt;15,"No",IF(E6&lt;-15,"No","Yes")))</f>
        <v>N/A</v>
      </c>
      <c r="G6" s="36">
        <v>108596</v>
      </c>
      <c r="H6" s="9" t="str">
        <f>IF($B6="N/A","N/A",IF(G6&gt;15,"No",IF(G6&lt;-15,"No","Yes")))</f>
        <v>N/A</v>
      </c>
      <c r="I6" s="10">
        <v>-16.100000000000001</v>
      </c>
      <c r="J6" s="10">
        <v>0.3901</v>
      </c>
      <c r="K6" s="9" t="str">
        <f t="shared" ref="K6:K36" si="0">IF(J6="Div by 0", "N/A", IF(J6="N/A","N/A", IF(J6&gt;30, "No", IF(J6&lt;-30, "No", "Yes"))))</f>
        <v>Yes</v>
      </c>
    </row>
    <row r="7" spans="1:11" x14ac:dyDescent="0.25">
      <c r="A7" s="96" t="s">
        <v>307</v>
      </c>
      <c r="B7" s="35" t="s">
        <v>214</v>
      </c>
      <c r="C7" s="97">
        <v>99.802187572999998</v>
      </c>
      <c r="D7" s="9" t="str">
        <f>IF($B7="N/A","N/A",IF(C7&gt;100,"No",IF(C7&lt;95,"No","Yes")))</f>
        <v>Yes</v>
      </c>
      <c r="E7" s="97">
        <v>100</v>
      </c>
      <c r="F7" s="9" t="str">
        <f>IF($B7="N/A","N/A",IF(E7&gt;100,"No",IF(E7&lt;95,"No","Yes")))</f>
        <v>Yes</v>
      </c>
      <c r="G7" s="9">
        <v>100</v>
      </c>
      <c r="H7" s="9" t="str">
        <f>IF($B7="N/A","N/A",IF(G7&gt;100,"No",IF(G7&lt;95,"No","Yes")))</f>
        <v>Yes</v>
      </c>
      <c r="I7" s="10">
        <v>0.19819999999999999</v>
      </c>
      <c r="J7" s="10">
        <v>0</v>
      </c>
      <c r="K7" s="9" t="str">
        <f t="shared" si="0"/>
        <v>Yes</v>
      </c>
    </row>
    <row r="8" spans="1:11" x14ac:dyDescent="0.25">
      <c r="A8" s="96" t="s">
        <v>308</v>
      </c>
      <c r="B8" s="35" t="s">
        <v>217</v>
      </c>
      <c r="C8" s="97">
        <v>1.24117601E-2</v>
      </c>
      <c r="D8" s="9" t="str">
        <f>IF($B8="N/A","N/A",IF(C8=0,"Yes","No"))</f>
        <v>No</v>
      </c>
      <c r="E8" s="97">
        <v>0</v>
      </c>
      <c r="F8" s="9" t="str">
        <f>IF($B8="N/A","N/A",IF(E8=0,"Yes","No"))</f>
        <v>Yes</v>
      </c>
      <c r="G8" s="97">
        <v>0</v>
      </c>
      <c r="H8" s="9" t="str">
        <f>IF($B8="N/A","N/A",IF(G8=0,"Yes","No"))</f>
        <v>Yes</v>
      </c>
      <c r="I8" s="10">
        <v>-100</v>
      </c>
      <c r="J8" s="10" t="s">
        <v>1746</v>
      </c>
      <c r="K8" s="9" t="str">
        <f t="shared" si="0"/>
        <v>N/A</v>
      </c>
    </row>
    <row r="9" spans="1:11" x14ac:dyDescent="0.25">
      <c r="A9" s="96" t="s">
        <v>824</v>
      </c>
      <c r="B9" s="35" t="s">
        <v>218</v>
      </c>
      <c r="C9" s="82">
        <v>7013.8360887999997</v>
      </c>
      <c r="D9" s="9" t="str">
        <f>IF($B9="N/A","N/A",IF(C9&gt;7000,"No",IF(C9&lt;2000,"No","Yes")))</f>
        <v>No</v>
      </c>
      <c r="E9" s="82">
        <v>7985.9895630999999</v>
      </c>
      <c r="F9" s="9" t="str">
        <f>IF($B9="N/A","N/A",IF(E9&gt;7000,"No",IF(E9&lt;2000,"No","Yes")))</f>
        <v>No</v>
      </c>
      <c r="G9" s="82">
        <v>8900.0540720000008</v>
      </c>
      <c r="H9" s="9" t="str">
        <f>IF($B9="N/A","N/A",IF(G9&gt;7000,"No",IF(G9&lt;2000,"No","Yes")))</f>
        <v>No</v>
      </c>
      <c r="I9" s="10">
        <v>13.86</v>
      </c>
      <c r="J9" s="10">
        <v>11.45</v>
      </c>
      <c r="K9" s="9" t="str">
        <f t="shared" si="0"/>
        <v>Yes</v>
      </c>
    </row>
    <row r="10" spans="1:11" x14ac:dyDescent="0.25">
      <c r="A10" s="96" t="s">
        <v>825</v>
      </c>
      <c r="B10" s="35" t="s">
        <v>213</v>
      </c>
      <c r="C10" s="82">
        <v>1423.6155649</v>
      </c>
      <c r="D10" s="9" t="str">
        <f>IF($B10="N/A","N/A",IF(C10&gt;15,"No",IF(C10&lt;-15,"No","Yes")))</f>
        <v>N/A</v>
      </c>
      <c r="E10" s="82">
        <v>1537.1736821</v>
      </c>
      <c r="F10" s="9" t="str">
        <f>IF($B10="N/A","N/A",IF(E10&gt;15,"No",IF(E10&lt;-15,"No","Yes")))</f>
        <v>N/A</v>
      </c>
      <c r="G10" s="82">
        <v>1667.6237808000001</v>
      </c>
      <c r="H10" s="9" t="str">
        <f>IF($B10="N/A","N/A",IF(G10&gt;15,"No",IF(G10&lt;-15,"No","Yes")))</f>
        <v>N/A</v>
      </c>
      <c r="I10" s="10">
        <v>7.9770000000000003</v>
      </c>
      <c r="J10" s="10">
        <v>8.4860000000000007</v>
      </c>
      <c r="K10" s="9" t="str">
        <f t="shared" si="0"/>
        <v>Yes</v>
      </c>
    </row>
    <row r="11" spans="1:11" x14ac:dyDescent="0.25">
      <c r="A11" s="96" t="s">
        <v>309</v>
      </c>
      <c r="B11" s="35" t="s">
        <v>219</v>
      </c>
      <c r="C11" s="9">
        <v>2.2186021254999999</v>
      </c>
      <c r="D11" s="9" t="str">
        <f>IF($B11="N/A","N/A",IF(C11&gt;10,"No",IF(C11&lt;=0,"No","Yes")))</f>
        <v>Yes</v>
      </c>
      <c r="E11" s="9">
        <v>2.1946123838</v>
      </c>
      <c r="F11" s="9" t="str">
        <f>IF($B11="N/A","N/A",IF(E11&gt;10,"No",IF(E11&lt;=0,"No","Yes")))</f>
        <v>Yes</v>
      </c>
      <c r="G11" s="9">
        <v>3.6345721757999998</v>
      </c>
      <c r="H11" s="9" t="str">
        <f>IF($B11="N/A","N/A",IF(G11&gt;10,"No",IF(G11&lt;=0,"No","Yes")))</f>
        <v>Yes</v>
      </c>
      <c r="I11" s="10">
        <v>-1.08</v>
      </c>
      <c r="J11" s="10">
        <v>65.61</v>
      </c>
      <c r="K11" s="9" t="str">
        <f t="shared" si="0"/>
        <v>No</v>
      </c>
    </row>
    <row r="12" spans="1:11" x14ac:dyDescent="0.25">
      <c r="A12" s="96" t="s">
        <v>826</v>
      </c>
      <c r="B12" s="35" t="s">
        <v>213</v>
      </c>
      <c r="C12" s="82">
        <v>1827.1790209999999</v>
      </c>
      <c r="D12" s="9" t="str">
        <f>IF($B12="N/A","N/A",IF(C12&gt;15,"No",IF(C12&lt;-15,"No","Yes")))</f>
        <v>N/A</v>
      </c>
      <c r="E12" s="82">
        <v>1672.6870260999999</v>
      </c>
      <c r="F12" s="9" t="str">
        <f>IF($B12="N/A","N/A",IF(E12&gt;15,"No",IF(E12&lt;-15,"No","Yes")))</f>
        <v>N/A</v>
      </c>
      <c r="G12" s="82">
        <v>1867.8441855000001</v>
      </c>
      <c r="H12" s="9" t="str">
        <f>IF($B12="N/A","N/A",IF(G12&gt;15,"No",IF(G12&lt;-15,"No","Yes")))</f>
        <v>N/A</v>
      </c>
      <c r="I12" s="10">
        <v>-8.4600000000000009</v>
      </c>
      <c r="J12" s="10">
        <v>11.67</v>
      </c>
      <c r="K12" s="9" t="str">
        <f t="shared" si="0"/>
        <v>Yes</v>
      </c>
    </row>
    <row r="13" spans="1:11" x14ac:dyDescent="0.25">
      <c r="A13" s="96" t="s">
        <v>310</v>
      </c>
      <c r="B13" s="35" t="s">
        <v>214</v>
      </c>
      <c r="C13" s="8">
        <v>99.986036769999998</v>
      </c>
      <c r="D13" s="9" t="str">
        <f>IF($B13="N/A","N/A",IF(C13&gt;100,"No",IF(C13&lt;95,"No","Yes")))</f>
        <v>Yes</v>
      </c>
      <c r="E13" s="8">
        <v>99.978737959</v>
      </c>
      <c r="F13" s="9" t="str">
        <f>IF($B13="N/A","N/A",IF(E13&gt;100,"No",IF(E13&lt;95,"No","Yes")))</f>
        <v>Yes</v>
      </c>
      <c r="G13" s="8">
        <v>99.965928762999994</v>
      </c>
      <c r="H13" s="9" t="str">
        <f>IF($B13="N/A","N/A",IF(G13&gt;100,"No",IF(G13&lt;95,"No","Yes")))</f>
        <v>Yes</v>
      </c>
      <c r="I13" s="10">
        <v>-7.0000000000000001E-3</v>
      </c>
      <c r="J13" s="10">
        <v>-1.2999999999999999E-2</v>
      </c>
      <c r="K13" s="9" t="str">
        <f t="shared" si="0"/>
        <v>Yes</v>
      </c>
    </row>
    <row r="14" spans="1:11" x14ac:dyDescent="0.25">
      <c r="A14" s="96" t="s">
        <v>827</v>
      </c>
      <c r="B14" s="35" t="s">
        <v>220</v>
      </c>
      <c r="C14" s="8">
        <v>1.1890419886000001</v>
      </c>
      <c r="D14" s="9" t="str">
        <f>IF($B14="N/A","N/A",IF(C14&gt;1,"Yes","No"))</f>
        <v>Yes</v>
      </c>
      <c r="E14" s="8">
        <v>1.2022635020000001</v>
      </c>
      <c r="F14" s="9" t="str">
        <f>IF($B14="N/A","N/A",IF(E14&gt;1,"Yes","No"))</f>
        <v>Yes</v>
      </c>
      <c r="G14" s="8">
        <v>1.2131836144000001</v>
      </c>
      <c r="H14" s="9" t="str">
        <f>IF($B14="N/A","N/A",IF(G14&gt;1,"Yes","No"))</f>
        <v>Yes</v>
      </c>
      <c r="I14" s="10">
        <v>1.1120000000000001</v>
      </c>
      <c r="J14" s="10">
        <v>0.9083</v>
      </c>
      <c r="K14" s="9" t="str">
        <f t="shared" si="0"/>
        <v>Yes</v>
      </c>
    </row>
    <row r="15" spans="1:11" x14ac:dyDescent="0.25">
      <c r="A15" s="96" t="s">
        <v>311</v>
      </c>
      <c r="B15" s="35" t="s">
        <v>214</v>
      </c>
      <c r="C15" s="8">
        <v>99.924753703999997</v>
      </c>
      <c r="D15" s="9" t="str">
        <f>IF($B15="N/A","N/A",IF(C15&gt;100,"No",IF(C15&lt;95,"No","Yes")))</f>
        <v>Yes</v>
      </c>
      <c r="E15" s="8">
        <v>99.940836059999995</v>
      </c>
      <c r="F15" s="9" t="str">
        <f>IF($B15="N/A","N/A",IF(E15&gt;100,"No",IF(E15&lt;95,"No","Yes")))</f>
        <v>Yes</v>
      </c>
      <c r="G15" s="8">
        <v>99.950274411999999</v>
      </c>
      <c r="H15" s="9" t="str">
        <f>IF($B15="N/A","N/A",IF(G15&gt;100,"No",IF(G15&lt;95,"No","Yes")))</f>
        <v>Yes</v>
      </c>
      <c r="I15" s="10">
        <v>1.61E-2</v>
      </c>
      <c r="J15" s="10">
        <v>9.4000000000000004E-3</v>
      </c>
      <c r="K15" s="9" t="str">
        <f t="shared" si="0"/>
        <v>Yes</v>
      </c>
    </row>
    <row r="16" spans="1:11" x14ac:dyDescent="0.25">
      <c r="A16" s="96" t="s">
        <v>828</v>
      </c>
      <c r="B16" s="35" t="s">
        <v>221</v>
      </c>
      <c r="C16" s="8">
        <v>10.436423341999999</v>
      </c>
      <c r="D16" s="9" t="str">
        <f>IF($B16="N/A","N/A",IF(C16&gt;3,"Yes","No"))</f>
        <v>Yes</v>
      </c>
      <c r="E16" s="8">
        <v>11.134270649999999</v>
      </c>
      <c r="F16" s="9" t="str">
        <f>IF($B16="N/A","N/A",IF(E16&gt;3,"Yes","No"))</f>
        <v>Yes</v>
      </c>
      <c r="G16" s="8">
        <v>11.421274714000001</v>
      </c>
      <c r="H16" s="9" t="str">
        <f>IF($B16="N/A","N/A",IF(G16&gt;3,"Yes","No"))</f>
        <v>Yes</v>
      </c>
      <c r="I16" s="10">
        <v>6.6870000000000003</v>
      </c>
      <c r="J16" s="10">
        <v>2.5779999999999998</v>
      </c>
      <c r="K16" s="9" t="str">
        <f t="shared" si="0"/>
        <v>Yes</v>
      </c>
    </row>
    <row r="17" spans="1:11" x14ac:dyDescent="0.25">
      <c r="A17" s="96" t="s">
        <v>829</v>
      </c>
      <c r="B17" s="35" t="s">
        <v>222</v>
      </c>
      <c r="C17" s="8">
        <v>4.9486403662000003</v>
      </c>
      <c r="D17" s="9" t="str">
        <f>IF($B17="N/A","N/A",IF(C17&gt;=8,"No",IF(C17&lt;2,"No","Yes")))</f>
        <v>Yes</v>
      </c>
      <c r="E17" s="8">
        <v>5.2118959795000004</v>
      </c>
      <c r="F17" s="9" t="str">
        <f>IF($B17="N/A","N/A",IF(E17&gt;=8,"No",IF(E17&lt;2,"No","Yes")))</f>
        <v>Yes</v>
      </c>
      <c r="G17" s="8">
        <v>5.3504641055000004</v>
      </c>
      <c r="H17" s="9" t="str">
        <f>IF($B17="N/A","N/A",IF(G17&gt;=8,"No",IF(G17&lt;2,"No","Yes")))</f>
        <v>Yes</v>
      </c>
      <c r="I17" s="10">
        <v>5.32</v>
      </c>
      <c r="J17" s="10">
        <v>2.6589999999999998</v>
      </c>
      <c r="K17" s="9" t="str">
        <f t="shared" si="0"/>
        <v>Yes</v>
      </c>
    </row>
    <row r="18" spans="1:11" x14ac:dyDescent="0.25">
      <c r="A18" s="96" t="s">
        <v>830</v>
      </c>
      <c r="B18" s="35" t="s">
        <v>222</v>
      </c>
      <c r="C18" s="8">
        <v>4.9406109921999999</v>
      </c>
      <c r="D18" s="9" t="str">
        <f>IF($B18="N/A","N/A",IF(C18&gt;=8,"No",IF(C18&lt;2,"No","Yes")))</f>
        <v>Yes</v>
      </c>
      <c r="E18" s="8">
        <v>5.1962619415000004</v>
      </c>
      <c r="F18" s="9" t="str">
        <f>IF($B18="N/A","N/A",IF(E18&gt;=8,"No",IF(E18&lt;2,"No","Yes")))</f>
        <v>Yes</v>
      </c>
      <c r="G18" s="8">
        <v>5.3385783248000003</v>
      </c>
      <c r="H18" s="9" t="str">
        <f>IF($B18="N/A","N/A",IF(G18&gt;=8,"No",IF(G18&lt;2,"No","Yes")))</f>
        <v>Yes</v>
      </c>
      <c r="I18" s="10">
        <v>5.1740000000000004</v>
      </c>
      <c r="J18" s="10">
        <v>2.7389999999999999</v>
      </c>
      <c r="K18" s="9" t="str">
        <f t="shared" si="0"/>
        <v>Yes</v>
      </c>
    </row>
    <row r="19" spans="1:11" x14ac:dyDescent="0.25">
      <c r="A19" s="96" t="s">
        <v>312</v>
      </c>
      <c r="B19" s="35" t="s">
        <v>223</v>
      </c>
      <c r="C19" s="8">
        <v>100</v>
      </c>
      <c r="D19" s="9" t="str">
        <f>IF(OR($B19="N/A",$C19="N/A"),"N/A",IF(C19&gt;100,"No",IF(C19&lt;98,"No","Yes")))</f>
        <v>Yes</v>
      </c>
      <c r="E19" s="8">
        <v>99.998151127</v>
      </c>
      <c r="F19" s="9" t="str">
        <f>IF(OR($B19="N/A",$E19="N/A"),"N/A",IF(E19&gt;100,"No",IF(E19&lt;98,"No","Yes")))</f>
        <v>Yes</v>
      </c>
      <c r="G19" s="8">
        <v>100</v>
      </c>
      <c r="H19" s="9" t="str">
        <f>IF($B19="N/A","N/A",IF(G19&gt;100,"No",IF(G19&lt;98,"No","Yes")))</f>
        <v>Yes</v>
      </c>
      <c r="I19" s="10">
        <v>-2E-3</v>
      </c>
      <c r="J19" s="10">
        <v>1.8E-3</v>
      </c>
      <c r="K19" s="9" t="str">
        <f t="shared" si="0"/>
        <v>Yes</v>
      </c>
    </row>
    <row r="20" spans="1:11" x14ac:dyDescent="0.25">
      <c r="A20" s="96" t="s">
        <v>31</v>
      </c>
      <c r="B20" s="51" t="s">
        <v>214</v>
      </c>
      <c r="C20" s="8">
        <v>100</v>
      </c>
      <c r="D20" s="9" t="str">
        <f>IF($B20="N/A","N/A",IF(C20&gt;100,"No",IF(C20&lt;95,"No","Yes")))</f>
        <v>Yes</v>
      </c>
      <c r="E20" s="8">
        <v>99.993528944000005</v>
      </c>
      <c r="F20" s="9" t="str">
        <f>IF($B20="N/A","N/A",IF(E20&gt;100,"No",IF(E20&lt;95,"No","Yes")))</f>
        <v>Yes</v>
      </c>
      <c r="G20" s="8">
        <v>99.999079155999993</v>
      </c>
      <c r="H20" s="9" t="str">
        <f>IF($B20="N/A","N/A",IF(G20&gt;100,"No",IF(G20&lt;95,"No","Yes")))</f>
        <v>Yes</v>
      </c>
      <c r="I20" s="10">
        <v>-6.0000000000000001E-3</v>
      </c>
      <c r="J20" s="10">
        <v>5.5999999999999999E-3</v>
      </c>
      <c r="K20" s="9" t="str">
        <f t="shared" si="0"/>
        <v>Yes</v>
      </c>
    </row>
    <row r="21" spans="1:11" x14ac:dyDescent="0.25">
      <c r="A21" s="96" t="s">
        <v>313</v>
      </c>
      <c r="B21" s="35" t="s">
        <v>214</v>
      </c>
      <c r="C21" s="8">
        <v>99.718408191999998</v>
      </c>
      <c r="D21" s="9" t="str">
        <f>IF($B21="N/A","N/A",IF(C21&gt;100,"No",IF(C21&lt;95,"No","Yes")))</f>
        <v>Yes</v>
      </c>
      <c r="E21" s="8">
        <v>100</v>
      </c>
      <c r="F21" s="9" t="str">
        <f>IF($B21="N/A","N/A",IF(E21&gt;100,"No",IF(E21&lt;95,"No","Yes")))</f>
        <v>Yes</v>
      </c>
      <c r="G21" s="8">
        <v>100</v>
      </c>
      <c r="H21" s="9" t="str">
        <f>IF($B21="N/A","N/A",IF(G21&gt;100,"No",IF(G21&lt;95,"No","Yes")))</f>
        <v>Yes</v>
      </c>
      <c r="I21" s="10">
        <v>0.28239999999999998</v>
      </c>
      <c r="J21" s="10">
        <v>0</v>
      </c>
      <c r="K21" s="9" t="str">
        <f t="shared" si="0"/>
        <v>Yes</v>
      </c>
    </row>
    <row r="22" spans="1:11" x14ac:dyDescent="0.25">
      <c r="A22" s="96" t="s">
        <v>1708</v>
      </c>
      <c r="B22" s="35" t="s">
        <v>224</v>
      </c>
      <c r="C22" s="8">
        <v>0</v>
      </c>
      <c r="D22" s="9" t="str">
        <f>IF($B22="N/A","N/A",IF(C22&gt;5,"No",IF(C22&lt;=0,"No","Yes")))</f>
        <v>No</v>
      </c>
      <c r="E22" s="8">
        <v>0</v>
      </c>
      <c r="F22" s="9" t="str">
        <f>IF($B22="N/A","N/A",IF(E22&gt;5,"No",IF(E22&lt;=0,"No","Yes")))</f>
        <v>No</v>
      </c>
      <c r="G22" s="8">
        <v>0</v>
      </c>
      <c r="H22" s="9" t="str">
        <f>IF($B22="N/A","N/A",IF(G22&gt;5,"No",IF(G22&lt;=0,"No","Yes")))</f>
        <v>No</v>
      </c>
      <c r="I22" s="10" t="s">
        <v>1746</v>
      </c>
      <c r="J22" s="10" t="s">
        <v>1746</v>
      </c>
      <c r="K22" s="9" t="str">
        <f t="shared" si="0"/>
        <v>N/A</v>
      </c>
    </row>
    <row r="23" spans="1:11" x14ac:dyDescent="0.25">
      <c r="A23" s="96"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6" t="s">
        <v>831</v>
      </c>
      <c r="B24" s="35" t="s">
        <v>225</v>
      </c>
      <c r="C24" s="8">
        <v>5.2006361026999999</v>
      </c>
      <c r="D24" s="9" t="str">
        <f>IF($B24="N/A","N/A",IF(C24&gt;=2,"Yes","No"))</f>
        <v>Yes</v>
      </c>
      <c r="E24" s="8">
        <v>6.2599238263999997</v>
      </c>
      <c r="F24" s="9" t="str">
        <f>IF($B24="N/A","N/A",IF(E24&gt;=2,"Yes","No"))</f>
        <v>Yes</v>
      </c>
      <c r="G24" s="8">
        <v>6.7863180963999996</v>
      </c>
      <c r="H24" s="9" t="str">
        <f>IF($B24="N/A","N/A",IF(G24&gt;=2,"Yes","No"))</f>
        <v>Yes</v>
      </c>
      <c r="I24" s="10">
        <v>20.37</v>
      </c>
      <c r="J24" s="10">
        <v>8.4090000000000007</v>
      </c>
      <c r="K24" s="9" t="str">
        <f t="shared" si="0"/>
        <v>Yes</v>
      </c>
    </row>
    <row r="25" spans="1:11" x14ac:dyDescent="0.25">
      <c r="A25" s="96" t="s">
        <v>832</v>
      </c>
      <c r="B25" s="35" t="s">
        <v>226</v>
      </c>
      <c r="C25" s="8">
        <v>5.6923434955000003</v>
      </c>
      <c r="D25" s="9" t="str">
        <f>IF($B25="N/A","N/A",IF(C25&gt;30,"No",IF(C25&lt;5,"No","Yes")))</f>
        <v>Yes</v>
      </c>
      <c r="E25" s="8">
        <v>5.7601641799000003</v>
      </c>
      <c r="F25" s="9" t="str">
        <f>IF($B25="N/A","N/A",IF(E25&gt;30,"No",IF(E25&lt;5,"No","Yes")))</f>
        <v>Yes</v>
      </c>
      <c r="G25" s="8">
        <v>12.151460459000001</v>
      </c>
      <c r="H25" s="9" t="str">
        <f>IF($B25="N/A","N/A",IF(G25&gt;30,"No",IF(G25&lt;5,"No","Yes")))</f>
        <v>Yes</v>
      </c>
      <c r="I25" s="10">
        <v>1.1910000000000001</v>
      </c>
      <c r="J25" s="10">
        <v>111</v>
      </c>
      <c r="K25" s="9" t="str">
        <f t="shared" si="0"/>
        <v>No</v>
      </c>
    </row>
    <row r="26" spans="1:11" x14ac:dyDescent="0.25">
      <c r="A26" s="96" t="s">
        <v>833</v>
      </c>
      <c r="B26" s="35" t="s">
        <v>227</v>
      </c>
      <c r="C26" s="8">
        <v>18.308897681000001</v>
      </c>
      <c r="D26" s="9" t="str">
        <f>IF($B26="N/A","N/A",IF(C26&gt;75,"No",IF(C26&lt;15,"No","Yes")))</f>
        <v>Yes</v>
      </c>
      <c r="E26" s="8">
        <v>55.433838076000001</v>
      </c>
      <c r="F26" s="9" t="str">
        <f>IF($B26="N/A","N/A",IF(E26&gt;75,"No",IF(E26&lt;15,"No","Yes")))</f>
        <v>Yes</v>
      </c>
      <c r="G26" s="8">
        <v>50.317691259</v>
      </c>
      <c r="H26" s="9" t="str">
        <f>IF($B26="N/A","N/A",IF(G26&gt;75,"No",IF(G26&lt;15,"No","Yes")))</f>
        <v>Yes</v>
      </c>
      <c r="I26" s="10">
        <v>202.8</v>
      </c>
      <c r="J26" s="10">
        <v>-9.23</v>
      </c>
      <c r="K26" s="9" t="str">
        <f t="shared" si="0"/>
        <v>Yes</v>
      </c>
    </row>
    <row r="27" spans="1:11" x14ac:dyDescent="0.25">
      <c r="A27" s="96" t="s">
        <v>834</v>
      </c>
      <c r="B27" s="35" t="s">
        <v>228</v>
      </c>
      <c r="C27" s="8">
        <v>75.998758824000006</v>
      </c>
      <c r="D27" s="9" t="str">
        <f>IF($B27="N/A","N/A",IF(C27&gt;70,"No",IF(C27&lt;25,"No","Yes")))</f>
        <v>No</v>
      </c>
      <c r="E27" s="8">
        <v>38.805997744000003</v>
      </c>
      <c r="F27" s="9" t="str">
        <f>IF($B27="N/A","N/A",IF(E27&gt;70,"No",IF(E27&lt;25,"No","Yes")))</f>
        <v>Yes</v>
      </c>
      <c r="G27" s="8">
        <v>37.530848282000001</v>
      </c>
      <c r="H27" s="9" t="str">
        <f>IF($B27="N/A","N/A",IF(G27&gt;70,"No",IF(G27&lt;25,"No","Yes")))</f>
        <v>Yes</v>
      </c>
      <c r="I27" s="10">
        <v>-48.9</v>
      </c>
      <c r="J27" s="10">
        <v>-3.29</v>
      </c>
      <c r="K27" s="9" t="str">
        <f t="shared" si="0"/>
        <v>Yes</v>
      </c>
    </row>
    <row r="28" spans="1:11" x14ac:dyDescent="0.25">
      <c r="A28" s="96" t="s">
        <v>318</v>
      </c>
      <c r="B28" s="35" t="s">
        <v>229</v>
      </c>
      <c r="C28" s="8">
        <v>56.407571173999997</v>
      </c>
      <c r="D28" s="9" t="str">
        <f>IF($B28="N/A","N/A",IF(C28&gt;70,"No",IF(C28&lt;35,"No","Yes")))</f>
        <v>Yes</v>
      </c>
      <c r="E28" s="8">
        <v>54.686893339000001</v>
      </c>
      <c r="F28" s="9" t="str">
        <f>IF($B28="N/A","N/A",IF(E28&gt;70,"No",IF(E28&lt;35,"No","Yes")))</f>
        <v>Yes</v>
      </c>
      <c r="G28" s="8">
        <v>54.860215846000003</v>
      </c>
      <c r="H28" s="9" t="str">
        <f>IF($B28="N/A","N/A",IF(G28&gt;70,"No",IF(G28&lt;35,"No","Yes")))</f>
        <v>Yes</v>
      </c>
      <c r="I28" s="10">
        <v>-3.05</v>
      </c>
      <c r="J28" s="10">
        <v>0.31690000000000002</v>
      </c>
      <c r="K28" s="9" t="str">
        <f t="shared" si="0"/>
        <v>Yes</v>
      </c>
    </row>
    <row r="29" spans="1:11" x14ac:dyDescent="0.25">
      <c r="A29" s="96" t="s">
        <v>835</v>
      </c>
      <c r="B29" s="35" t="s">
        <v>220</v>
      </c>
      <c r="C29" s="8">
        <v>2.1652203809000001</v>
      </c>
      <c r="D29" s="9" t="str">
        <f>IF($B29="N/A","N/A",IF(C29&gt;1,"Yes","No"))</f>
        <v>Yes</v>
      </c>
      <c r="E29" s="8">
        <v>2.1300099735</v>
      </c>
      <c r="F29" s="9" t="str">
        <f>IF($B29="N/A","N/A",IF(E29&gt;1,"Yes","No"))</f>
        <v>Yes</v>
      </c>
      <c r="G29" s="8">
        <v>2.1352893783</v>
      </c>
      <c r="H29" s="9" t="str">
        <f>IF($B29="N/A","N/A",IF(G29&gt;1,"Yes","No"))</f>
        <v>Yes</v>
      </c>
      <c r="I29" s="10">
        <v>-1.63</v>
      </c>
      <c r="J29" s="10">
        <v>0.24790000000000001</v>
      </c>
      <c r="K29" s="9" t="str">
        <f t="shared" si="0"/>
        <v>Yes</v>
      </c>
    </row>
    <row r="30" spans="1:11" x14ac:dyDescent="0.25">
      <c r="A30" s="96" t="s">
        <v>319</v>
      </c>
      <c r="B30" s="35"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6" t="s">
        <v>836</v>
      </c>
      <c r="B31" s="35" t="s">
        <v>213</v>
      </c>
      <c r="C31" s="8">
        <v>99.503541222999999</v>
      </c>
      <c r="D31" s="9" t="str">
        <f>IF($B31="N/A","N/A",IF(C31&gt;15,"No",IF(C31&lt;-15,"No","Yes")))</f>
        <v>N/A</v>
      </c>
      <c r="E31" s="8">
        <v>99.978024579000007</v>
      </c>
      <c r="F31" s="9" t="str">
        <f>IF($B31="N/A","N/A",IF(E31&gt;15,"No",IF(E31&lt;-15,"No","Yes")))</f>
        <v>N/A</v>
      </c>
      <c r="G31" s="8">
        <v>99.983214716999996</v>
      </c>
      <c r="H31" s="9" t="str">
        <f>IF($B31="N/A","N/A",IF(G31&gt;15,"No",IF(G31&lt;-15,"No","Yes")))</f>
        <v>N/A</v>
      </c>
      <c r="I31" s="10">
        <v>0.47689999999999999</v>
      </c>
      <c r="J31" s="10">
        <v>5.1999999999999998E-3</v>
      </c>
      <c r="K31" s="9" t="str">
        <f t="shared" si="0"/>
        <v>Yes</v>
      </c>
    </row>
    <row r="32" spans="1:11" x14ac:dyDescent="0.25">
      <c r="A32" s="96" t="s">
        <v>320</v>
      </c>
      <c r="B32" s="35"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6"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6" t="s">
        <v>322</v>
      </c>
      <c r="B34" s="35" t="s">
        <v>230</v>
      </c>
      <c r="C34" s="8">
        <v>99.689705996000001</v>
      </c>
      <c r="D34" s="9" t="str">
        <f>IF($B34="N/A","N/A",IF(C34&gt;=90,"Yes","No"))</f>
        <v>Yes</v>
      </c>
      <c r="E34" s="8">
        <v>0</v>
      </c>
      <c r="F34" s="9" t="str">
        <f>IF($B34="N/A","N/A",IF(E34&gt;=90,"Yes","No"))</f>
        <v>No</v>
      </c>
      <c r="G34" s="8">
        <v>0</v>
      </c>
      <c r="H34" s="9" t="str">
        <f>IF($B34="N/A","N/A",IF(G34&gt;=90,"Yes","No"))</f>
        <v>No</v>
      </c>
      <c r="I34" s="10">
        <v>-100</v>
      </c>
      <c r="J34" s="10" t="s">
        <v>1746</v>
      </c>
      <c r="K34" s="9" t="str">
        <f t="shared" si="0"/>
        <v>N/A</v>
      </c>
    </row>
    <row r="35" spans="1:11" x14ac:dyDescent="0.25">
      <c r="A35" s="96" t="s">
        <v>323</v>
      </c>
      <c r="B35" s="35" t="s">
        <v>213</v>
      </c>
      <c r="C35" s="8">
        <v>21.554572958000001</v>
      </c>
      <c r="D35" s="9" t="str">
        <f>IF($B35="N/A","N/A",IF(C35&gt;15,"No",IF(C35&lt;-15,"No","Yes")))</f>
        <v>N/A</v>
      </c>
      <c r="E35" s="8">
        <v>16.646329062</v>
      </c>
      <c r="F35" s="9" t="str">
        <f>IF($B35="N/A","N/A",IF(E35&gt;15,"No",IF(E35&lt;-15,"No","Yes")))</f>
        <v>N/A</v>
      </c>
      <c r="G35" s="8">
        <v>15.628568271000001</v>
      </c>
      <c r="H35" s="9" t="str">
        <f>IF($B35="N/A","N/A",IF(G35&gt;15,"No",IF(G35&lt;-15,"No","Yes")))</f>
        <v>N/A</v>
      </c>
      <c r="I35" s="10">
        <v>-22.8</v>
      </c>
      <c r="J35" s="10">
        <v>-6.11</v>
      </c>
      <c r="K35" s="9" t="str">
        <f t="shared" si="0"/>
        <v>Yes</v>
      </c>
    </row>
    <row r="36" spans="1:11" ht="25" x14ac:dyDescent="0.25">
      <c r="A36" s="96" t="s">
        <v>369</v>
      </c>
      <c r="B36" s="35" t="s">
        <v>213</v>
      </c>
      <c r="C36" s="8">
        <v>23.521836941</v>
      </c>
      <c r="D36" s="9" t="str">
        <f>IF($B36="N/A","N/A",IF(C36&gt;15,"No",IF(C36&lt;-15,"No","Yes")))</f>
        <v>N/A</v>
      </c>
      <c r="E36" s="8">
        <v>19.043393051999999</v>
      </c>
      <c r="F36" s="9" t="str">
        <f>IF($B36="N/A","N/A",IF(E36&gt;15,"No",IF(E36&lt;-15,"No","Yes")))</f>
        <v>N/A</v>
      </c>
      <c r="G36" s="8">
        <v>17.483148550999999</v>
      </c>
      <c r="H36" s="9" t="str">
        <f>IF($B36="N/A","N/A",IF(G36&gt;15,"No",IF(G36&lt;-15,"No","Yes")))</f>
        <v>N/A</v>
      </c>
      <c r="I36" s="10">
        <v>-19</v>
      </c>
      <c r="J36" s="10">
        <v>-8.19</v>
      </c>
      <c r="K36" s="9" t="str">
        <f t="shared" si="0"/>
        <v>Yes</v>
      </c>
    </row>
    <row r="37" spans="1:11" x14ac:dyDescent="0.25">
      <c r="A37" s="96" t="s">
        <v>374</v>
      </c>
      <c r="B37" s="35" t="s">
        <v>231</v>
      </c>
      <c r="C37" s="8">
        <v>89.239003956000005</v>
      </c>
      <c r="D37" s="9" t="str">
        <f>IF($B37="N/A","N/A",IF(C37&gt;90,"No",IF(C37&lt;75,"No","Yes")))</f>
        <v>Yes</v>
      </c>
      <c r="E37" s="8">
        <v>86.661304935000004</v>
      </c>
      <c r="F37" s="9" t="str">
        <f>IF($B37="N/A","N/A",IF(E37&gt;90,"No",IF(E37&lt;75,"No","Yes")))</f>
        <v>Yes</v>
      </c>
      <c r="G37" s="8">
        <v>85.468157207000004</v>
      </c>
      <c r="H37" s="9" t="str">
        <f>IF($B37="N/A","N/A",IF(G37&gt;90,"No",IF(G37&lt;75,"No","Yes")))</f>
        <v>Yes</v>
      </c>
      <c r="I37" s="10">
        <v>-2.89</v>
      </c>
      <c r="J37" s="10">
        <v>-1.38</v>
      </c>
      <c r="K37" s="9" t="str">
        <f>IF(J37="Div by 0", "N/A", IF(J37="N/A","N/A", IF(J37&gt;30, "No", IF(J37&lt;-30, "No", "Yes"))))</f>
        <v>Yes</v>
      </c>
    </row>
    <row r="38" spans="1:11" x14ac:dyDescent="0.25">
      <c r="A38" s="96" t="s">
        <v>375</v>
      </c>
      <c r="B38" s="35" t="s">
        <v>232</v>
      </c>
      <c r="C38" s="8">
        <v>8.8162283763999998</v>
      </c>
      <c r="D38" s="9" t="str">
        <f>IF($B38="N/A","N/A",IF(C38&gt;10,"No",IF(C38&lt;1,"No","Yes")))</f>
        <v>Yes</v>
      </c>
      <c r="E38" s="8">
        <v>10.963817553</v>
      </c>
      <c r="F38" s="9" t="str">
        <f>IF($B38="N/A","N/A",IF(E38&gt;10,"No",IF(E38&lt;1,"No","Yes")))</f>
        <v>No</v>
      </c>
      <c r="G38" s="8">
        <v>12.069505321999999</v>
      </c>
      <c r="H38" s="9" t="str">
        <f>IF($B38="N/A","N/A",IF(G38&gt;10,"No",IF(G38&lt;1,"No","Yes")))</f>
        <v>No</v>
      </c>
      <c r="I38" s="10">
        <v>24.36</v>
      </c>
      <c r="J38" s="10">
        <v>10.08</v>
      </c>
      <c r="K38" s="9" t="str">
        <f>IF(J38="Div by 0", "N/A", IF(J38="N/A","N/A", IF(J38&gt;30, "No", IF(J38&lt;-30, "No", "Yes"))))</f>
        <v>Yes</v>
      </c>
    </row>
    <row r="39" spans="1:11" x14ac:dyDescent="0.25">
      <c r="A39" s="96" t="s">
        <v>376</v>
      </c>
      <c r="B39" s="35" t="s">
        <v>233</v>
      </c>
      <c r="C39" s="8">
        <v>7.7573501000000001E-3</v>
      </c>
      <c r="D39" s="9" t="str">
        <f>IF($B39="N/A","N/A",IF(C39&gt;2,"No",IF(C39&lt;=0,"No","Yes")))</f>
        <v>Yes</v>
      </c>
      <c r="E39" s="8">
        <v>5.5466192999999997E-3</v>
      </c>
      <c r="F39" s="9" t="str">
        <f>IF($B39="N/A","N/A",IF(E39&gt;2,"No",IF(E39&lt;=0,"No","Yes")))</f>
        <v>Yes</v>
      </c>
      <c r="G39" s="8">
        <v>3.6833768999999998E-3</v>
      </c>
      <c r="H39" s="9" t="str">
        <f>IF($B39="N/A","N/A",IF(G39&gt;2,"No",IF(G39&lt;=0,"No","Yes")))</f>
        <v>Yes</v>
      </c>
      <c r="I39" s="10">
        <v>-28.5</v>
      </c>
      <c r="J39" s="10">
        <v>-33.6</v>
      </c>
      <c r="K39" s="9" t="str">
        <f>IF(J39="Div by 0", "N/A", IF(J39="N/A","N/A", IF(J39&gt;30, "No", IF(J39&lt;-30, "No", "Yes"))))</f>
        <v>No</v>
      </c>
    </row>
    <row r="40" spans="1:11" x14ac:dyDescent="0.25">
      <c r="A40" s="96" t="s">
        <v>377</v>
      </c>
      <c r="B40" s="35" t="s">
        <v>234</v>
      </c>
      <c r="C40" s="8">
        <v>1.3001318749999999</v>
      </c>
      <c r="D40" s="9" t="str">
        <f>IF($B40="N/A","N/A",IF(C40&gt;3,"No",IF(C40&lt;=0,"No","Yes")))</f>
        <v>Yes</v>
      </c>
      <c r="E40" s="8">
        <v>1.4615341949</v>
      </c>
      <c r="F40" s="9" t="str">
        <f>IF($B40="N/A","N/A",IF(E40&gt;3,"No",IF(E40&lt;=0,"No","Yes")))</f>
        <v>Yes</v>
      </c>
      <c r="G40" s="8">
        <v>1.3269365354</v>
      </c>
      <c r="H40" s="9" t="str">
        <f>IF($B40="N/A","N/A",IF(G40&gt;3,"No",IF(G40&lt;=0,"No","Yes")))</f>
        <v>Yes</v>
      </c>
      <c r="I40" s="10">
        <v>12.41</v>
      </c>
      <c r="J40" s="10">
        <v>-9.2100000000000009</v>
      </c>
      <c r="K40" s="9" t="str">
        <f>IF(J40="Div by 0", "N/A", IF(J40="N/A","N/A", IF(J40&gt;30, "No", IF(J40&lt;-30, "No", "Yes"))))</f>
        <v>Yes</v>
      </c>
    </row>
    <row r="41" spans="1:11" s="101" customFormat="1" x14ac:dyDescent="0.25">
      <c r="A41" s="140" t="s">
        <v>1646</v>
      </c>
      <c r="B41" s="141"/>
      <c r="C41" s="141"/>
      <c r="D41" s="141"/>
      <c r="E41" s="141"/>
      <c r="F41" s="141"/>
      <c r="G41" s="141"/>
      <c r="H41" s="141"/>
      <c r="I41" s="141"/>
      <c r="J41" s="141"/>
      <c r="K41" s="142"/>
    </row>
    <row r="42" spans="1:11" ht="16.5" customHeight="1" x14ac:dyDescent="0.25">
      <c r="A42" s="132" t="s">
        <v>1644</v>
      </c>
      <c r="B42" s="133"/>
      <c r="C42" s="133"/>
      <c r="D42" s="133"/>
      <c r="E42" s="133"/>
      <c r="F42" s="133"/>
      <c r="G42" s="133"/>
      <c r="H42" s="133"/>
      <c r="I42" s="133"/>
      <c r="J42" s="133"/>
      <c r="K42" s="134"/>
    </row>
    <row r="43" spans="1:11" x14ac:dyDescent="0.25">
      <c r="A43" s="135" t="s">
        <v>1742</v>
      </c>
      <c r="B43" s="135"/>
      <c r="C43" s="135"/>
      <c r="D43" s="135"/>
      <c r="E43" s="135"/>
      <c r="F43" s="135"/>
      <c r="G43" s="135"/>
      <c r="H43" s="135"/>
      <c r="I43" s="135"/>
      <c r="J43" s="135"/>
      <c r="K43" s="136"/>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35860</v>
      </c>
      <c r="D6" s="9" t="str">
        <f>IF($B6="N/A","N/A",IF(C6&gt;15,"No",IF(C6&lt;-15,"No","Yes")))</f>
        <v>N/A</v>
      </c>
      <c r="E6" s="36">
        <v>33211</v>
      </c>
      <c r="F6" s="9" t="str">
        <f>IF($B6="N/A","N/A",IF(E6&gt;15,"No",IF(E6&lt;-15,"No","Yes")))</f>
        <v>N/A</v>
      </c>
      <c r="G6" s="36">
        <v>42141</v>
      </c>
      <c r="H6" s="9" t="str">
        <f>IF($B6="N/A","N/A",IF(G6&gt;15,"No",IF(G6&lt;-15,"No","Yes")))</f>
        <v>N/A</v>
      </c>
      <c r="I6" s="10">
        <v>-7.39</v>
      </c>
      <c r="J6" s="10">
        <v>26.89</v>
      </c>
      <c r="K6" s="9" t="str">
        <f t="shared" ref="K6:K31" si="0">IF(J6="Div by 0", "N/A", IF(J6="N/A","N/A", IF(J6&gt;30, "No", IF(J6&lt;-30, "No", "Yes"))))</f>
        <v>Yes</v>
      </c>
    </row>
    <row r="7" spans="1:11" x14ac:dyDescent="0.25">
      <c r="A7" s="96" t="s">
        <v>307</v>
      </c>
      <c r="B7" s="35" t="s">
        <v>213</v>
      </c>
      <c r="C7" s="8">
        <v>99.994422755000002</v>
      </c>
      <c r="D7" s="9" t="str">
        <f>IF($B7="N/A","N/A",IF(C7&gt;15,"No",IF(C7&lt;-15,"No","Yes")))</f>
        <v>N/A</v>
      </c>
      <c r="E7" s="8">
        <v>100</v>
      </c>
      <c r="F7" s="9" t="str">
        <f>IF($B7="N/A","N/A",IF(E7&gt;15,"No",IF(E7&lt;-15,"No","Yes")))</f>
        <v>N/A</v>
      </c>
      <c r="G7" s="8">
        <v>100</v>
      </c>
      <c r="H7" s="9" t="str">
        <f>IF($B7="N/A","N/A",IF(G7&gt;15,"No",IF(G7&lt;-15,"No","Yes")))</f>
        <v>N/A</v>
      </c>
      <c r="I7" s="10">
        <v>5.5999999999999999E-3</v>
      </c>
      <c r="J7" s="10">
        <v>0</v>
      </c>
      <c r="K7" s="9" t="str">
        <f t="shared" si="0"/>
        <v>Yes</v>
      </c>
    </row>
    <row r="8" spans="1:11" x14ac:dyDescent="0.25">
      <c r="A8" s="96" t="s">
        <v>308</v>
      </c>
      <c r="B8" s="35" t="s">
        <v>217</v>
      </c>
      <c r="C8" s="8">
        <v>5.5772447999999997E-3</v>
      </c>
      <c r="D8" s="9" t="str">
        <f>IF($B8="N/A","N/A",IF(C8=0,"Yes","No"))</f>
        <v>No</v>
      </c>
      <c r="E8" s="8">
        <v>0</v>
      </c>
      <c r="F8" s="9" t="str">
        <f>IF($B8="N/A","N/A",IF(E8=0,"Yes","No"))</f>
        <v>Yes</v>
      </c>
      <c r="G8" s="8">
        <v>0</v>
      </c>
      <c r="H8" s="9" t="str">
        <f>IF($B8="N/A","N/A",IF(G8=0,"Yes","No"))</f>
        <v>Yes</v>
      </c>
      <c r="I8" s="10">
        <v>-100</v>
      </c>
      <c r="J8" s="10" t="s">
        <v>1746</v>
      </c>
      <c r="K8" s="9" t="str">
        <f t="shared" si="0"/>
        <v>N/A</v>
      </c>
    </row>
    <row r="9" spans="1:11" x14ac:dyDescent="0.25">
      <c r="A9" s="96" t="s">
        <v>824</v>
      </c>
      <c r="B9" s="35" t="s">
        <v>213</v>
      </c>
      <c r="C9" s="82">
        <v>985.28554297999995</v>
      </c>
      <c r="D9" s="9" t="str">
        <f>IF($B9="N/A","N/A",IF(C9&gt;15,"No",IF(C9&lt;-15,"No","Yes")))</f>
        <v>N/A</v>
      </c>
      <c r="E9" s="82">
        <v>1008.9944296</v>
      </c>
      <c r="F9" s="9" t="str">
        <f>IF($B9="N/A","N/A",IF(E9&gt;15,"No",IF(E9&lt;-15,"No","Yes")))</f>
        <v>N/A</v>
      </c>
      <c r="G9" s="82">
        <v>1075.6072471</v>
      </c>
      <c r="H9" s="9" t="str">
        <f>IF($B9="N/A","N/A",IF(G9&gt;15,"No",IF(G9&lt;-15,"No","Yes")))</f>
        <v>N/A</v>
      </c>
      <c r="I9" s="10">
        <v>2.4060000000000001</v>
      </c>
      <c r="J9" s="10">
        <v>6.6020000000000003</v>
      </c>
      <c r="K9" s="9" t="str">
        <f t="shared" si="0"/>
        <v>Yes</v>
      </c>
    </row>
    <row r="10" spans="1:11" x14ac:dyDescent="0.25">
      <c r="A10" s="96" t="s">
        <v>309</v>
      </c>
      <c r="B10" s="35" t="s">
        <v>213</v>
      </c>
      <c r="C10" s="8">
        <v>0.30674846630000002</v>
      </c>
      <c r="D10" s="9" t="str">
        <f>IF($B10="N/A","N/A",IF(C10&gt;15,"No",IF(C10&lt;-15,"No","Yes")))</f>
        <v>N/A</v>
      </c>
      <c r="E10" s="8">
        <v>0.27701665110000001</v>
      </c>
      <c r="F10" s="9" t="str">
        <f>IF($B10="N/A","N/A",IF(E10&gt;15,"No",IF(E10&lt;-15,"No","Yes")))</f>
        <v>N/A</v>
      </c>
      <c r="G10" s="8">
        <v>0.39866163589999998</v>
      </c>
      <c r="H10" s="9" t="str">
        <f>IF($B10="N/A","N/A",IF(G10&gt;15,"No",IF(G10&lt;-15,"No","Yes")))</f>
        <v>N/A</v>
      </c>
      <c r="I10" s="10">
        <v>-9.69</v>
      </c>
      <c r="J10" s="10">
        <v>43.91</v>
      </c>
      <c r="K10" s="9" t="str">
        <f t="shared" si="0"/>
        <v>No</v>
      </c>
    </row>
    <row r="11" spans="1:11" x14ac:dyDescent="0.25">
      <c r="A11" s="96" t="s">
        <v>826</v>
      </c>
      <c r="B11" s="35" t="s">
        <v>213</v>
      </c>
      <c r="C11" s="82">
        <v>459.96363636000001</v>
      </c>
      <c r="D11" s="9" t="str">
        <f>IF($B11="N/A","N/A",IF(C11&gt;15,"No",IF(C11&lt;-15,"No","Yes")))</f>
        <v>N/A</v>
      </c>
      <c r="E11" s="82">
        <v>493.79347825999997</v>
      </c>
      <c r="F11" s="9" t="str">
        <f>IF($B11="N/A","N/A",IF(E11&gt;15,"No",IF(E11&lt;-15,"No","Yes")))</f>
        <v>N/A</v>
      </c>
      <c r="G11" s="82">
        <v>371.15476189999998</v>
      </c>
      <c r="H11" s="9" t="str">
        <f>IF($B11="N/A","N/A",IF(G11&gt;15,"No",IF(G11&lt;-15,"No","Yes")))</f>
        <v>N/A</v>
      </c>
      <c r="I11" s="10">
        <v>7.3550000000000004</v>
      </c>
      <c r="J11" s="10">
        <v>-24.8</v>
      </c>
      <c r="K11" s="9" t="str">
        <f t="shared" si="0"/>
        <v>Yes</v>
      </c>
    </row>
    <row r="12" spans="1:11" x14ac:dyDescent="0.25">
      <c r="A12" s="96" t="s">
        <v>310</v>
      </c>
      <c r="B12" s="35" t="s">
        <v>214</v>
      </c>
      <c r="C12" s="8">
        <v>99.980479642999995</v>
      </c>
      <c r="D12" s="9" t="str">
        <f>IF($B12="N/A","N/A",IF(C12&gt;100,"No",IF(C12&lt;95,"No","Yes")))</f>
        <v>Yes</v>
      </c>
      <c r="E12" s="8">
        <v>99.921712686000006</v>
      </c>
      <c r="F12" s="9" t="str">
        <f>IF($B12="N/A","N/A",IF(E12&gt;100,"No",IF(E12&lt;95,"No","Yes")))</f>
        <v>Yes</v>
      </c>
      <c r="G12" s="8">
        <v>99.798296195999995</v>
      </c>
      <c r="H12" s="9" t="str">
        <f>IF($B12="N/A","N/A",IF(G12&gt;100,"No",IF(G12&lt;95,"No","Yes")))</f>
        <v>Yes</v>
      </c>
      <c r="I12" s="10">
        <v>-5.8999999999999997E-2</v>
      </c>
      <c r="J12" s="10">
        <v>-0.124</v>
      </c>
      <c r="K12" s="9" t="str">
        <f t="shared" si="0"/>
        <v>Yes</v>
      </c>
    </row>
    <row r="13" spans="1:11" x14ac:dyDescent="0.25">
      <c r="A13" s="96" t="s">
        <v>827</v>
      </c>
      <c r="B13" s="35" t="s">
        <v>220</v>
      </c>
      <c r="C13" s="8">
        <v>1.1726773212999999</v>
      </c>
      <c r="D13" s="9" t="str">
        <f>IF($B13="N/A","N/A",IF(C13&gt;1,"Yes","No"))</f>
        <v>Yes</v>
      </c>
      <c r="E13" s="8">
        <v>1.1650143137</v>
      </c>
      <c r="F13" s="9" t="str">
        <f>IF($B13="N/A","N/A",IF(E13&gt;1,"Yes","No"))</f>
        <v>Yes</v>
      </c>
      <c r="G13" s="8">
        <v>1.1928618983999999</v>
      </c>
      <c r="H13" s="9" t="str">
        <f>IF($B13="N/A","N/A",IF(G13&gt;1,"Yes","No"))</f>
        <v>Yes</v>
      </c>
      <c r="I13" s="10">
        <v>-0.65300000000000002</v>
      </c>
      <c r="J13" s="10">
        <v>2.39</v>
      </c>
      <c r="K13" s="9" t="str">
        <f t="shared" si="0"/>
        <v>Yes</v>
      </c>
    </row>
    <row r="14" spans="1:11" x14ac:dyDescent="0.25">
      <c r="A14" s="96" t="s">
        <v>311</v>
      </c>
      <c r="B14" s="35" t="s">
        <v>214</v>
      </c>
      <c r="C14" s="8">
        <v>99.941438929</v>
      </c>
      <c r="D14" s="9" t="str">
        <f>IF($B14="N/A","N/A",IF(C14&gt;100,"No",IF(C14&lt;95,"No","Yes")))</f>
        <v>Yes</v>
      </c>
      <c r="E14" s="8">
        <v>99.900635331999993</v>
      </c>
      <c r="F14" s="9" t="str">
        <f>IF($B14="N/A","N/A",IF(E14&gt;100,"No",IF(E14&lt;95,"No","Yes")))</f>
        <v>Yes</v>
      </c>
      <c r="G14" s="8">
        <v>99.795923209999998</v>
      </c>
      <c r="H14" s="9" t="str">
        <f>IF($B14="N/A","N/A",IF(G14&gt;100,"No",IF(G14&lt;95,"No","Yes")))</f>
        <v>Yes</v>
      </c>
      <c r="I14" s="10">
        <v>-4.1000000000000002E-2</v>
      </c>
      <c r="J14" s="10">
        <v>-0.105</v>
      </c>
      <c r="K14" s="9" t="str">
        <f t="shared" si="0"/>
        <v>Yes</v>
      </c>
    </row>
    <row r="15" spans="1:11" x14ac:dyDescent="0.25">
      <c r="A15" s="96" t="s">
        <v>828</v>
      </c>
      <c r="B15" s="35" t="s">
        <v>221</v>
      </c>
      <c r="C15" s="8">
        <v>13.369346243000001</v>
      </c>
      <c r="D15" s="9" t="str">
        <f>IF($B15="N/A","N/A",IF(C15&gt;3,"Yes","No"))</f>
        <v>Yes</v>
      </c>
      <c r="E15" s="8">
        <v>13.529085539</v>
      </c>
      <c r="F15" s="9" t="str">
        <f>IF($B15="N/A","N/A",IF(E15&gt;3,"Yes","No"))</f>
        <v>Yes</v>
      </c>
      <c r="G15" s="8">
        <v>13.952799904999999</v>
      </c>
      <c r="H15" s="9" t="str">
        <f>IF($B15="N/A","N/A",IF(G15&gt;3,"Yes","No"))</f>
        <v>Yes</v>
      </c>
      <c r="I15" s="10">
        <v>1.1950000000000001</v>
      </c>
      <c r="J15" s="10">
        <v>3.1320000000000001</v>
      </c>
      <c r="K15" s="9" t="str">
        <f t="shared" si="0"/>
        <v>Yes</v>
      </c>
    </row>
    <row r="16" spans="1:11" x14ac:dyDescent="0.25">
      <c r="A16" s="96" t="s">
        <v>829</v>
      </c>
      <c r="B16" s="35" t="s">
        <v>222</v>
      </c>
      <c r="C16" s="8">
        <v>4.5120611283000001</v>
      </c>
      <c r="D16" s="9" t="str">
        <f>IF($B16="N/A","N/A",IF(C16&gt;=8,"No",IF(C16&lt;2,"No","Yes")))</f>
        <v>Yes</v>
      </c>
      <c r="E16" s="8">
        <v>4.3015266026000001</v>
      </c>
      <c r="F16" s="9" t="str">
        <f>IF($B16="N/A","N/A",IF(E16&gt;=8,"No",IF(E16&lt;2,"No","Yes")))</f>
        <v>Yes</v>
      </c>
      <c r="G16" s="8">
        <v>4.5809207403999999</v>
      </c>
      <c r="H16" s="9" t="str">
        <f>IF($B16="N/A","N/A",IF(G16&gt;=8,"No",IF(G16&lt;2,"No","Yes")))</f>
        <v>Yes</v>
      </c>
      <c r="I16" s="10">
        <v>-4.67</v>
      </c>
      <c r="J16" s="10">
        <v>6.4950000000000001</v>
      </c>
      <c r="K16" s="9" t="str">
        <f t="shared" si="0"/>
        <v>Yes</v>
      </c>
    </row>
    <row r="17" spans="1:11" x14ac:dyDescent="0.25">
      <c r="A17" s="96" t="s">
        <v>312</v>
      </c>
      <c r="B17" s="35" t="s">
        <v>223</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5">
      <c r="A18" s="96" t="s">
        <v>31</v>
      </c>
      <c r="B18" s="35" t="s">
        <v>214</v>
      </c>
      <c r="C18" s="8">
        <v>99.302844394999994</v>
      </c>
      <c r="D18" s="9" t="str">
        <f>IF($B18="N/A","N/A",IF(C18&gt;100,"No",IF(C18&lt;95,"No","Yes")))</f>
        <v>Yes</v>
      </c>
      <c r="E18" s="8">
        <v>99.873535876999995</v>
      </c>
      <c r="F18" s="9" t="str">
        <f>IF($B18="N/A","N/A",IF(E18&gt;100,"No",IF(E18&lt;95,"No","Yes")))</f>
        <v>Yes</v>
      </c>
      <c r="G18" s="8">
        <v>99.848128900999995</v>
      </c>
      <c r="H18" s="9" t="str">
        <f>IF($B18="N/A","N/A",IF(G18&gt;100,"No",IF(G18&lt;95,"No","Yes")))</f>
        <v>Yes</v>
      </c>
      <c r="I18" s="10">
        <v>0.57469999999999999</v>
      </c>
      <c r="J18" s="10">
        <v>-2.5000000000000001E-2</v>
      </c>
      <c r="K18" s="9" t="str">
        <f t="shared" si="0"/>
        <v>Yes</v>
      </c>
    </row>
    <row r="19" spans="1:11" x14ac:dyDescent="0.25">
      <c r="A19" s="96" t="s">
        <v>313</v>
      </c>
      <c r="B19" s="35" t="s">
        <v>214</v>
      </c>
      <c r="C19" s="8">
        <v>99.963747909000006</v>
      </c>
      <c r="D19" s="9" t="str">
        <f>IF($B19="N/A","N/A",IF(C19&gt;100,"No",IF(C19&lt;95,"No","Yes")))</f>
        <v>Yes</v>
      </c>
      <c r="E19" s="8">
        <v>100</v>
      </c>
      <c r="F19" s="9" t="str">
        <f>IF($B19="N/A","N/A",IF(E19&gt;100,"No",IF(E19&lt;95,"No","Yes")))</f>
        <v>Yes</v>
      </c>
      <c r="G19" s="8">
        <v>100</v>
      </c>
      <c r="H19" s="9" t="str">
        <f>IF($B19="N/A","N/A",IF(G19&gt;100,"No",IF(G19&lt;95,"No","Yes")))</f>
        <v>Yes</v>
      </c>
      <c r="I19" s="10">
        <v>3.6299999999999999E-2</v>
      </c>
      <c r="J19" s="10">
        <v>0</v>
      </c>
      <c r="K19" s="9" t="str">
        <f t="shared" si="0"/>
        <v>Yes</v>
      </c>
    </row>
    <row r="20" spans="1:11" x14ac:dyDescent="0.25">
      <c r="A20" s="96"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6" t="s">
        <v>831</v>
      </c>
      <c r="B21" s="35" t="s">
        <v>225</v>
      </c>
      <c r="C21" s="8">
        <v>7.7530395984</v>
      </c>
      <c r="D21" s="9" t="str">
        <f>IF($B21="N/A","N/A",IF(C21&gt;=2,"Yes","No"))</f>
        <v>Yes</v>
      </c>
      <c r="E21" s="8">
        <v>8.0198127127000003</v>
      </c>
      <c r="F21" s="9" t="str">
        <f>IF($B21="N/A","N/A",IF(E21&gt;=2,"Yes","No"))</f>
        <v>Yes</v>
      </c>
      <c r="G21" s="8">
        <v>8.3437270117000004</v>
      </c>
      <c r="H21" s="9" t="str">
        <f>IF($B21="N/A","N/A",IF(G21&gt;=2,"Yes","No"))</f>
        <v>Yes</v>
      </c>
      <c r="I21" s="10">
        <v>3.4409999999999998</v>
      </c>
      <c r="J21" s="10">
        <v>4.0389999999999997</v>
      </c>
      <c r="K21" s="9" t="str">
        <f t="shared" si="0"/>
        <v>Yes</v>
      </c>
    </row>
    <row r="22" spans="1:11" x14ac:dyDescent="0.25">
      <c r="A22" s="96" t="s">
        <v>832</v>
      </c>
      <c r="B22" s="35" t="s">
        <v>226</v>
      </c>
      <c r="C22" s="8">
        <v>5.9788064696000003</v>
      </c>
      <c r="D22" s="9" t="str">
        <f>IF($B22="N/A","N/A",IF(C22&gt;30,"No",IF(C22&lt;5,"No","Yes")))</f>
        <v>Yes</v>
      </c>
      <c r="E22" s="8">
        <v>6.3834271776999998</v>
      </c>
      <c r="F22" s="9" t="str">
        <f>IF($B22="N/A","N/A",IF(E22&gt;30,"No",IF(E22&lt;5,"No","Yes")))</f>
        <v>Yes</v>
      </c>
      <c r="G22" s="8">
        <v>15.592890534</v>
      </c>
      <c r="H22" s="9" t="str">
        <f>IF($B22="N/A","N/A",IF(G22&gt;30,"No",IF(G22&lt;5,"No","Yes")))</f>
        <v>Yes</v>
      </c>
      <c r="I22" s="10">
        <v>6.7679999999999998</v>
      </c>
      <c r="J22" s="10">
        <v>144.30000000000001</v>
      </c>
      <c r="K22" s="9" t="str">
        <f t="shared" si="0"/>
        <v>No</v>
      </c>
    </row>
    <row r="23" spans="1:11" x14ac:dyDescent="0.25">
      <c r="A23" s="96" t="s">
        <v>833</v>
      </c>
      <c r="B23" s="35" t="s">
        <v>227</v>
      </c>
      <c r="C23" s="8">
        <v>37.612939208</v>
      </c>
      <c r="D23" s="9" t="str">
        <f>IF($B23="N/A","N/A",IF(C23&gt;75,"No",IF(C23&lt;15,"No","Yes")))</f>
        <v>Yes</v>
      </c>
      <c r="E23" s="8">
        <v>49.956339767000003</v>
      </c>
      <c r="F23" s="9" t="str">
        <f>IF($B23="N/A","N/A",IF(E23&gt;75,"No",IF(E23&lt;15,"No","Yes")))</f>
        <v>Yes</v>
      </c>
      <c r="G23" s="8">
        <v>41.095370303999999</v>
      </c>
      <c r="H23" s="9" t="str">
        <f>IF($B23="N/A","N/A",IF(G23&gt;75,"No",IF(G23&lt;15,"No","Yes")))</f>
        <v>Yes</v>
      </c>
      <c r="I23" s="10">
        <v>32.82</v>
      </c>
      <c r="J23" s="10">
        <v>-17.7</v>
      </c>
      <c r="K23" s="9" t="str">
        <f t="shared" si="0"/>
        <v>Yes</v>
      </c>
    </row>
    <row r="24" spans="1:11" x14ac:dyDescent="0.25">
      <c r="A24" s="96" t="s">
        <v>834</v>
      </c>
      <c r="B24" s="35" t="s">
        <v>228</v>
      </c>
      <c r="C24" s="8">
        <v>56.240936976999997</v>
      </c>
      <c r="D24" s="9" t="str">
        <f>IF($B24="N/A","N/A",IF(C24&gt;70,"No",IF(C24&lt;25,"No","Yes")))</f>
        <v>Yes</v>
      </c>
      <c r="E24" s="8">
        <v>43.660233054999999</v>
      </c>
      <c r="F24" s="9" t="str">
        <f>IF($B24="N/A","N/A",IF(E24&gt;70,"No",IF(E24&lt;25,"No","Yes")))</f>
        <v>Yes</v>
      </c>
      <c r="G24" s="8">
        <v>43.311739160999998</v>
      </c>
      <c r="H24" s="9" t="str">
        <f>IF($B24="N/A","N/A",IF(G24&gt;70,"No",IF(G24&lt;25,"No","Yes")))</f>
        <v>Yes</v>
      </c>
      <c r="I24" s="10">
        <v>-22.4</v>
      </c>
      <c r="J24" s="10">
        <v>-0.79800000000000004</v>
      </c>
      <c r="K24" s="9" t="str">
        <f t="shared" si="0"/>
        <v>Yes</v>
      </c>
    </row>
    <row r="25" spans="1:11" x14ac:dyDescent="0.25">
      <c r="A25" s="96" t="s">
        <v>318</v>
      </c>
      <c r="B25" s="35" t="s">
        <v>229</v>
      </c>
      <c r="C25" s="8">
        <v>46.634132737999998</v>
      </c>
      <c r="D25" s="9" t="str">
        <f>IF($B25="N/A","N/A",IF(C25&gt;70,"No",IF(C25&lt;35,"No","Yes")))</f>
        <v>Yes</v>
      </c>
      <c r="E25" s="8">
        <v>45.852277860000001</v>
      </c>
      <c r="F25" s="9" t="str">
        <f>IF($B25="N/A","N/A",IF(E25&gt;70,"No",IF(E25&lt;35,"No","Yes")))</f>
        <v>Yes</v>
      </c>
      <c r="G25" s="8">
        <v>49.161149473999998</v>
      </c>
      <c r="H25" s="9" t="str">
        <f>IF($B25="N/A","N/A",IF(G25&gt;70,"No",IF(G25&lt;35,"No","Yes")))</f>
        <v>Yes</v>
      </c>
      <c r="I25" s="10">
        <v>-1.68</v>
      </c>
      <c r="J25" s="10">
        <v>7.2160000000000002</v>
      </c>
      <c r="K25" s="9" t="str">
        <f t="shared" si="0"/>
        <v>Yes</v>
      </c>
    </row>
    <row r="26" spans="1:11" x14ac:dyDescent="0.25">
      <c r="A26" s="96" t="s">
        <v>835</v>
      </c>
      <c r="B26" s="35" t="s">
        <v>220</v>
      </c>
      <c r="C26" s="8">
        <v>2.2238234765999998</v>
      </c>
      <c r="D26" s="9" t="str">
        <f>IF($B26="N/A","N/A",IF(C26&gt;1,"Yes","No"))</f>
        <v>Yes</v>
      </c>
      <c r="E26" s="8">
        <v>2.2104675598000001</v>
      </c>
      <c r="F26" s="9" t="str">
        <f>IF($B26="N/A","N/A",IF(E26&gt;1,"Yes","No"))</f>
        <v>Yes</v>
      </c>
      <c r="G26" s="8">
        <v>2.2918376213</v>
      </c>
      <c r="H26" s="9" t="str">
        <f>IF($B26="N/A","N/A",IF(G26&gt;1,"Yes","No"))</f>
        <v>Yes</v>
      </c>
      <c r="I26" s="10">
        <v>-0.60099999999999998</v>
      </c>
      <c r="J26" s="10">
        <v>3.681</v>
      </c>
      <c r="K26" s="9" t="str">
        <f t="shared" si="0"/>
        <v>Yes</v>
      </c>
    </row>
    <row r="27" spans="1:11" x14ac:dyDescent="0.25">
      <c r="A27" s="96" t="s">
        <v>319</v>
      </c>
      <c r="B27" s="35"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6" t="s">
        <v>836</v>
      </c>
      <c r="B28" s="35" t="s">
        <v>213</v>
      </c>
      <c r="C28" s="8">
        <v>97.051964359999999</v>
      </c>
      <c r="D28" s="9" t="str">
        <f>IF($B28="N/A","N/A",IF(C28&gt;15,"No",IF(C28&lt;-15,"No","Yes")))</f>
        <v>N/A</v>
      </c>
      <c r="E28" s="8">
        <v>95.619910691000001</v>
      </c>
      <c r="F28" s="9" t="str">
        <f>IF($B28="N/A","N/A",IF(E28&gt;15,"No",IF(E28&lt;-15,"No","Yes")))</f>
        <v>N/A</v>
      </c>
      <c r="G28" s="8">
        <v>91.350098953</v>
      </c>
      <c r="H28" s="9" t="str">
        <f>IF($B28="N/A","N/A",IF(G28&gt;15,"No",IF(G28&lt;-15,"No","Yes")))</f>
        <v>N/A</v>
      </c>
      <c r="I28" s="10">
        <v>-1.48</v>
      </c>
      <c r="J28" s="10">
        <v>-4.47</v>
      </c>
      <c r="K28" s="9" t="str">
        <f t="shared" si="0"/>
        <v>Yes</v>
      </c>
    </row>
    <row r="29" spans="1:11" x14ac:dyDescent="0.25">
      <c r="A29" s="96" t="s">
        <v>320</v>
      </c>
      <c r="B29" s="35"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6"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6" t="s">
        <v>322</v>
      </c>
      <c r="B31" s="35" t="s">
        <v>230</v>
      </c>
      <c r="C31" s="8">
        <v>99.238706078999996</v>
      </c>
      <c r="D31" s="9" t="str">
        <f>IF($B31="N/A","N/A",IF(C31&gt;=90,"Yes","No"))</f>
        <v>Yes</v>
      </c>
      <c r="E31" s="8">
        <v>0</v>
      </c>
      <c r="F31" s="9" t="str">
        <f>IF($B31="N/A","N/A",IF(E31&gt;=90,"Yes","No"))</f>
        <v>No</v>
      </c>
      <c r="G31" s="8">
        <v>0</v>
      </c>
      <c r="H31" s="9" t="str">
        <f>IF($B31="N/A","N/A",IF(G31&gt;=90,"Yes","No"))</f>
        <v>No</v>
      </c>
      <c r="I31" s="10">
        <v>-100</v>
      </c>
      <c r="J31" s="10" t="s">
        <v>1746</v>
      </c>
      <c r="K31" s="9" t="str">
        <f t="shared" si="0"/>
        <v>N/A</v>
      </c>
    </row>
    <row r="32" spans="1:1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5" t="s">
        <v>301</v>
      </c>
      <c r="B6" s="91" t="s">
        <v>213</v>
      </c>
      <c r="C6" s="36">
        <v>133443</v>
      </c>
      <c r="D6" s="9" t="str">
        <f>IF(OR($B6="N/A",$C6="N/A"),"N/A",IF(C6&lt;0,"No","Yes"))</f>
        <v>N/A</v>
      </c>
      <c r="E6" s="36">
        <v>143859</v>
      </c>
      <c r="F6" s="9" t="str">
        <f>IF($B6="N/A","N/A",IF(E6&lt;0,"No","Yes"))</f>
        <v>N/A</v>
      </c>
      <c r="G6" s="36">
        <v>131618</v>
      </c>
      <c r="H6" s="9" t="str">
        <f>IF($B6="N/A","N/A",IF(G6&lt;0,"No","Yes"))</f>
        <v>N/A</v>
      </c>
      <c r="I6" s="10">
        <v>7.806</v>
      </c>
      <c r="J6" s="10">
        <v>-8.51</v>
      </c>
      <c r="K6" s="9" t="str">
        <f t="shared" ref="K6:K35" si="0">IF(J6="Div by 0", "N/A", IF(J6="N/A","N/A", IF(J6&gt;30, "No", IF(J6&lt;-30, "No", "Yes"))))</f>
        <v>Yes</v>
      </c>
    </row>
    <row r="7" spans="1:11" x14ac:dyDescent="0.25">
      <c r="A7" s="96" t="s">
        <v>438</v>
      </c>
      <c r="B7" s="91" t="s">
        <v>213</v>
      </c>
      <c r="C7" s="9">
        <v>4.4963017999999997E-3</v>
      </c>
      <c r="D7" s="9" t="str">
        <f t="shared" ref="D7:D17" si="1">IF(OR($B7="N/A",$C7="N/A"),"N/A",IF(C7&lt;0,"No","Yes"))</f>
        <v>N/A</v>
      </c>
      <c r="E7" s="9">
        <v>2.0853753000000001E-3</v>
      </c>
      <c r="F7" s="9" t="str">
        <f t="shared" ref="F7:F17" si="2">IF($B7="N/A","N/A",IF(E7&lt;0,"No","Yes"))</f>
        <v>N/A</v>
      </c>
      <c r="G7" s="9">
        <v>7.5977450000000001E-4</v>
      </c>
      <c r="H7" s="9" t="str">
        <f t="shared" ref="H7:H17" si="3">IF($B7="N/A","N/A",IF(G7&lt;0,"No","Yes"))</f>
        <v>N/A</v>
      </c>
      <c r="I7" s="10">
        <v>-53.6</v>
      </c>
      <c r="J7" s="10">
        <v>-63.6</v>
      </c>
      <c r="K7" s="9" t="str">
        <f t="shared" si="0"/>
        <v>No</v>
      </c>
    </row>
    <row r="8" spans="1:11" x14ac:dyDescent="0.25">
      <c r="A8" s="96" t="s">
        <v>439</v>
      </c>
      <c r="B8" s="91" t="s">
        <v>213</v>
      </c>
      <c r="C8" s="9">
        <v>2.6205945609999999</v>
      </c>
      <c r="D8" s="9" t="str">
        <f t="shared" si="1"/>
        <v>N/A</v>
      </c>
      <c r="E8" s="9">
        <v>2.9772207508999999</v>
      </c>
      <c r="F8" s="9" t="str">
        <f t="shared" si="2"/>
        <v>N/A</v>
      </c>
      <c r="G8" s="9">
        <v>2.9707182907999998</v>
      </c>
      <c r="H8" s="9" t="str">
        <f t="shared" si="3"/>
        <v>N/A</v>
      </c>
      <c r="I8" s="10">
        <v>13.61</v>
      </c>
      <c r="J8" s="10">
        <v>-0.218</v>
      </c>
      <c r="K8" s="9" t="str">
        <f t="shared" si="0"/>
        <v>Yes</v>
      </c>
    </row>
    <row r="9" spans="1:11" x14ac:dyDescent="0.25">
      <c r="A9" s="96" t="s">
        <v>440</v>
      </c>
      <c r="B9" s="91" t="s">
        <v>213</v>
      </c>
      <c r="C9" s="9">
        <v>50.154747720000003</v>
      </c>
      <c r="D9" s="9" t="str">
        <f t="shared" si="1"/>
        <v>N/A</v>
      </c>
      <c r="E9" s="9">
        <v>49.451893867999999</v>
      </c>
      <c r="F9" s="9" t="str">
        <f t="shared" si="2"/>
        <v>N/A</v>
      </c>
      <c r="G9" s="9">
        <v>46.684344086999999</v>
      </c>
      <c r="H9" s="9" t="str">
        <f t="shared" si="3"/>
        <v>N/A</v>
      </c>
      <c r="I9" s="10">
        <v>-1.4</v>
      </c>
      <c r="J9" s="10">
        <v>-5.6</v>
      </c>
      <c r="K9" s="9" t="str">
        <f t="shared" si="0"/>
        <v>Yes</v>
      </c>
    </row>
    <row r="10" spans="1:11" x14ac:dyDescent="0.25">
      <c r="A10" s="96" t="s">
        <v>441</v>
      </c>
      <c r="B10" s="91" t="s">
        <v>213</v>
      </c>
      <c r="C10" s="9">
        <v>44.788411531999998</v>
      </c>
      <c r="D10" s="9" t="str">
        <f t="shared" si="1"/>
        <v>N/A</v>
      </c>
      <c r="E10" s="9">
        <v>46.070805440999997</v>
      </c>
      <c r="F10" s="9" t="str">
        <f t="shared" si="2"/>
        <v>N/A</v>
      </c>
      <c r="G10" s="9">
        <v>46.226200063999997</v>
      </c>
      <c r="H10" s="9" t="str">
        <f t="shared" si="3"/>
        <v>N/A</v>
      </c>
      <c r="I10" s="10">
        <v>2.863</v>
      </c>
      <c r="J10" s="10">
        <v>0.33729999999999999</v>
      </c>
      <c r="K10" s="9" t="str">
        <f t="shared" si="0"/>
        <v>Yes</v>
      </c>
    </row>
    <row r="11" spans="1:11" x14ac:dyDescent="0.25">
      <c r="A11" s="26" t="s">
        <v>324</v>
      </c>
      <c r="B11" s="91" t="s">
        <v>213</v>
      </c>
      <c r="C11" s="9">
        <v>93.527573571000005</v>
      </c>
      <c r="D11" s="9" t="str">
        <f t="shared" si="1"/>
        <v>N/A</v>
      </c>
      <c r="E11" s="9">
        <v>0</v>
      </c>
      <c r="F11" s="9" t="str">
        <f t="shared" si="2"/>
        <v>N/A</v>
      </c>
      <c r="G11" s="9">
        <v>0</v>
      </c>
      <c r="H11" s="9" t="str">
        <f t="shared" si="3"/>
        <v>N/A</v>
      </c>
      <c r="I11" s="10">
        <v>-100</v>
      </c>
      <c r="J11" s="10" t="s">
        <v>1746</v>
      </c>
      <c r="K11" s="9" t="str">
        <f t="shared" si="0"/>
        <v>N/A</v>
      </c>
    </row>
    <row r="12" spans="1:11" x14ac:dyDescent="0.25">
      <c r="A12" s="26" t="s">
        <v>310</v>
      </c>
      <c r="B12" s="91" t="s">
        <v>213</v>
      </c>
      <c r="C12" s="9">
        <v>99.490419130000006</v>
      </c>
      <c r="D12" s="9" t="str">
        <f t="shared" si="1"/>
        <v>N/A</v>
      </c>
      <c r="E12" s="9">
        <v>99.904767863000004</v>
      </c>
      <c r="F12" s="9" t="str">
        <f t="shared" si="2"/>
        <v>N/A</v>
      </c>
      <c r="G12" s="9">
        <v>99.966569922000005</v>
      </c>
      <c r="H12" s="9" t="str">
        <f t="shared" si="3"/>
        <v>N/A</v>
      </c>
      <c r="I12" s="10">
        <v>0.41649999999999998</v>
      </c>
      <c r="J12" s="10">
        <v>6.1899999999999997E-2</v>
      </c>
      <c r="K12" s="9" t="str">
        <f t="shared" si="0"/>
        <v>Yes</v>
      </c>
    </row>
    <row r="13" spans="1:11" x14ac:dyDescent="0.25">
      <c r="A13" s="26" t="s">
        <v>827</v>
      </c>
      <c r="B13" s="91" t="s">
        <v>213</v>
      </c>
      <c r="C13" s="9">
        <v>1.1149717917999999</v>
      </c>
      <c r="D13" s="9" t="str">
        <f t="shared" si="1"/>
        <v>N/A</v>
      </c>
      <c r="E13" s="9">
        <v>1.1185274349000001</v>
      </c>
      <c r="F13" s="9" t="str">
        <f t="shared" si="2"/>
        <v>N/A</v>
      </c>
      <c r="G13" s="9">
        <v>1.1246446865999999</v>
      </c>
      <c r="H13" s="9" t="str">
        <f t="shared" si="3"/>
        <v>N/A</v>
      </c>
      <c r="I13" s="10">
        <v>0.31890000000000002</v>
      </c>
      <c r="J13" s="10">
        <v>0.54690000000000005</v>
      </c>
      <c r="K13" s="9" t="str">
        <f t="shared" si="0"/>
        <v>Yes</v>
      </c>
    </row>
    <row r="14" spans="1:11" x14ac:dyDescent="0.25">
      <c r="A14" s="26" t="s">
        <v>311</v>
      </c>
      <c r="B14" s="91" t="s">
        <v>213</v>
      </c>
      <c r="C14" s="9">
        <v>99.686008258000001</v>
      </c>
      <c r="D14" s="9" t="str">
        <f t="shared" si="1"/>
        <v>N/A</v>
      </c>
      <c r="E14" s="9">
        <v>97.81800235</v>
      </c>
      <c r="F14" s="9" t="str">
        <f t="shared" si="2"/>
        <v>N/A</v>
      </c>
      <c r="G14" s="9">
        <v>96.780075674000003</v>
      </c>
      <c r="H14" s="9" t="str">
        <f t="shared" si="3"/>
        <v>N/A</v>
      </c>
      <c r="I14" s="10">
        <v>-1.87</v>
      </c>
      <c r="J14" s="10">
        <v>-1.06</v>
      </c>
      <c r="K14" s="9" t="str">
        <f t="shared" si="0"/>
        <v>Yes</v>
      </c>
    </row>
    <row r="15" spans="1:11" x14ac:dyDescent="0.25">
      <c r="A15" s="26" t="s">
        <v>828</v>
      </c>
      <c r="B15" s="91" t="s">
        <v>213</v>
      </c>
      <c r="C15" s="9">
        <v>8.6688266779000003</v>
      </c>
      <c r="D15" s="9" t="str">
        <f t="shared" si="1"/>
        <v>N/A</v>
      </c>
      <c r="E15" s="9">
        <v>9.0552160318000006</v>
      </c>
      <c r="F15" s="9" t="str">
        <f t="shared" si="2"/>
        <v>N/A</v>
      </c>
      <c r="G15" s="9">
        <v>9.1335138954000001</v>
      </c>
      <c r="H15" s="9" t="str">
        <f t="shared" si="3"/>
        <v>N/A</v>
      </c>
      <c r="I15" s="10">
        <v>4.4569999999999999</v>
      </c>
      <c r="J15" s="10">
        <v>0.86470000000000002</v>
      </c>
      <c r="K15" s="9" t="str">
        <f t="shared" si="0"/>
        <v>Yes</v>
      </c>
    </row>
    <row r="16" spans="1:11" x14ac:dyDescent="0.25">
      <c r="A16" s="26" t="s">
        <v>837</v>
      </c>
      <c r="B16" s="91" t="s">
        <v>213</v>
      </c>
      <c r="C16" s="9">
        <v>3.3760128931</v>
      </c>
      <c r="D16" s="9" t="str">
        <f t="shared" si="1"/>
        <v>N/A</v>
      </c>
      <c r="E16" s="9">
        <v>3.4116374648000001</v>
      </c>
      <c r="F16" s="9" t="str">
        <f t="shared" si="2"/>
        <v>N/A</v>
      </c>
      <c r="G16" s="9">
        <v>3.4717231593000002</v>
      </c>
      <c r="H16" s="9" t="str">
        <f t="shared" si="3"/>
        <v>N/A</v>
      </c>
      <c r="I16" s="10">
        <v>1.0549999999999999</v>
      </c>
      <c r="J16" s="10">
        <v>1.7609999999999999</v>
      </c>
      <c r="K16" s="9" t="str">
        <f t="shared" si="0"/>
        <v>Yes</v>
      </c>
    </row>
    <row r="17" spans="1:11" x14ac:dyDescent="0.25">
      <c r="A17" s="26" t="s">
        <v>830</v>
      </c>
      <c r="B17" s="91" t="s">
        <v>213</v>
      </c>
      <c r="C17" s="9">
        <v>3.2423050789999999</v>
      </c>
      <c r="D17" s="9" t="str">
        <f t="shared" si="1"/>
        <v>N/A</v>
      </c>
      <c r="E17" s="9">
        <v>3.3883808334999999</v>
      </c>
      <c r="F17" s="9" t="str">
        <f t="shared" si="2"/>
        <v>N/A</v>
      </c>
      <c r="G17" s="9">
        <v>3.1771469802999999</v>
      </c>
      <c r="H17" s="9" t="str">
        <f t="shared" si="3"/>
        <v>N/A</v>
      </c>
      <c r="I17" s="10">
        <v>4.5049999999999999</v>
      </c>
      <c r="J17" s="10">
        <v>-6.23</v>
      </c>
      <c r="K17" s="9" t="str">
        <f t="shared" si="0"/>
        <v>Yes</v>
      </c>
    </row>
    <row r="18" spans="1:11" x14ac:dyDescent="0.25">
      <c r="A18" s="96" t="s">
        <v>312</v>
      </c>
      <c r="B18" s="35" t="s">
        <v>223</v>
      </c>
      <c r="C18" s="9">
        <v>100</v>
      </c>
      <c r="D18" s="9" t="str">
        <f>IF(OR($B18="N/A",$C18="N/A"),"N/A",IF(C18&gt;100,"No",IF(C18&lt;98,"No","Yes")))</f>
        <v>Yes</v>
      </c>
      <c r="E18" s="9">
        <v>99.99860975</v>
      </c>
      <c r="F18" s="9" t="str">
        <f>IF(OR($B18="N/A",$E18="N/A"),"N/A",IF(E18&gt;100,"No",IF(E18&lt;98,"No","Yes")))</f>
        <v>Yes</v>
      </c>
      <c r="G18" s="9">
        <v>99.989363157</v>
      </c>
      <c r="H18" s="9" t="str">
        <f>IF($B18="N/A","N/A",IF(G18&gt;100,"No",IF(G18&lt;98,"No","Yes")))</f>
        <v>Yes</v>
      </c>
      <c r="I18" s="10">
        <v>-1E-3</v>
      </c>
      <c r="J18" s="10">
        <v>-8.9999999999999993E-3</v>
      </c>
      <c r="K18" s="9" t="str">
        <f t="shared" si="0"/>
        <v>Yes</v>
      </c>
    </row>
    <row r="19" spans="1:11" x14ac:dyDescent="0.25">
      <c r="A19" s="96" t="s">
        <v>31</v>
      </c>
      <c r="B19" s="35" t="s">
        <v>214</v>
      </c>
      <c r="C19" s="9">
        <v>100</v>
      </c>
      <c r="D19" s="9" t="str">
        <f>IF(OR($B19="N/A",$C19="N/A"),"N/A",IF(C19&gt;100,"No",IF(C19&lt;95,"No","Yes")))</f>
        <v>Yes</v>
      </c>
      <c r="E19" s="9">
        <v>99.914499613999993</v>
      </c>
      <c r="F19" s="9" t="str">
        <f>IF(OR($B19="N/A",$E19="N/A"),"N/A",IF(E19&gt;100,"No",IF(E19&lt;98,"No","Yes")))</f>
        <v>Yes</v>
      </c>
      <c r="G19" s="9">
        <v>99.696849975000006</v>
      </c>
      <c r="H19" s="9" t="str">
        <f>IF($B19="N/A","N/A",IF(G19&gt;100,"No",IF(G19&lt;95,"No","Yes")))</f>
        <v>Yes</v>
      </c>
      <c r="I19" s="10">
        <v>-8.5999999999999993E-2</v>
      </c>
      <c r="J19" s="10">
        <v>-0.218</v>
      </c>
      <c r="K19" s="9" t="str">
        <f t="shared" si="0"/>
        <v>Yes</v>
      </c>
    </row>
    <row r="20" spans="1:11" x14ac:dyDescent="0.25">
      <c r="A20" s="26" t="s">
        <v>313</v>
      </c>
      <c r="B20" s="91"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5">
      <c r="A21" s="26" t="s">
        <v>838</v>
      </c>
      <c r="B21" s="91" t="s">
        <v>213</v>
      </c>
      <c r="C21" s="9">
        <v>0</v>
      </c>
      <c r="D21" s="9" t="str">
        <f t="shared" si="4"/>
        <v>N/A</v>
      </c>
      <c r="E21" s="9">
        <v>0</v>
      </c>
      <c r="F21" s="9" t="str">
        <f t="shared" si="5"/>
        <v>N/A</v>
      </c>
      <c r="G21" s="9">
        <v>0</v>
      </c>
      <c r="H21" s="9" t="str">
        <f t="shared" si="6"/>
        <v>N/A</v>
      </c>
      <c r="I21" s="10" t="s">
        <v>1746</v>
      </c>
      <c r="J21" s="10" t="s">
        <v>1746</v>
      </c>
      <c r="K21" s="9" t="str">
        <f t="shared" si="0"/>
        <v>N/A</v>
      </c>
    </row>
    <row r="22" spans="1:11" x14ac:dyDescent="0.25">
      <c r="A22" s="26" t="s">
        <v>314</v>
      </c>
      <c r="B22" s="91"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5">
      <c r="A23" s="26" t="s">
        <v>831</v>
      </c>
      <c r="B23" s="91" t="s">
        <v>213</v>
      </c>
      <c r="C23" s="9">
        <v>3.5009254888000001</v>
      </c>
      <c r="D23" s="9" t="str">
        <f t="shared" si="4"/>
        <v>N/A</v>
      </c>
      <c r="E23" s="9">
        <v>4.3273205013</v>
      </c>
      <c r="F23" s="9" t="str">
        <f t="shared" si="5"/>
        <v>N/A</v>
      </c>
      <c r="G23" s="9">
        <v>5.0682201523000003</v>
      </c>
      <c r="H23" s="9" t="str">
        <f t="shared" si="6"/>
        <v>N/A</v>
      </c>
      <c r="I23" s="10">
        <v>23.61</v>
      </c>
      <c r="J23" s="10">
        <v>17.12</v>
      </c>
      <c r="K23" s="9" t="str">
        <f t="shared" si="0"/>
        <v>Yes</v>
      </c>
    </row>
    <row r="24" spans="1:11" x14ac:dyDescent="0.25">
      <c r="A24" s="26" t="s">
        <v>315</v>
      </c>
      <c r="B24" s="91" t="s">
        <v>213</v>
      </c>
      <c r="C24" s="9">
        <v>4.4775672010000003</v>
      </c>
      <c r="D24" s="9" t="str">
        <f t="shared" si="4"/>
        <v>N/A</v>
      </c>
      <c r="E24" s="9">
        <v>3.6028333299000002</v>
      </c>
      <c r="F24" s="9" t="str">
        <f t="shared" si="5"/>
        <v>N/A</v>
      </c>
      <c r="G24" s="9">
        <v>7.2907960916999999</v>
      </c>
      <c r="H24" s="9" t="str">
        <f t="shared" si="6"/>
        <v>N/A</v>
      </c>
      <c r="I24" s="10">
        <v>-19.5</v>
      </c>
      <c r="J24" s="10">
        <v>102.4</v>
      </c>
      <c r="K24" s="9" t="str">
        <f t="shared" si="0"/>
        <v>No</v>
      </c>
    </row>
    <row r="25" spans="1:11" x14ac:dyDescent="0.25">
      <c r="A25" s="26" t="s">
        <v>316</v>
      </c>
      <c r="B25" s="91" t="s">
        <v>213</v>
      </c>
      <c r="C25" s="9">
        <v>6.9580270227999996</v>
      </c>
      <c r="D25" s="9" t="str">
        <f t="shared" si="4"/>
        <v>N/A</v>
      </c>
      <c r="E25" s="9">
        <v>68.793054310000002</v>
      </c>
      <c r="F25" s="9" t="str">
        <f t="shared" si="5"/>
        <v>N/A</v>
      </c>
      <c r="G25" s="9">
        <v>69.969153155000001</v>
      </c>
      <c r="H25" s="9" t="str">
        <f t="shared" si="6"/>
        <v>N/A</v>
      </c>
      <c r="I25" s="10">
        <v>888.7</v>
      </c>
      <c r="J25" s="10">
        <v>1.71</v>
      </c>
      <c r="K25" s="9" t="str">
        <f t="shared" si="0"/>
        <v>Yes</v>
      </c>
    </row>
    <row r="26" spans="1:11" x14ac:dyDescent="0.25">
      <c r="A26" s="26" t="s">
        <v>317</v>
      </c>
      <c r="B26" s="91" t="s">
        <v>213</v>
      </c>
      <c r="C26" s="9">
        <v>88.564405776000001</v>
      </c>
      <c r="D26" s="9" t="str">
        <f t="shared" si="4"/>
        <v>N/A</v>
      </c>
      <c r="E26" s="9">
        <v>27.604112359999998</v>
      </c>
      <c r="F26" s="9" t="str">
        <f t="shared" si="5"/>
        <v>N/A</v>
      </c>
      <c r="G26" s="9">
        <v>22.740050752999998</v>
      </c>
      <c r="H26" s="9" t="str">
        <f t="shared" si="6"/>
        <v>N/A</v>
      </c>
      <c r="I26" s="10">
        <v>-68.8</v>
      </c>
      <c r="J26" s="10">
        <v>-17.600000000000001</v>
      </c>
      <c r="K26" s="9" t="str">
        <f t="shared" si="0"/>
        <v>Yes</v>
      </c>
    </row>
    <row r="27" spans="1:11" x14ac:dyDescent="0.25">
      <c r="A27" s="26" t="s">
        <v>318</v>
      </c>
      <c r="B27" s="91" t="s">
        <v>213</v>
      </c>
      <c r="C27" s="9">
        <v>35.430858119</v>
      </c>
      <c r="D27" s="9" t="str">
        <f t="shared" si="4"/>
        <v>N/A</v>
      </c>
      <c r="E27" s="9">
        <v>46.048561438999997</v>
      </c>
      <c r="F27" s="9" t="str">
        <f t="shared" si="5"/>
        <v>N/A</v>
      </c>
      <c r="G27" s="9">
        <v>58.739686061</v>
      </c>
      <c r="H27" s="9" t="str">
        <f t="shared" si="6"/>
        <v>N/A</v>
      </c>
      <c r="I27" s="10">
        <v>29.97</v>
      </c>
      <c r="J27" s="10">
        <v>27.56</v>
      </c>
      <c r="K27" s="9" t="str">
        <f t="shared" si="0"/>
        <v>Yes</v>
      </c>
    </row>
    <row r="28" spans="1:11" x14ac:dyDescent="0.25">
      <c r="A28" s="26" t="s">
        <v>835</v>
      </c>
      <c r="B28" s="91" t="s">
        <v>213</v>
      </c>
      <c r="C28" s="9">
        <v>1.8789763113</v>
      </c>
      <c r="D28" s="9" t="str">
        <f t="shared" si="4"/>
        <v>N/A</v>
      </c>
      <c r="E28" s="9">
        <v>1.7801796362</v>
      </c>
      <c r="F28" s="9" t="str">
        <f t="shared" si="5"/>
        <v>N/A</v>
      </c>
      <c r="G28" s="9">
        <v>1.8491566639000001</v>
      </c>
      <c r="H28" s="9" t="str">
        <f t="shared" si="6"/>
        <v>N/A</v>
      </c>
      <c r="I28" s="10">
        <v>-5.26</v>
      </c>
      <c r="J28" s="10">
        <v>3.875</v>
      </c>
      <c r="K28" s="9" t="str">
        <f t="shared" si="0"/>
        <v>Yes</v>
      </c>
    </row>
    <row r="29" spans="1:11" x14ac:dyDescent="0.25">
      <c r="A29" s="26" t="s">
        <v>319</v>
      </c>
      <c r="B29" s="91" t="s">
        <v>213</v>
      </c>
      <c r="C29" s="9">
        <v>0</v>
      </c>
      <c r="D29" s="9" t="str">
        <f t="shared" si="4"/>
        <v>N/A</v>
      </c>
      <c r="E29" s="9">
        <v>0</v>
      </c>
      <c r="F29" s="9" t="str">
        <f t="shared" si="5"/>
        <v>N/A</v>
      </c>
      <c r="G29" s="9">
        <v>0</v>
      </c>
      <c r="H29" s="9" t="str">
        <f t="shared" si="6"/>
        <v>N/A</v>
      </c>
      <c r="I29" s="10" t="s">
        <v>1746</v>
      </c>
      <c r="J29" s="10" t="s">
        <v>1746</v>
      </c>
      <c r="K29" s="9" t="str">
        <f t="shared" si="0"/>
        <v>N/A</v>
      </c>
    </row>
    <row r="30" spans="1:11" x14ac:dyDescent="0.25">
      <c r="A30" s="26" t="s">
        <v>836</v>
      </c>
      <c r="B30" s="91" t="s">
        <v>213</v>
      </c>
      <c r="C30" s="9">
        <v>87.787648054000002</v>
      </c>
      <c r="D30" s="9" t="str">
        <f t="shared" si="4"/>
        <v>N/A</v>
      </c>
      <c r="E30" s="9">
        <v>91.344252396000002</v>
      </c>
      <c r="F30" s="9" t="str">
        <f t="shared" si="5"/>
        <v>N/A</v>
      </c>
      <c r="G30" s="9">
        <v>48.932895281</v>
      </c>
      <c r="H30" s="9" t="str">
        <f t="shared" si="6"/>
        <v>N/A</v>
      </c>
      <c r="I30" s="10">
        <v>4.0510000000000002</v>
      </c>
      <c r="J30" s="10">
        <v>-46.4</v>
      </c>
      <c r="K30" s="9" t="str">
        <f t="shared" si="0"/>
        <v>No</v>
      </c>
    </row>
    <row r="31" spans="1:11" x14ac:dyDescent="0.25">
      <c r="A31" s="96" t="s">
        <v>320</v>
      </c>
      <c r="B31" s="35"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6" t="s">
        <v>321</v>
      </c>
      <c r="B32" s="35" t="s">
        <v>213</v>
      </c>
      <c r="C32" s="9">
        <v>99.997590709999997</v>
      </c>
      <c r="D32" s="9" t="str">
        <f t="shared" si="4"/>
        <v>N/A</v>
      </c>
      <c r="E32" s="9">
        <v>100</v>
      </c>
      <c r="F32" s="9" t="str">
        <f t="shared" si="5"/>
        <v>N/A</v>
      </c>
      <c r="G32" s="9">
        <v>100</v>
      </c>
      <c r="H32" s="9" t="str">
        <f t="shared" si="6"/>
        <v>N/A</v>
      </c>
      <c r="I32" s="10">
        <v>2.3999999999999998E-3</v>
      </c>
      <c r="J32" s="10">
        <v>0</v>
      </c>
      <c r="K32" s="9" t="str">
        <f t="shared" si="0"/>
        <v>Yes</v>
      </c>
    </row>
    <row r="33" spans="1:11" x14ac:dyDescent="0.25">
      <c r="A33" s="26" t="s">
        <v>322</v>
      </c>
      <c r="B33" s="91" t="s">
        <v>213</v>
      </c>
      <c r="C33" s="9">
        <v>97.314958446999995</v>
      </c>
      <c r="D33" s="9" t="str">
        <f t="shared" si="4"/>
        <v>N/A</v>
      </c>
      <c r="E33" s="9">
        <v>0</v>
      </c>
      <c r="F33" s="9" t="str">
        <f t="shared" si="5"/>
        <v>N/A</v>
      </c>
      <c r="G33" s="9">
        <v>0</v>
      </c>
      <c r="H33" s="9" t="str">
        <f t="shared" si="6"/>
        <v>N/A</v>
      </c>
      <c r="I33" s="10">
        <v>-100</v>
      </c>
      <c r="J33" s="10" t="s">
        <v>1746</v>
      </c>
      <c r="K33" s="9" t="str">
        <f t="shared" si="0"/>
        <v>N/A</v>
      </c>
    </row>
    <row r="34" spans="1:11" x14ac:dyDescent="0.25">
      <c r="A34" s="26" t="s">
        <v>323</v>
      </c>
      <c r="B34" s="91" t="s">
        <v>213</v>
      </c>
      <c r="C34" s="9">
        <v>38.341464146</v>
      </c>
      <c r="D34" s="9" t="str">
        <f t="shared" si="4"/>
        <v>N/A</v>
      </c>
      <c r="E34" s="9">
        <v>38.762955394000002</v>
      </c>
      <c r="F34" s="9" t="str">
        <f t="shared" si="5"/>
        <v>N/A</v>
      </c>
      <c r="G34" s="9">
        <v>39.102554361999999</v>
      </c>
      <c r="H34" s="9" t="str">
        <f t="shared" si="6"/>
        <v>N/A</v>
      </c>
      <c r="I34" s="10">
        <v>1.099</v>
      </c>
      <c r="J34" s="10">
        <v>0.87609999999999999</v>
      </c>
      <c r="K34" s="9" t="str">
        <f t="shared" si="0"/>
        <v>Yes</v>
      </c>
    </row>
    <row r="35" spans="1:11" ht="25" x14ac:dyDescent="0.25">
      <c r="A35" s="26" t="s">
        <v>370</v>
      </c>
      <c r="B35" s="91" t="s">
        <v>213</v>
      </c>
      <c r="C35" s="9">
        <v>41.173384890999998</v>
      </c>
      <c r="D35" s="9" t="str">
        <f t="shared" si="4"/>
        <v>N/A</v>
      </c>
      <c r="E35" s="9">
        <v>39.126505815000002</v>
      </c>
      <c r="F35" s="9" t="str">
        <f>IF($B35="N/A","N/A",IF(E35&lt;0,"No","Yes"))</f>
        <v>N/A</v>
      </c>
      <c r="G35" s="9">
        <v>38.781169749</v>
      </c>
      <c r="H35" s="9" t="str">
        <f t="shared" si="6"/>
        <v>N/A</v>
      </c>
      <c r="I35" s="10">
        <v>-4.97</v>
      </c>
      <c r="J35" s="10">
        <v>-0.88300000000000001</v>
      </c>
      <c r="K35" s="9" t="str">
        <f t="shared" si="0"/>
        <v>Yes</v>
      </c>
    </row>
    <row r="36" spans="1:11" x14ac:dyDescent="0.25">
      <c r="A36" s="29" t="s">
        <v>374</v>
      </c>
      <c r="B36" s="1" t="s">
        <v>213</v>
      </c>
      <c r="C36" s="8">
        <v>97.515043875999993</v>
      </c>
      <c r="D36" s="9" t="str">
        <f t="shared" ref="D36:D39" si="7">IF($B36="N/A","N/A",IF(C36&lt;0,"No","Yes"))</f>
        <v>N/A</v>
      </c>
      <c r="E36" s="8">
        <v>97.579574444000002</v>
      </c>
      <c r="F36" s="9" t="str">
        <f t="shared" ref="F36:F39" si="8">IF($B36="N/A","N/A",IF(E36&lt;0,"No","Yes"))</f>
        <v>N/A</v>
      </c>
      <c r="G36" s="8">
        <v>97.614308073000004</v>
      </c>
      <c r="H36" s="9" t="str">
        <f t="shared" ref="H36:H39" si="9">IF($B36="N/A","N/A",IF(G36&lt;0,"No","Yes"))</f>
        <v>N/A</v>
      </c>
      <c r="I36" s="10">
        <v>6.6199999999999995E-2</v>
      </c>
      <c r="J36" s="10">
        <v>3.56E-2</v>
      </c>
      <c r="K36" s="9" t="str">
        <f>IF(J36="Div by 0", "N/A", IF(J36="N/A","N/A", IF(J36&gt;30, "No", IF(J36&lt;-30, "No", "Yes"))))</f>
        <v>Yes</v>
      </c>
    </row>
    <row r="37" spans="1:11" x14ac:dyDescent="0.25">
      <c r="A37" s="29" t="s">
        <v>375</v>
      </c>
      <c r="B37" s="1" t="s">
        <v>213</v>
      </c>
      <c r="C37" s="8">
        <v>1.9334097705</v>
      </c>
      <c r="D37" s="9" t="str">
        <f t="shared" si="7"/>
        <v>N/A</v>
      </c>
      <c r="E37" s="8">
        <v>1.8865694881999999</v>
      </c>
      <c r="F37" s="9" t="str">
        <f t="shared" si="8"/>
        <v>N/A</v>
      </c>
      <c r="G37" s="8">
        <v>1.8295369934000001</v>
      </c>
      <c r="H37" s="9" t="str">
        <f t="shared" si="9"/>
        <v>N/A</v>
      </c>
      <c r="I37" s="10">
        <v>-2.42</v>
      </c>
      <c r="J37" s="10">
        <v>-3.02</v>
      </c>
      <c r="K37" s="9" t="str">
        <f>IF(J37="Div by 0", "N/A", IF(J37="N/A","N/A", IF(J37&gt;30, "No", IF(J37&lt;-30, "No", "Yes"))))</f>
        <v>Yes</v>
      </c>
    </row>
    <row r="38" spans="1:11" x14ac:dyDescent="0.25">
      <c r="A38" s="29" t="s">
        <v>376</v>
      </c>
      <c r="B38" s="1" t="s">
        <v>213</v>
      </c>
      <c r="C38" s="8">
        <v>5.5454388799999997E-2</v>
      </c>
      <c r="D38" s="9" t="str">
        <f t="shared" si="7"/>
        <v>N/A</v>
      </c>
      <c r="E38" s="8">
        <v>4.30977554E-2</v>
      </c>
      <c r="F38" s="9" t="str">
        <f t="shared" si="8"/>
        <v>N/A</v>
      </c>
      <c r="G38" s="8">
        <v>4.63462444E-2</v>
      </c>
      <c r="H38" s="9" t="str">
        <f t="shared" si="9"/>
        <v>N/A</v>
      </c>
      <c r="I38" s="10">
        <v>-22.3</v>
      </c>
      <c r="J38" s="10">
        <v>7.5369999999999999</v>
      </c>
      <c r="K38" s="9" t="str">
        <f>IF(J38="Div by 0", "N/A", IF(J38="N/A","N/A", IF(J38&gt;30, "No", IF(J38&lt;-30, "No", "Yes"))))</f>
        <v>Yes</v>
      </c>
    </row>
    <row r="39" spans="1:11" x14ac:dyDescent="0.25">
      <c r="A39" s="29" t="s">
        <v>377</v>
      </c>
      <c r="B39" s="1" t="s">
        <v>213</v>
      </c>
      <c r="C39" s="8">
        <v>0.28476578009999998</v>
      </c>
      <c r="D39" s="9" t="str">
        <f t="shared" si="7"/>
        <v>N/A</v>
      </c>
      <c r="E39" s="8">
        <v>0.27874516020000001</v>
      </c>
      <c r="F39" s="9" t="str">
        <f t="shared" si="8"/>
        <v>N/A</v>
      </c>
      <c r="G39" s="8">
        <v>0.26668084910000001</v>
      </c>
      <c r="H39" s="9" t="str">
        <f t="shared" si="9"/>
        <v>N/A</v>
      </c>
      <c r="I39" s="10">
        <v>-2.11</v>
      </c>
      <c r="J39" s="10">
        <v>-4.33</v>
      </c>
      <c r="K39" s="9" t="str">
        <f>IF(J39="Div by 0", "N/A", IF(J39="N/A","N/A", IF(J39&gt;30, "No", IF(J39&lt;-30, "No", "Yes"))))</f>
        <v>Yes</v>
      </c>
    </row>
    <row r="40" spans="1:11" x14ac:dyDescent="0.25">
      <c r="A40" s="140" t="s">
        <v>1646</v>
      </c>
      <c r="B40" s="141"/>
      <c r="C40" s="141"/>
      <c r="D40" s="141"/>
      <c r="E40" s="141"/>
      <c r="F40" s="141"/>
      <c r="G40" s="141"/>
      <c r="H40" s="141"/>
      <c r="I40" s="141"/>
      <c r="J40" s="141"/>
      <c r="K40" s="142"/>
    </row>
    <row r="41" spans="1:11" x14ac:dyDescent="0.25">
      <c r="A41" s="132" t="s">
        <v>1644</v>
      </c>
      <c r="B41" s="133"/>
      <c r="C41" s="133"/>
      <c r="D41" s="133"/>
      <c r="E41" s="133"/>
      <c r="F41" s="133"/>
      <c r="G41" s="133"/>
      <c r="H41" s="133"/>
      <c r="I41" s="133"/>
      <c r="J41" s="133"/>
      <c r="K41" s="134"/>
    </row>
    <row r="42" spans="1:11" x14ac:dyDescent="0.25">
      <c r="A42" s="135" t="s">
        <v>1742</v>
      </c>
      <c r="B42" s="135"/>
      <c r="C42" s="135"/>
      <c r="D42" s="135"/>
      <c r="E42" s="135"/>
      <c r="F42" s="135"/>
      <c r="G42" s="135"/>
      <c r="H42" s="135"/>
      <c r="I42" s="135"/>
      <c r="J42" s="135"/>
      <c r="K42" s="136"/>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93" t="s">
        <v>342</v>
      </c>
      <c r="B6" s="9" t="s">
        <v>213</v>
      </c>
      <c r="C6" s="5">
        <v>7</v>
      </c>
      <c r="D6" s="9" t="s">
        <v>213</v>
      </c>
      <c r="E6" s="5">
        <v>7</v>
      </c>
      <c r="F6" s="9" t="s">
        <v>213</v>
      </c>
      <c r="G6" s="5">
        <v>7</v>
      </c>
      <c r="H6" s="9" t="s">
        <v>213</v>
      </c>
      <c r="I6" s="114" t="s">
        <v>213</v>
      </c>
      <c r="J6" s="114" t="s">
        <v>213</v>
      </c>
      <c r="K6" s="9" t="s">
        <v>213</v>
      </c>
    </row>
    <row r="7" spans="1:11" s="28" customFormat="1" x14ac:dyDescent="0.25">
      <c r="A7" s="93" t="s">
        <v>12</v>
      </c>
      <c r="B7" s="30" t="s">
        <v>213</v>
      </c>
      <c r="C7" s="31">
        <v>1136720</v>
      </c>
      <c r="D7" s="32" t="str">
        <f>IF($B7="N/A","N/A",IF(C7&gt;15,"No",IF(C7&lt;-15,"No","Yes")))</f>
        <v>N/A</v>
      </c>
      <c r="E7" s="31">
        <v>1126030</v>
      </c>
      <c r="F7" s="32" t="str">
        <f>IF($B7="N/A","N/A",IF(E7&gt;15,"No",IF(E7&lt;-15,"No","Yes")))</f>
        <v>N/A</v>
      </c>
      <c r="G7" s="31">
        <v>1048624</v>
      </c>
      <c r="H7" s="32" t="str">
        <f>IF($B7="N/A","N/A",IF(G7&gt;15,"No",IF(G7&lt;-15,"No","Yes")))</f>
        <v>N/A</v>
      </c>
      <c r="I7" s="33">
        <v>-0.94</v>
      </c>
      <c r="J7" s="33">
        <v>-6.87</v>
      </c>
      <c r="K7" s="32" t="str">
        <f t="shared" ref="K7:K24" si="0">IF(J7="Div by 0", "N/A", IF(J7="N/A","N/A", IF(J7&gt;30, "No", IF(J7&lt;-30, "No", "Yes"))))</f>
        <v>Yes</v>
      </c>
    </row>
    <row r="8" spans="1:11" x14ac:dyDescent="0.25">
      <c r="A8" s="93" t="s">
        <v>362</v>
      </c>
      <c r="B8" s="30" t="s">
        <v>213</v>
      </c>
      <c r="C8" s="34" t="s">
        <v>213</v>
      </c>
      <c r="D8" s="32" t="str">
        <f>IF($B8="N/A","N/A",IF(C8&gt;15,"No",IF(C8&lt;-15,"No","Yes")))</f>
        <v>N/A</v>
      </c>
      <c r="E8" s="34">
        <v>99.921494099</v>
      </c>
      <c r="F8" s="32" t="str">
        <f>IF($B8="N/A","N/A",IF(E8&gt;15,"No",IF(E8&lt;-15,"No","Yes")))</f>
        <v>N/A</v>
      </c>
      <c r="G8" s="34">
        <v>99.998188102</v>
      </c>
      <c r="H8" s="32" t="str">
        <f>IF($B8="N/A","N/A",IF(G8&gt;15,"No",IF(G8&lt;-15,"No","Yes")))</f>
        <v>N/A</v>
      </c>
      <c r="I8" s="33" t="s">
        <v>213</v>
      </c>
      <c r="J8" s="33">
        <v>7.6799999999999993E-2</v>
      </c>
      <c r="K8" s="32" t="str">
        <f t="shared" si="0"/>
        <v>Yes</v>
      </c>
    </row>
    <row r="9" spans="1:11" x14ac:dyDescent="0.25">
      <c r="A9" s="93" t="s">
        <v>119</v>
      </c>
      <c r="B9" s="35" t="s">
        <v>213</v>
      </c>
      <c r="C9" s="8">
        <v>0.1117249631</v>
      </c>
      <c r="D9" s="9" t="str">
        <f>IF($B9="N/A","N/A",IF(C9&gt;15,"No",IF(C9&lt;-15,"No","Yes")))</f>
        <v>N/A</v>
      </c>
      <c r="E9" s="8">
        <v>7.85059013E-2</v>
      </c>
      <c r="F9" s="9" t="str">
        <f>IF($B9="N/A","N/A",IF(E9&gt;15,"No",IF(E9&lt;-15,"No","Yes")))</f>
        <v>N/A</v>
      </c>
      <c r="G9" s="8">
        <v>1.8118983E-3</v>
      </c>
      <c r="H9" s="9" t="str">
        <f>IF($B9="N/A","N/A",IF(G9&gt;15,"No",IF(G9&lt;-15,"No","Yes")))</f>
        <v>N/A</v>
      </c>
      <c r="I9" s="10">
        <v>-29.7</v>
      </c>
      <c r="J9" s="10">
        <v>-97.7</v>
      </c>
      <c r="K9" s="9" t="str">
        <f t="shared" si="0"/>
        <v>No</v>
      </c>
    </row>
    <row r="10" spans="1:11" x14ac:dyDescent="0.25">
      <c r="A10" s="93" t="s">
        <v>120</v>
      </c>
      <c r="B10" s="35"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3" t="s">
        <v>839</v>
      </c>
      <c r="B11" s="35" t="s">
        <v>214</v>
      </c>
      <c r="C11" s="8">
        <v>0</v>
      </c>
      <c r="D11" s="9" t="str">
        <f>IF(OR($B11="N/A",$C11="N/A"),"N/A",IF(C11&gt;100,"No",IF(C11&lt;95,"No","Yes")))</f>
        <v>No</v>
      </c>
      <c r="E11" s="8">
        <v>99.999023116999993</v>
      </c>
      <c r="F11" s="9" t="str">
        <f>IF(OR($B11="N/A",$E11="N/A"),"N/A",IF(E11&gt;100,"No",IF(E11&lt;95,"No","Yes")))</f>
        <v>Yes</v>
      </c>
      <c r="G11" s="8">
        <v>100</v>
      </c>
      <c r="H11" s="9" t="str">
        <f>IF($B11="N/A","N/A",IF(G11&gt;100,"No",IF(G11&lt;95,"No","Yes")))</f>
        <v>Yes</v>
      </c>
      <c r="I11" s="10" t="s">
        <v>1746</v>
      </c>
      <c r="J11" s="10">
        <v>1E-3</v>
      </c>
      <c r="K11" s="9" t="str">
        <f t="shared" si="0"/>
        <v>Yes</v>
      </c>
    </row>
    <row r="12" spans="1:11" x14ac:dyDescent="0.25">
      <c r="A12" s="93" t="s">
        <v>348</v>
      </c>
      <c r="B12" s="35" t="s">
        <v>213</v>
      </c>
      <c r="C12" s="8" t="s">
        <v>1746</v>
      </c>
      <c r="D12" s="9" t="str">
        <f t="shared" ref="D12:D13" si="1">IF(OR($B12="N/A",$C12="N/A"),"N/A",IF(C12&gt;100,"No",IF(C12&lt;95,"No","Yes")))</f>
        <v>N/A</v>
      </c>
      <c r="E12" s="8">
        <v>70.703247458999996</v>
      </c>
      <c r="F12" s="9" t="str">
        <f t="shared" ref="F12:F13" si="2">IF(OR($B12="N/A",$E12="N/A"),"N/A",IF(E12&gt;100,"No",IF(E12&lt;95,"No","Yes")))</f>
        <v>N/A</v>
      </c>
      <c r="G12" s="8">
        <v>0</v>
      </c>
      <c r="H12" s="9" t="str">
        <f t="shared" ref="H12:H13" si="3">IF($B12="N/A","N/A",IF(G12&gt;100,"No",IF(G12&lt;95,"No","Yes")))</f>
        <v>N/A</v>
      </c>
      <c r="I12" s="10" t="s">
        <v>1746</v>
      </c>
      <c r="J12" s="10">
        <v>-100</v>
      </c>
      <c r="K12" s="9" t="str">
        <f t="shared" si="0"/>
        <v>No</v>
      </c>
    </row>
    <row r="13" spans="1:11" x14ac:dyDescent="0.25">
      <c r="A13" s="93" t="s">
        <v>840</v>
      </c>
      <c r="B13" s="35" t="s">
        <v>214</v>
      </c>
      <c r="C13" s="8">
        <v>99.978710676000006</v>
      </c>
      <c r="D13" s="9" t="str">
        <f t="shared" si="1"/>
        <v>Yes</v>
      </c>
      <c r="E13" s="8">
        <v>99.999023116999993</v>
      </c>
      <c r="F13" s="9" t="str">
        <f t="shared" si="2"/>
        <v>Yes</v>
      </c>
      <c r="G13" s="8">
        <v>100</v>
      </c>
      <c r="H13" s="9" t="str">
        <f t="shared" si="3"/>
        <v>Yes</v>
      </c>
      <c r="I13" s="10">
        <v>2.0299999999999999E-2</v>
      </c>
      <c r="J13" s="10">
        <v>1E-3</v>
      </c>
      <c r="K13" s="9" t="str">
        <f t="shared" si="0"/>
        <v>Yes</v>
      </c>
    </row>
    <row r="14" spans="1:11" x14ac:dyDescent="0.25">
      <c r="A14" s="93" t="s">
        <v>13</v>
      </c>
      <c r="B14" s="35" t="s">
        <v>213</v>
      </c>
      <c r="C14" s="36">
        <v>1135450</v>
      </c>
      <c r="D14" s="9" t="str">
        <f>IF($B14="N/A","N/A",IF(C14&gt;15,"No",IF(C14&lt;-15,"No","Yes")))</f>
        <v>N/A</v>
      </c>
      <c r="E14" s="36">
        <v>1125146</v>
      </c>
      <c r="F14" s="9" t="str">
        <f>IF($B14="N/A","N/A",IF(E14&gt;15,"No",IF(E14&lt;-15,"No","Yes")))</f>
        <v>N/A</v>
      </c>
      <c r="G14" s="36">
        <v>1048605</v>
      </c>
      <c r="H14" s="9" t="str">
        <f>IF($B14="N/A","N/A",IF(G14&gt;15,"No",IF(G14&lt;-15,"No","Yes")))</f>
        <v>N/A</v>
      </c>
      <c r="I14" s="10">
        <v>-0.90700000000000003</v>
      </c>
      <c r="J14" s="10">
        <v>-6.8</v>
      </c>
      <c r="K14" s="9" t="str">
        <f t="shared" si="0"/>
        <v>Yes</v>
      </c>
    </row>
    <row r="15" spans="1:11" x14ac:dyDescent="0.25">
      <c r="A15" s="93" t="s">
        <v>442</v>
      </c>
      <c r="B15" s="35" t="s">
        <v>215</v>
      </c>
      <c r="C15" s="8">
        <v>0.16680611209999999</v>
      </c>
      <c r="D15" s="9" t="str">
        <f>IF($B15="N/A","N/A",IF(C15&gt;20,"No",IF(C15&lt;5,"No","Yes")))</f>
        <v>No</v>
      </c>
      <c r="E15" s="8">
        <v>9.1988061999999995E-2</v>
      </c>
      <c r="F15" s="9" t="str">
        <f>IF($B15="N/A","N/A",IF(E15&gt;20,"No",IF(E15&lt;5,"No","Yes")))</f>
        <v>No</v>
      </c>
      <c r="G15" s="8">
        <v>0</v>
      </c>
      <c r="H15" s="9" t="str">
        <f>IF($B15="N/A","N/A",IF(G15&gt;20,"No",IF(G15&lt;5,"No","Yes")))</f>
        <v>No</v>
      </c>
      <c r="I15" s="10">
        <v>-44.9</v>
      </c>
      <c r="J15" s="10">
        <v>-100</v>
      </c>
      <c r="K15" s="9" t="str">
        <f t="shared" si="0"/>
        <v>No</v>
      </c>
    </row>
    <row r="16" spans="1:11" x14ac:dyDescent="0.25">
      <c r="A16" s="93" t="s">
        <v>443</v>
      </c>
      <c r="B16" s="30" t="s">
        <v>213</v>
      </c>
      <c r="C16" s="8" t="s">
        <v>213</v>
      </c>
      <c r="D16" s="9" t="str">
        <f>IF($B16="N/A","N/A",IF(C16&gt;15,"No",IF(C16&lt;-15,"No","Yes")))</f>
        <v>N/A</v>
      </c>
      <c r="E16" s="8">
        <v>99.908011938000001</v>
      </c>
      <c r="F16" s="9" t="str">
        <f>IF($B16="N/A","N/A",IF(E16&gt;15,"No",IF(E16&lt;-15,"No","Yes")))</f>
        <v>N/A</v>
      </c>
      <c r="G16" s="8">
        <v>100</v>
      </c>
      <c r="H16" s="9" t="str">
        <f>IF($B16="N/A","N/A",IF(G16&gt;15,"No",IF(G16&lt;-15,"No","Yes")))</f>
        <v>N/A</v>
      </c>
      <c r="I16" s="10" t="s">
        <v>213</v>
      </c>
      <c r="J16" s="10">
        <v>9.2100000000000001E-2</v>
      </c>
      <c r="K16" s="9" t="str">
        <f t="shared" si="0"/>
        <v>Yes</v>
      </c>
    </row>
    <row r="17" spans="1:11" x14ac:dyDescent="0.25">
      <c r="A17" s="93" t="s">
        <v>444</v>
      </c>
      <c r="B17" s="35" t="s">
        <v>235</v>
      </c>
      <c r="C17" s="8">
        <v>62.851380509999998</v>
      </c>
      <c r="D17" s="9" t="str">
        <f>IF($B17="N/A","N/A",IF(C17&gt;1,"Yes","No"))</f>
        <v>Yes</v>
      </c>
      <c r="E17" s="8">
        <v>48.990886516000003</v>
      </c>
      <c r="F17" s="9" t="str">
        <f>IF($B17="N/A","N/A",IF(E17&gt;1,"Yes","No"))</f>
        <v>Yes</v>
      </c>
      <c r="G17" s="8">
        <v>11.246370177999999</v>
      </c>
      <c r="H17" s="9" t="str">
        <f>IF($B17="N/A","N/A",IF(G17&gt;1,"Yes","No"))</f>
        <v>Yes</v>
      </c>
      <c r="I17" s="10">
        <v>-22.1</v>
      </c>
      <c r="J17" s="10">
        <v>-77</v>
      </c>
      <c r="K17" s="9" t="str">
        <f t="shared" si="0"/>
        <v>No</v>
      </c>
    </row>
    <row r="18" spans="1:11" x14ac:dyDescent="0.25">
      <c r="A18" s="93" t="s">
        <v>862</v>
      </c>
      <c r="B18" s="35" t="s">
        <v>213</v>
      </c>
      <c r="C18" s="94">
        <v>976.89735947999998</v>
      </c>
      <c r="D18" s="9" t="str">
        <f>IF($B18="N/A","N/A",IF(C18&gt;15,"No",IF(C18&lt;-15,"No","Yes")))</f>
        <v>N/A</v>
      </c>
      <c r="E18" s="94">
        <v>919.67802089999998</v>
      </c>
      <c r="F18" s="9" t="str">
        <f>IF($B18="N/A","N/A",IF(E18&gt;15,"No",IF(E18&lt;-15,"No","Yes")))</f>
        <v>N/A</v>
      </c>
      <c r="G18" s="94">
        <v>934.33240906000003</v>
      </c>
      <c r="H18" s="9" t="str">
        <f>IF($B18="N/A","N/A",IF(G18&gt;15,"No",IF(G18&lt;-15,"No","Yes")))</f>
        <v>N/A</v>
      </c>
      <c r="I18" s="10">
        <v>-5.86</v>
      </c>
      <c r="J18" s="10">
        <v>1.593</v>
      </c>
      <c r="K18" s="9" t="str">
        <f t="shared" si="0"/>
        <v>Yes</v>
      </c>
    </row>
    <row r="19" spans="1:11" x14ac:dyDescent="0.25">
      <c r="A19" s="3" t="s">
        <v>131</v>
      </c>
      <c r="B19" s="35" t="s">
        <v>213</v>
      </c>
      <c r="C19" s="36">
        <v>381</v>
      </c>
      <c r="D19" s="35" t="s">
        <v>213</v>
      </c>
      <c r="E19" s="36">
        <v>107</v>
      </c>
      <c r="F19" s="35" t="s">
        <v>213</v>
      </c>
      <c r="G19" s="36">
        <v>322</v>
      </c>
      <c r="H19" s="9" t="str">
        <f>IF($B19="N/A","N/A",IF(G19&gt;15,"No",IF(G19&lt;-15,"No","Yes")))</f>
        <v>N/A</v>
      </c>
      <c r="I19" s="10">
        <v>-71.900000000000006</v>
      </c>
      <c r="J19" s="10">
        <v>200.9</v>
      </c>
      <c r="K19" s="9" t="str">
        <f t="shared" si="0"/>
        <v>No</v>
      </c>
    </row>
    <row r="20" spans="1:11" x14ac:dyDescent="0.25">
      <c r="A20" s="3" t="s">
        <v>346</v>
      </c>
      <c r="B20" s="30" t="s">
        <v>213</v>
      </c>
      <c r="C20" s="8" t="s">
        <v>213</v>
      </c>
      <c r="D20" s="35" t="s">
        <v>213</v>
      </c>
      <c r="E20" s="8">
        <v>9.5024111000000001E-3</v>
      </c>
      <c r="F20" s="35" t="s">
        <v>213</v>
      </c>
      <c r="G20" s="8">
        <v>3.0706907299999999E-2</v>
      </c>
      <c r="H20" s="9" t="str">
        <f>IF($B20="N/A","N/A",IF(G20&gt;15,"No",IF(G20&lt;-15,"No","Yes")))</f>
        <v>N/A</v>
      </c>
      <c r="I20" s="10" t="s">
        <v>213</v>
      </c>
      <c r="J20" s="10">
        <v>223.1</v>
      </c>
      <c r="K20" s="9" t="str">
        <f t="shared" si="0"/>
        <v>No</v>
      </c>
    </row>
    <row r="21" spans="1:11" ht="25" x14ac:dyDescent="0.25">
      <c r="A21" s="3" t="s">
        <v>841</v>
      </c>
      <c r="B21" s="35" t="s">
        <v>213</v>
      </c>
      <c r="C21" s="94">
        <v>1463.1417323000001</v>
      </c>
      <c r="D21" s="9" t="str">
        <f>IF($B21="N/A","N/A",IF(C21&gt;60,"No",IF(C21&lt;15,"No","Yes")))</f>
        <v>N/A</v>
      </c>
      <c r="E21" s="94">
        <v>1554.3551402000001</v>
      </c>
      <c r="F21" s="9" t="str">
        <f>IF($B21="N/A","N/A",IF(E21&gt;60,"No",IF(E21&lt;15,"No","Yes")))</f>
        <v>N/A</v>
      </c>
      <c r="G21" s="94">
        <v>1918.4596273</v>
      </c>
      <c r="H21" s="9" t="str">
        <f>IF($B21="N/A","N/A",IF(G21&gt;60,"No",IF(G21&lt;15,"No","Yes")))</f>
        <v>N/A</v>
      </c>
      <c r="I21" s="10">
        <v>6.234</v>
      </c>
      <c r="J21" s="10">
        <v>23.42</v>
      </c>
      <c r="K21" s="9" t="str">
        <f t="shared" si="0"/>
        <v>Yes</v>
      </c>
    </row>
    <row r="22" spans="1:11" x14ac:dyDescent="0.25">
      <c r="A22" s="3" t="s">
        <v>27</v>
      </c>
      <c r="B22" s="35" t="s">
        <v>217</v>
      </c>
      <c r="C22" s="36">
        <v>0</v>
      </c>
      <c r="D22" s="9" t="str">
        <f>IF($B22="N/A","N/A",IF(C22="N/A","N/A",IF(C22=0,"Yes","No")))</f>
        <v>Yes</v>
      </c>
      <c r="E22" s="36">
        <v>0</v>
      </c>
      <c r="F22" s="9" t="str">
        <f>IF($B22="N/A","N/A",IF(E22="N/A","N/A",IF(E22=0,"Yes","No")))</f>
        <v>Yes</v>
      </c>
      <c r="G22" s="36">
        <v>0</v>
      </c>
      <c r="H22" s="9" t="str">
        <f>IF($B22="N/A","N/A",IF(G22=0,"Yes","No"))</f>
        <v>Yes</v>
      </c>
      <c r="I22" s="10" t="s">
        <v>1746</v>
      </c>
      <c r="J22" s="10" t="s">
        <v>1746</v>
      </c>
      <c r="K22" s="9" t="str">
        <f t="shared" si="0"/>
        <v>N/A</v>
      </c>
    </row>
    <row r="23" spans="1:11" x14ac:dyDescent="0.25">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5" t="s">
        <v>217</v>
      </c>
      <c r="C24" s="45">
        <v>0</v>
      </c>
      <c r="D24" s="9" t="str">
        <f t="shared" si="4"/>
        <v>Yes</v>
      </c>
      <c r="E24" s="45">
        <v>0</v>
      </c>
      <c r="F24" s="9" t="str">
        <f t="shared" si="5"/>
        <v>Yes</v>
      </c>
      <c r="G24" s="45">
        <v>0</v>
      </c>
      <c r="H24" s="9" t="str">
        <f t="shared" si="6"/>
        <v>Yes</v>
      </c>
      <c r="I24" s="10" t="s">
        <v>1746</v>
      </c>
      <c r="J24" s="10" t="s">
        <v>1746</v>
      </c>
      <c r="K24" s="9" t="str">
        <f t="shared" si="0"/>
        <v>N/A</v>
      </c>
    </row>
    <row r="25" spans="1:11" x14ac:dyDescent="0.25">
      <c r="A25" s="140" t="s">
        <v>1646</v>
      </c>
      <c r="B25" s="141"/>
      <c r="C25" s="141"/>
      <c r="D25" s="141"/>
      <c r="E25" s="141"/>
      <c r="F25" s="141"/>
      <c r="G25" s="141"/>
      <c r="H25" s="141"/>
      <c r="I25" s="141"/>
      <c r="J25" s="141"/>
      <c r="K25" s="142"/>
    </row>
    <row r="26" spans="1:1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1593</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1133556</v>
      </c>
      <c r="D6" s="9" t="str">
        <f>IF($B6="N/A","N/A",IF(C6&gt;15,"No",IF(C6&lt;-15,"No","Yes")))</f>
        <v>N/A</v>
      </c>
      <c r="E6" s="36">
        <v>1124111</v>
      </c>
      <c r="F6" s="9" t="str">
        <f>IF($B6="N/A","N/A",IF(E6&gt;15,"No",IF(E6&lt;-15,"No","Yes")))</f>
        <v>N/A</v>
      </c>
      <c r="G6" s="36">
        <v>1048605</v>
      </c>
      <c r="H6" s="9" t="str">
        <f>IF($B6="N/A","N/A",IF(G6&gt;15,"No",IF(G6&lt;-15,"No","Yes")))</f>
        <v>N/A</v>
      </c>
      <c r="I6" s="10">
        <v>-0.83299999999999996</v>
      </c>
      <c r="J6" s="10">
        <v>-6.72</v>
      </c>
      <c r="K6" s="9" t="str">
        <f t="shared" ref="K6:K1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5" t="s">
        <v>843</v>
      </c>
      <c r="B9" s="35" t="s">
        <v>236</v>
      </c>
      <c r="C9" s="37">
        <v>116.93560898</v>
      </c>
      <c r="D9" s="9" t="str">
        <f>IF($B9="N/A","N/A",IF(C9&gt;100,"No",IF(C9&lt;50,"No","Yes")))</f>
        <v>No</v>
      </c>
      <c r="E9" s="37">
        <v>120.64576489</v>
      </c>
      <c r="F9" s="9" t="str">
        <f>IF($B9="N/A","N/A",IF(E9&gt;100,"No",IF(E9&lt;50,"No","Yes")))</f>
        <v>No</v>
      </c>
      <c r="G9" s="37">
        <v>125.67213674</v>
      </c>
      <c r="H9" s="9" t="str">
        <f>IF($B9="N/A","N/A",IF(G9&gt;100,"No",IF(G9&lt;50,"No","Yes")))</f>
        <v>No</v>
      </c>
      <c r="I9" s="10">
        <v>3.173</v>
      </c>
      <c r="J9" s="10">
        <v>4.1660000000000004</v>
      </c>
      <c r="K9" s="9" t="str">
        <f t="shared" si="0"/>
        <v>Yes</v>
      </c>
    </row>
    <row r="10" spans="1:11" ht="25" x14ac:dyDescent="0.25">
      <c r="A10" s="75" t="s">
        <v>844</v>
      </c>
      <c r="B10" s="35" t="s">
        <v>213</v>
      </c>
      <c r="C10" s="37">
        <v>272.08265497000002</v>
      </c>
      <c r="D10" s="9" t="str">
        <f>IF($B10="N/A","N/A",IF(C10&gt;15,"No",IF(C10&lt;-15,"No","Yes")))</f>
        <v>N/A</v>
      </c>
      <c r="E10" s="37">
        <v>269.52993633</v>
      </c>
      <c r="F10" s="9" t="str">
        <f>IF($B10="N/A","N/A",IF(E10&gt;15,"No",IF(E10&lt;-15,"No","Yes")))</f>
        <v>N/A</v>
      </c>
      <c r="G10" s="37">
        <v>255.51635999000001</v>
      </c>
      <c r="H10" s="9" t="str">
        <f>IF($B10="N/A","N/A",IF(G10&gt;15,"No",IF(G10&lt;-15,"No","Yes")))</f>
        <v>N/A</v>
      </c>
      <c r="I10" s="10">
        <v>-0.93799999999999994</v>
      </c>
      <c r="J10" s="10">
        <v>-5.2</v>
      </c>
      <c r="K10" s="9" t="str">
        <f t="shared" si="0"/>
        <v>Yes</v>
      </c>
    </row>
    <row r="11" spans="1:11" ht="25" x14ac:dyDescent="0.25">
      <c r="A11" s="75" t="s">
        <v>845</v>
      </c>
      <c r="B11" s="35" t="s">
        <v>213</v>
      </c>
      <c r="C11" s="37" t="s">
        <v>1746</v>
      </c>
      <c r="D11" s="9" t="str">
        <f>IF($B11="N/A","N/A",IF(C11&gt;15,"No",IF(C11&lt;-15,"No","Yes")))</f>
        <v>N/A</v>
      </c>
      <c r="E11" s="37" t="s">
        <v>1746</v>
      </c>
      <c r="F11" s="9" t="str">
        <f>IF($B11="N/A","N/A",IF(E11&gt;15,"No",IF(E11&lt;-15,"No","Yes")))</f>
        <v>N/A</v>
      </c>
      <c r="G11" s="37" t="s">
        <v>1746</v>
      </c>
      <c r="H11" s="9" t="str">
        <f>IF($B11="N/A","N/A",IF(G11&gt;15,"No",IF(G11&lt;-15,"No","Yes")))</f>
        <v>N/A</v>
      </c>
      <c r="I11" s="10" t="s">
        <v>1746</v>
      </c>
      <c r="J11" s="10" t="s">
        <v>1746</v>
      </c>
      <c r="K11" s="9" t="str">
        <f t="shared" si="0"/>
        <v>N/A</v>
      </c>
    </row>
    <row r="12" spans="1:11" ht="25" x14ac:dyDescent="0.25">
      <c r="A12" s="75" t="s">
        <v>846</v>
      </c>
      <c r="B12" s="35" t="s">
        <v>213</v>
      </c>
      <c r="C12" s="37" t="s">
        <v>1746</v>
      </c>
      <c r="D12" s="9" t="str">
        <f>IF($B12="N/A","N/A",IF(C12&gt;15,"No",IF(C12&lt;-15,"No","Yes")))</f>
        <v>N/A</v>
      </c>
      <c r="E12" s="37" t="s">
        <v>1746</v>
      </c>
      <c r="F12" s="9" t="str">
        <f>IF($B12="N/A","N/A",IF(E12&gt;15,"No",IF(E12&lt;-15,"No","Yes")))</f>
        <v>N/A</v>
      </c>
      <c r="G12" s="37" t="s">
        <v>1746</v>
      </c>
      <c r="H12" s="9" t="str">
        <f>IF($B12="N/A","N/A",IF(G12&gt;15,"No",IF(G12&lt;-15,"No","Yes")))</f>
        <v>N/A</v>
      </c>
      <c r="I12" s="10" t="s">
        <v>1746</v>
      </c>
      <c r="J12" s="10" t="s">
        <v>1746</v>
      </c>
      <c r="K12" s="9" t="str">
        <f t="shared" si="0"/>
        <v>N/A</v>
      </c>
    </row>
    <row r="13" spans="1:11" x14ac:dyDescent="0.25">
      <c r="A13" s="75" t="s">
        <v>655</v>
      </c>
      <c r="B13" s="35" t="s">
        <v>237</v>
      </c>
      <c r="C13" s="8">
        <v>97.941433859</v>
      </c>
      <c r="D13" s="9" t="str">
        <f>IF($B13="N/A","N/A",IF(C13&gt;99,"No",IF(C13&lt;75,"No","Yes")))</f>
        <v>Yes</v>
      </c>
      <c r="E13" s="8">
        <v>98.126697452000002</v>
      </c>
      <c r="F13" s="9" t="str">
        <f>IF($B13="N/A","N/A",IF(E13&gt;99,"No",IF(E13&lt;75,"No","Yes")))</f>
        <v>Yes</v>
      </c>
      <c r="G13" s="8">
        <v>98.822435521000003</v>
      </c>
      <c r="H13" s="9" t="str">
        <f>IF($B13="N/A","N/A",IF(G13&gt;99,"No",IF(G13&lt;75,"No","Yes")))</f>
        <v>Yes</v>
      </c>
      <c r="I13" s="10">
        <v>0.18920000000000001</v>
      </c>
      <c r="J13" s="10">
        <v>0.70899999999999996</v>
      </c>
      <c r="K13" s="9" t="str">
        <f t="shared" ref="K13:K24" si="1">IF(J13="Div by 0", "N/A", IF(J13="N/A","N/A", IF(J13&gt;30, "No", IF(J13&lt;-30, "No", "Yes"))))</f>
        <v>Yes</v>
      </c>
    </row>
    <row r="14" spans="1:11" x14ac:dyDescent="0.25">
      <c r="A14" s="75" t="s">
        <v>495</v>
      </c>
      <c r="B14" s="35" t="s">
        <v>213</v>
      </c>
      <c r="C14" s="9">
        <v>99.999909927999994</v>
      </c>
      <c r="D14" s="9" t="str">
        <f>IF($B14="N/A","N/A",IF(C14&gt;15,"No",IF(C14&lt;-15,"No","Yes")))</f>
        <v>N/A</v>
      </c>
      <c r="E14" s="9">
        <v>99.566385296000007</v>
      </c>
      <c r="F14" s="9" t="str">
        <f>IF($B14="N/A","N/A",IF(E14&gt;15,"No",IF(E14&lt;-15,"No","Yes")))</f>
        <v>N/A</v>
      </c>
      <c r="G14" s="9">
        <v>98.872383974000002</v>
      </c>
      <c r="H14" s="9" t="str">
        <f>IF($B14="N/A","N/A",IF(G14&gt;15,"No",IF(G14&lt;-15,"No","Yes")))</f>
        <v>N/A</v>
      </c>
      <c r="I14" s="10">
        <v>-0.434</v>
      </c>
      <c r="J14" s="10">
        <v>-0.69699999999999995</v>
      </c>
      <c r="K14" s="9" t="str">
        <f t="shared" si="1"/>
        <v>Yes</v>
      </c>
    </row>
    <row r="15" spans="1:11" x14ac:dyDescent="0.25">
      <c r="A15" s="75" t="s">
        <v>847</v>
      </c>
      <c r="B15" s="35" t="s">
        <v>213</v>
      </c>
      <c r="C15" s="36">
        <v>7.9856956279000002</v>
      </c>
      <c r="D15" s="9" t="str">
        <f>IF($B15="N/A","N/A",IF(C15&gt;15,"No",IF(C15&lt;-15,"No","Yes")))</f>
        <v>N/A</v>
      </c>
      <c r="E15" s="10">
        <v>8.0287925556000008</v>
      </c>
      <c r="F15" s="9" t="str">
        <f>IF($B15="N/A","N/A",IF(E15&gt;15,"No",IF(E15&lt;-15,"No","Yes")))</f>
        <v>N/A</v>
      </c>
      <c r="G15" s="10">
        <v>8.0721715995000007</v>
      </c>
      <c r="H15" s="9" t="str">
        <f>IF($B15="N/A","N/A",IF(G15&gt;15,"No",IF(G15&lt;-15,"No","Yes")))</f>
        <v>N/A</v>
      </c>
      <c r="I15" s="10">
        <v>0.53969999999999996</v>
      </c>
      <c r="J15" s="10">
        <v>0.5403</v>
      </c>
      <c r="K15" s="9" t="str">
        <f t="shared" si="1"/>
        <v>Yes</v>
      </c>
    </row>
    <row r="16" spans="1:11" x14ac:dyDescent="0.25">
      <c r="A16" s="72" t="s">
        <v>656</v>
      </c>
      <c r="B16" s="51" t="s">
        <v>238</v>
      </c>
      <c r="C16" s="9">
        <v>2.0585661405</v>
      </c>
      <c r="D16" s="9" t="str">
        <f>IF($B16="N/A","N/A",IF(C16&gt;20,"No",IF(C16&lt;=0,"No","Yes")))</f>
        <v>Yes</v>
      </c>
      <c r="E16" s="9">
        <v>1.8733025475</v>
      </c>
      <c r="F16" s="9" t="str">
        <f>IF($B16="N/A","N/A",IF(E16&gt;20,"No",IF(E16&lt;=0,"No","Yes")))</f>
        <v>Yes</v>
      </c>
      <c r="G16" s="9">
        <v>1.1775644784999999</v>
      </c>
      <c r="H16" s="9" t="str">
        <f>IF($B16="N/A","N/A",IF(G16&gt;20,"No",IF(G16&lt;=0,"No","Yes")))</f>
        <v>Yes</v>
      </c>
      <c r="I16" s="10">
        <v>-9</v>
      </c>
      <c r="J16" s="10">
        <v>-37.1</v>
      </c>
      <c r="K16" s="9" t="str">
        <f t="shared" si="1"/>
        <v>No</v>
      </c>
    </row>
    <row r="17" spans="1:11" x14ac:dyDescent="0.25">
      <c r="A17" s="72" t="s">
        <v>371</v>
      </c>
      <c r="B17" s="35" t="s">
        <v>213</v>
      </c>
      <c r="C17" s="9">
        <v>86.256695949999994</v>
      </c>
      <c r="D17" s="9" t="str">
        <f>IF($B17="N/A","N/A",IF(C17&gt;15,"No",IF(C17&lt;-15,"No","Yes")))</f>
        <v>N/A</v>
      </c>
      <c r="E17" s="9">
        <v>86.143033525999996</v>
      </c>
      <c r="F17" s="9" t="str">
        <f>IF($B17="N/A","N/A",IF(E17&gt;15,"No",IF(E17&lt;-15,"No","Yes")))</f>
        <v>N/A</v>
      </c>
      <c r="G17" s="9">
        <v>99.862325882999997</v>
      </c>
      <c r="H17" s="9" t="str">
        <f>IF($B17="N/A","N/A",IF(G17&gt;15,"No",IF(G17&lt;-15,"No","Yes")))</f>
        <v>N/A</v>
      </c>
      <c r="I17" s="10">
        <v>-0.13200000000000001</v>
      </c>
      <c r="J17" s="10">
        <v>15.93</v>
      </c>
      <c r="K17" s="9" t="str">
        <f t="shared" si="1"/>
        <v>Yes</v>
      </c>
    </row>
    <row r="18" spans="1:11" x14ac:dyDescent="0.25">
      <c r="A18" s="72" t="s">
        <v>848</v>
      </c>
      <c r="B18" s="35" t="s">
        <v>213</v>
      </c>
      <c r="C18" s="10">
        <v>18.736784578999998</v>
      </c>
      <c r="D18" s="9" t="str">
        <f>IF($B18="N/A","N/A",IF(C18&gt;15,"No",IF(C18&lt;-15,"No","Yes")))</f>
        <v>N/A</v>
      </c>
      <c r="E18" s="10">
        <v>17.914718853</v>
      </c>
      <c r="F18" s="9" t="str">
        <f>IF($B18="N/A","N/A",IF(E18&gt;15,"No",IF(E18&lt;-15,"No","Yes")))</f>
        <v>N/A</v>
      </c>
      <c r="G18" s="10">
        <v>16.96780472</v>
      </c>
      <c r="H18" s="9" t="str">
        <f>IF($B18="N/A","N/A",IF(G18&gt;15,"No",IF(G18&lt;-15,"No","Yes")))</f>
        <v>N/A</v>
      </c>
      <c r="I18" s="10">
        <v>-4.3899999999999997</v>
      </c>
      <c r="J18" s="10">
        <v>-5.29</v>
      </c>
      <c r="K18" s="9" t="str">
        <f t="shared" si="1"/>
        <v>Yes</v>
      </c>
    </row>
    <row r="19" spans="1:11" x14ac:dyDescent="0.25">
      <c r="A19" s="75" t="s">
        <v>657</v>
      </c>
      <c r="B19" s="51" t="s">
        <v>239</v>
      </c>
      <c r="C19" s="9">
        <v>0</v>
      </c>
      <c r="D19" s="9" t="str">
        <f>IF($B19="N/A","N/A",IF(C19&gt;10,"No",IF(C19&lt;=0,"No","Yes")))</f>
        <v>No</v>
      </c>
      <c r="E19" s="9">
        <v>0</v>
      </c>
      <c r="F19" s="9" t="str">
        <f>IF($B19="N/A","N/A",IF(E19&gt;10,"No",IF(E19&lt;=0,"No","Yes")))</f>
        <v>No</v>
      </c>
      <c r="G19" s="9">
        <v>0</v>
      </c>
      <c r="H19" s="9" t="str">
        <f>IF($B19="N/A","N/A",IF(G19&gt;10,"No",IF(G19&lt;=0,"No","Yes")))</f>
        <v>No</v>
      </c>
      <c r="I19" s="10" t="s">
        <v>1746</v>
      </c>
      <c r="J19" s="10" t="s">
        <v>1746</v>
      </c>
      <c r="K19" s="9" t="str">
        <f t="shared" si="1"/>
        <v>N/A</v>
      </c>
    </row>
    <row r="20" spans="1:11" x14ac:dyDescent="0.25">
      <c r="A20" s="75" t="s">
        <v>129</v>
      </c>
      <c r="B20" s="35" t="s">
        <v>213</v>
      </c>
      <c r="C20" s="9" t="s">
        <v>1746</v>
      </c>
      <c r="D20" s="9" t="str">
        <f>IF($B20="N/A","N/A",IF(C20&gt;15,"No",IF(C20&lt;-15,"No","Yes")))</f>
        <v>N/A</v>
      </c>
      <c r="E20" s="9" t="s">
        <v>1746</v>
      </c>
      <c r="F20" s="9" t="str">
        <f>IF($B20="N/A","N/A",IF(E20&gt;15,"No",IF(E20&lt;-15,"No","Yes")))</f>
        <v>N/A</v>
      </c>
      <c r="G20" s="9" t="s">
        <v>1746</v>
      </c>
      <c r="H20" s="9" t="str">
        <f>IF($B20="N/A","N/A",IF(G20&gt;15,"No",IF(G20&lt;-15,"No","Yes")))</f>
        <v>N/A</v>
      </c>
      <c r="I20" s="10" t="s">
        <v>1746</v>
      </c>
      <c r="J20" s="10" t="s">
        <v>1746</v>
      </c>
      <c r="K20" s="9" t="str">
        <f t="shared" si="1"/>
        <v>N/A</v>
      </c>
    </row>
    <row r="21" spans="1:11" x14ac:dyDescent="0.25">
      <c r="A21" s="75" t="s">
        <v>849</v>
      </c>
      <c r="B21" s="35" t="s">
        <v>213</v>
      </c>
      <c r="C21" s="10" t="s">
        <v>1746</v>
      </c>
      <c r="D21" s="9" t="str">
        <f>IF($B21="N/A","N/A",IF(C21&gt;15,"No",IF(C21&lt;-15,"No","Yes")))</f>
        <v>N/A</v>
      </c>
      <c r="E21" s="10" t="s">
        <v>1746</v>
      </c>
      <c r="F21" s="9" t="str">
        <f>IF($B21="N/A","N/A",IF(E21&gt;15,"No",IF(E21&lt;-15,"No","Yes")))</f>
        <v>N/A</v>
      </c>
      <c r="G21" s="10" t="s">
        <v>1746</v>
      </c>
      <c r="H21" s="9" t="str">
        <f>IF($B21="N/A","N/A",IF(G21&gt;15,"No",IF(G21&lt;-15,"No","Yes")))</f>
        <v>N/A</v>
      </c>
      <c r="I21" s="10" t="s">
        <v>1746</v>
      </c>
      <c r="J21" s="10" t="s">
        <v>1746</v>
      </c>
      <c r="K21" s="9" t="str">
        <f t="shared" si="1"/>
        <v>N/A</v>
      </c>
    </row>
    <row r="22" spans="1:11" x14ac:dyDescent="0.25">
      <c r="A22" s="75" t="s">
        <v>1709</v>
      </c>
      <c r="B22" s="51" t="s">
        <v>224</v>
      </c>
      <c r="C22" s="9">
        <v>0</v>
      </c>
      <c r="D22" s="9" t="str">
        <f>IF($B22="N/A","N/A",IF(C22&gt;5,"No",IF(C22&lt;=0,"No","Yes")))</f>
        <v>No</v>
      </c>
      <c r="E22" s="9">
        <v>0</v>
      </c>
      <c r="F22" s="9" t="str">
        <f>IF($B22="N/A","N/A",IF(E22&gt;5,"No",IF(E22&lt;=0,"No","Yes")))</f>
        <v>No</v>
      </c>
      <c r="G22" s="9">
        <v>0</v>
      </c>
      <c r="H22" s="9" t="str">
        <f>IF($B22="N/A","N/A",IF(G22&gt;5,"No",IF(G22&lt;=0,"No","Yes")))</f>
        <v>No</v>
      </c>
      <c r="I22" s="10" t="s">
        <v>1746</v>
      </c>
      <c r="J22" s="10" t="s">
        <v>1746</v>
      </c>
      <c r="K22" s="9" t="str">
        <f t="shared" si="1"/>
        <v>N/A</v>
      </c>
    </row>
    <row r="23" spans="1:11" x14ac:dyDescent="0.25">
      <c r="A23" s="75" t="s">
        <v>130</v>
      </c>
      <c r="B23" s="35" t="s">
        <v>213</v>
      </c>
      <c r="C23" s="9" t="s">
        <v>1746</v>
      </c>
      <c r="D23" s="9" t="str">
        <f>IF($B23="N/A","N/A",IF(C23&gt;15,"No",IF(C23&lt;-15,"No","Yes")))</f>
        <v>N/A</v>
      </c>
      <c r="E23" s="9" t="s">
        <v>1746</v>
      </c>
      <c r="F23" s="9" t="str">
        <f>IF($B23="N/A","N/A",IF(E23&gt;15,"No",IF(E23&lt;-15,"No","Yes")))</f>
        <v>N/A</v>
      </c>
      <c r="G23" s="9" t="s">
        <v>1746</v>
      </c>
      <c r="H23" s="9" t="str">
        <f>IF($B23="N/A","N/A",IF(G23&gt;15,"No",IF(G23&lt;-15,"No","Yes")))</f>
        <v>N/A</v>
      </c>
      <c r="I23" s="10" t="s">
        <v>1746</v>
      </c>
      <c r="J23" s="10" t="s">
        <v>1746</v>
      </c>
      <c r="K23" s="9" t="str">
        <f t="shared" si="1"/>
        <v>N/A</v>
      </c>
    </row>
    <row r="24" spans="1:11" x14ac:dyDescent="0.25">
      <c r="A24" s="75" t="s">
        <v>850</v>
      </c>
      <c r="B24" s="35" t="s">
        <v>213</v>
      </c>
      <c r="C24" s="10" t="s">
        <v>1746</v>
      </c>
      <c r="D24" s="9" t="str">
        <f>IF($B24="N/A","N/A",IF(C24&gt;15,"No",IF(C24&lt;-15,"No","Yes")))</f>
        <v>N/A</v>
      </c>
      <c r="E24" s="10" t="s">
        <v>1746</v>
      </c>
      <c r="F24" s="9" t="str">
        <f>IF($B24="N/A","N/A",IF(E24&gt;15,"No",IF(E24&lt;-15,"No","Yes")))</f>
        <v>N/A</v>
      </c>
      <c r="G24" s="10" t="s">
        <v>1746</v>
      </c>
      <c r="H24" s="9" t="str">
        <f>IF($B24="N/A","N/A",IF(G24&gt;15,"No",IF(G24&lt;-15,"No","Yes")))</f>
        <v>N/A</v>
      </c>
      <c r="I24" s="10" t="s">
        <v>1746</v>
      </c>
      <c r="J24" s="10" t="s">
        <v>1746</v>
      </c>
      <c r="K24" s="9" t="str">
        <f t="shared" si="1"/>
        <v>N/A</v>
      </c>
    </row>
    <row r="25" spans="1:11" x14ac:dyDescent="0.25">
      <c r="A25" s="75" t="s">
        <v>15</v>
      </c>
      <c r="B25" s="35" t="s">
        <v>240</v>
      </c>
      <c r="C25" s="9">
        <v>4.7373045500000002E-2</v>
      </c>
      <c r="D25" s="9" t="str">
        <f>IF($B25="N/A","N/A",IF(C25&gt;20,"No",IF(C25&lt;1,"No","Yes")))</f>
        <v>No</v>
      </c>
      <c r="E25" s="9">
        <v>1.0578136857</v>
      </c>
      <c r="F25" s="9" t="str">
        <f>IF($B25="N/A","N/A",IF(E25&gt;20,"No",IF(E25&lt;1,"No","Yes")))</f>
        <v>Yes</v>
      </c>
      <c r="G25" s="9">
        <v>3.0978299741000002</v>
      </c>
      <c r="H25" s="9" t="str">
        <f>IF($B25="N/A","N/A",IF(G25&gt;20,"No",IF(G25&lt;1,"No","Yes")))</f>
        <v>Yes</v>
      </c>
      <c r="I25" s="10">
        <v>2133</v>
      </c>
      <c r="J25" s="10">
        <v>192.9</v>
      </c>
      <c r="K25" s="9" t="str">
        <f t="shared" ref="K25:K34" si="2">IF(J25="Div by 0", "N/A", IF(J25="N/A","N/A", IF(J25&gt;30, "No", IF(J25&lt;-30, "No", "Yes"))))</f>
        <v>No</v>
      </c>
    </row>
    <row r="26" spans="1:11" x14ac:dyDescent="0.25">
      <c r="A26" s="75" t="s">
        <v>159</v>
      </c>
      <c r="B26" s="35" t="s">
        <v>214</v>
      </c>
      <c r="C26" s="9">
        <v>99.941864362999993</v>
      </c>
      <c r="D26" s="9" t="str">
        <f>IF($B26="N/A","N/A",IF(C26&gt;100,"No",IF(C26&lt;95,"No","Yes")))</f>
        <v>Yes</v>
      </c>
      <c r="E26" s="9">
        <v>99.968241570000004</v>
      </c>
      <c r="F26" s="9" t="str">
        <f>IF($B26="N/A","N/A",IF(E26&gt;100,"No",IF(E26&lt;95,"No","Yes")))</f>
        <v>Yes</v>
      </c>
      <c r="G26" s="9">
        <v>99.956704383000002</v>
      </c>
      <c r="H26" s="9" t="str">
        <f>IF($B26="N/A","N/A",IF(G26&gt;100,"No",IF(G26&lt;95,"No","Yes")))</f>
        <v>Yes</v>
      </c>
      <c r="I26" s="10">
        <v>2.64E-2</v>
      </c>
      <c r="J26" s="10">
        <v>-1.2E-2</v>
      </c>
      <c r="K26" s="9" t="str">
        <f t="shared" si="2"/>
        <v>Yes</v>
      </c>
    </row>
    <row r="27" spans="1:11" x14ac:dyDescent="0.25">
      <c r="A27" s="75" t="s">
        <v>32</v>
      </c>
      <c r="B27" s="35" t="s">
        <v>214</v>
      </c>
      <c r="C27" s="9">
        <v>91.305590549000001</v>
      </c>
      <c r="D27" s="9" t="str">
        <f>IF($B27="N/A","N/A",IF(C27&gt;100,"No",IF(C27&lt;95,"No","Yes")))</f>
        <v>No</v>
      </c>
      <c r="E27" s="9">
        <v>92.467914644999993</v>
      </c>
      <c r="F27" s="9" t="str">
        <f>IF($B27="N/A","N/A",IF(E27&gt;100,"No",IF(E27&lt;95,"No","Yes")))</f>
        <v>No</v>
      </c>
      <c r="G27" s="9">
        <v>98.956232327999999</v>
      </c>
      <c r="H27" s="9" t="str">
        <f>IF($B27="N/A","N/A",IF(G27&gt;100,"No",IF(G27&lt;95,"No","Yes")))</f>
        <v>Yes</v>
      </c>
      <c r="I27" s="10">
        <v>1.2729999999999999</v>
      </c>
      <c r="J27" s="10">
        <v>7.0170000000000003</v>
      </c>
      <c r="K27" s="9" t="str">
        <f t="shared" si="2"/>
        <v>Yes</v>
      </c>
    </row>
    <row r="28" spans="1:11" x14ac:dyDescent="0.25">
      <c r="A28" s="75" t="s">
        <v>851</v>
      </c>
      <c r="B28" s="35" t="s">
        <v>226</v>
      </c>
      <c r="C28" s="9">
        <v>11.312270530999999</v>
      </c>
      <c r="D28" s="9" t="str">
        <f>IF($B28="N/A","N/A",IF(C28&gt;30,"No",IF(C28&lt;5,"No","Yes")))</f>
        <v>Yes</v>
      </c>
      <c r="E28" s="9">
        <v>10.57750216</v>
      </c>
      <c r="F28" s="9" t="str">
        <f>IF($B28="N/A","N/A",IF(E28&gt;30,"No",IF(E28&lt;5,"No","Yes")))</f>
        <v>Yes</v>
      </c>
      <c r="G28" s="9">
        <v>9.0288726558000008</v>
      </c>
      <c r="H28" s="9" t="str">
        <f>IF($B28="N/A","N/A",IF(G28&gt;30,"No",IF(G28&lt;5,"No","Yes")))</f>
        <v>Yes</v>
      </c>
      <c r="I28" s="10">
        <v>-6.5</v>
      </c>
      <c r="J28" s="10">
        <v>-14.6</v>
      </c>
      <c r="K28" s="9" t="str">
        <f t="shared" si="2"/>
        <v>Yes</v>
      </c>
    </row>
    <row r="29" spans="1:11" x14ac:dyDescent="0.25">
      <c r="A29" s="75" t="s">
        <v>852</v>
      </c>
      <c r="B29" s="35" t="s">
        <v>227</v>
      </c>
      <c r="C29" s="9">
        <v>55.267632849999998</v>
      </c>
      <c r="D29" s="9" t="str">
        <f>IF($B29="N/A","N/A",IF(C29&gt;75,"No",IF(C29&lt;15,"No","Yes")))</f>
        <v>Yes</v>
      </c>
      <c r="E29" s="9">
        <v>55.471493359</v>
      </c>
      <c r="F29" s="9" t="str">
        <f>IF($B29="N/A","N/A",IF(E29&gt;75,"No",IF(E29&lt;15,"No","Yes")))</f>
        <v>Yes</v>
      </c>
      <c r="G29" s="9">
        <v>57.963687528000001</v>
      </c>
      <c r="H29" s="9" t="str">
        <f>IF($B29="N/A","N/A",IF(G29&gt;75,"No",IF(G29&lt;15,"No","Yes")))</f>
        <v>Yes</v>
      </c>
      <c r="I29" s="10">
        <v>0.36890000000000001</v>
      </c>
      <c r="J29" s="10">
        <v>4.4930000000000003</v>
      </c>
      <c r="K29" s="9" t="str">
        <f t="shared" si="2"/>
        <v>Yes</v>
      </c>
    </row>
    <row r="30" spans="1:11" x14ac:dyDescent="0.25">
      <c r="A30" s="75" t="s">
        <v>853</v>
      </c>
      <c r="B30" s="35" t="s">
        <v>228</v>
      </c>
      <c r="C30" s="9">
        <v>33.420096618000002</v>
      </c>
      <c r="D30" s="9" t="str">
        <f>IF($B30="N/A","N/A",IF(C30&gt;70,"No",IF(C30&lt;25,"No","Yes")))</f>
        <v>Yes</v>
      </c>
      <c r="E30" s="9">
        <v>33.951004480999998</v>
      </c>
      <c r="F30" s="9" t="str">
        <f>IF($B30="N/A","N/A",IF(E30&gt;70,"No",IF(E30&lt;25,"No","Yes")))</f>
        <v>Yes</v>
      </c>
      <c r="G30" s="9">
        <v>33.007439816999998</v>
      </c>
      <c r="H30" s="9" t="str">
        <f>IF($B30="N/A","N/A",IF(G30&gt;70,"No",IF(G30&lt;25,"No","Yes")))</f>
        <v>Yes</v>
      </c>
      <c r="I30" s="10">
        <v>1.589</v>
      </c>
      <c r="J30" s="10">
        <v>-2.78</v>
      </c>
      <c r="K30" s="9" t="str">
        <f t="shared" si="2"/>
        <v>Yes</v>
      </c>
    </row>
    <row r="31" spans="1:11" x14ac:dyDescent="0.25">
      <c r="A31" s="75" t="s">
        <v>160</v>
      </c>
      <c r="B31" s="35" t="s">
        <v>214</v>
      </c>
      <c r="C31" s="9">
        <v>99.801421368000007</v>
      </c>
      <c r="D31" s="9" t="str">
        <f>IF($B31="N/A","N/A",IF(C31&gt;100,"No",IF(C31&lt;95,"No","Yes")))</f>
        <v>Yes</v>
      </c>
      <c r="E31" s="9">
        <v>99.835158628000002</v>
      </c>
      <c r="F31" s="9" t="str">
        <f>IF($B31="N/A","N/A",IF(E31&gt;100,"No",IF(E31&lt;95,"No","Yes")))</f>
        <v>Yes</v>
      </c>
      <c r="G31" s="9">
        <v>99.998092704000001</v>
      </c>
      <c r="H31" s="9" t="str">
        <f>IF($B31="N/A","N/A",IF(G31&gt;100,"No",IF(G31&lt;95,"No","Yes")))</f>
        <v>Yes</v>
      </c>
      <c r="I31" s="10">
        <v>3.3799999999999997E-2</v>
      </c>
      <c r="J31" s="10">
        <v>0.16320000000000001</v>
      </c>
      <c r="K31" s="9" t="str">
        <f t="shared" si="2"/>
        <v>Yes</v>
      </c>
    </row>
    <row r="32" spans="1:11" x14ac:dyDescent="0.25">
      <c r="A32" s="29" t="s">
        <v>374</v>
      </c>
      <c r="B32" s="35" t="s">
        <v>241</v>
      </c>
      <c r="C32" s="9">
        <v>5.29307771E-2</v>
      </c>
      <c r="D32" s="9" t="str">
        <f>IF($B32="N/A","N/A",IF(C32&gt;5,"No",IF(C32&lt;1,"No","Yes")))</f>
        <v>No</v>
      </c>
      <c r="E32" s="9">
        <v>6.1470797799999997E-2</v>
      </c>
      <c r="F32" s="9" t="str">
        <f>IF($B32="N/A","N/A",IF(E32&gt;5,"No",IF(E32&lt;1,"No","Yes")))</f>
        <v>No</v>
      </c>
      <c r="G32" s="9">
        <v>7.5719646599999996E-2</v>
      </c>
      <c r="H32" s="9" t="str">
        <f>IF($B32="N/A","N/A",IF(G32&gt;5,"No",IF(G32&lt;1,"No","Yes")))</f>
        <v>No</v>
      </c>
      <c r="I32" s="10">
        <v>16.13</v>
      </c>
      <c r="J32" s="10">
        <v>23.18</v>
      </c>
      <c r="K32" s="9" t="str">
        <f t="shared" si="2"/>
        <v>Yes</v>
      </c>
    </row>
    <row r="33" spans="1:11" x14ac:dyDescent="0.25">
      <c r="A33" s="29" t="s">
        <v>376</v>
      </c>
      <c r="B33" s="35" t="s">
        <v>242</v>
      </c>
      <c r="C33" s="9">
        <v>99.522387953999996</v>
      </c>
      <c r="D33" s="9" t="str">
        <f>IF($B33="N/A","N/A",IF(C33&gt;98,"No",IF(C33&lt;8,"No","Yes")))</f>
        <v>No</v>
      </c>
      <c r="E33" s="9">
        <v>99.493555352000001</v>
      </c>
      <c r="F33" s="9" t="str">
        <f>IF($B33="N/A","N/A",IF(E33&gt;98,"No",IF(E33&lt;8,"No","Yes")))</f>
        <v>No</v>
      </c>
      <c r="G33" s="9">
        <v>99.582683661000004</v>
      </c>
      <c r="H33" s="9" t="str">
        <f>IF($B33="N/A","N/A",IF(G33&gt;98,"No",IF(G33&lt;8,"No","Yes")))</f>
        <v>No</v>
      </c>
      <c r="I33" s="10">
        <v>-2.9000000000000001E-2</v>
      </c>
      <c r="J33" s="10">
        <v>8.9599999999999999E-2</v>
      </c>
      <c r="K33" s="9" t="str">
        <f t="shared" si="2"/>
        <v>Yes</v>
      </c>
    </row>
    <row r="34" spans="1:11" x14ac:dyDescent="0.25">
      <c r="A34" s="29" t="s">
        <v>377</v>
      </c>
      <c r="B34" s="51" t="s">
        <v>224</v>
      </c>
      <c r="C34" s="9">
        <v>5.3283649000000002E-2</v>
      </c>
      <c r="D34" s="9" t="str">
        <f>IF($B34="N/A","N/A",IF(C34&gt;5,"No",IF(C34&lt;=0,"No","Yes")))</f>
        <v>Yes</v>
      </c>
      <c r="E34" s="9">
        <v>6.6808349000000003E-2</v>
      </c>
      <c r="F34" s="9" t="str">
        <f>IF($B34="N/A","N/A",IF(E34&gt;5,"No",IF(E34&lt;=0,"No","Yes")))</f>
        <v>Yes</v>
      </c>
      <c r="G34" s="9">
        <v>8.9642906499999994E-2</v>
      </c>
      <c r="H34" s="9" t="str">
        <f>IF($B34="N/A","N/A",IF(G34&gt;5,"No",IF(G34&lt;=0,"No","Yes")))</f>
        <v>Yes</v>
      </c>
      <c r="I34" s="10">
        <v>25.38</v>
      </c>
      <c r="J34" s="10">
        <v>34.18</v>
      </c>
      <c r="K34" s="9" t="str">
        <f t="shared" si="2"/>
        <v>No</v>
      </c>
    </row>
    <row r="35" spans="1:11" ht="12" customHeight="1" x14ac:dyDescent="0.25">
      <c r="A35" s="140" t="s">
        <v>1646</v>
      </c>
      <c r="B35" s="141"/>
      <c r="C35" s="141"/>
      <c r="D35" s="141"/>
      <c r="E35" s="141"/>
      <c r="F35" s="141"/>
      <c r="G35" s="141"/>
      <c r="H35" s="141"/>
      <c r="I35" s="141"/>
      <c r="J35" s="141"/>
      <c r="K35" s="142"/>
    </row>
    <row r="36" spans="1:11" x14ac:dyDescent="0.25">
      <c r="A36" s="132" t="s">
        <v>1644</v>
      </c>
      <c r="B36" s="133"/>
      <c r="C36" s="133"/>
      <c r="D36" s="133"/>
      <c r="E36" s="133"/>
      <c r="F36" s="133"/>
      <c r="G36" s="133"/>
      <c r="H36" s="133"/>
      <c r="I36" s="133"/>
      <c r="J36" s="133"/>
      <c r="K36" s="134"/>
    </row>
    <row r="37" spans="1:11" x14ac:dyDescent="0.25">
      <c r="A37" s="135" t="s">
        <v>1742</v>
      </c>
      <c r="B37" s="135"/>
      <c r="C37" s="135"/>
      <c r="D37" s="135"/>
      <c r="E37" s="135"/>
      <c r="F37" s="135"/>
      <c r="G37" s="135"/>
      <c r="H37" s="135"/>
      <c r="I37" s="135"/>
      <c r="J37" s="135"/>
      <c r="K37" s="136"/>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1594</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1894</v>
      </c>
      <c r="D6" s="9" t="str">
        <f>IF($B6="N/A","N/A",IF(C6&gt;15,"No",IF(C6&lt;-15,"No","Yes")))</f>
        <v>N/A</v>
      </c>
      <c r="E6" s="36">
        <v>1035</v>
      </c>
      <c r="F6" s="9" t="str">
        <f>IF($B6="N/A","N/A",IF(E6&gt;15,"No",IF(E6&lt;-15,"No","Yes")))</f>
        <v>N/A</v>
      </c>
      <c r="G6" s="36">
        <v>0</v>
      </c>
      <c r="H6" s="9" t="str">
        <f>IF($B6="N/A","N/A",IF(G6&gt;15,"No",IF(G6&lt;-15,"No","Yes")))</f>
        <v>N/A</v>
      </c>
      <c r="I6" s="10">
        <v>-45.4</v>
      </c>
      <c r="J6" s="10">
        <v>-100</v>
      </c>
      <c r="K6" s="9" t="str">
        <f t="shared" ref="K6:K22" si="0">IF(J6="Div by 0", "N/A", IF(J6="N/A","N/A", IF(J6&gt;30, "No", IF(J6&lt;-30, "No", "Yes"))))</f>
        <v>No</v>
      </c>
    </row>
    <row r="7" spans="1:11" x14ac:dyDescent="0.25">
      <c r="A7" s="75" t="s">
        <v>30</v>
      </c>
      <c r="B7" s="35" t="s">
        <v>213</v>
      </c>
      <c r="C7" s="8">
        <v>100</v>
      </c>
      <c r="D7" s="9" t="str">
        <f>IF($B7="N/A","N/A",IF(C7&gt;15,"No",IF(C7&lt;-15,"No","Yes")))</f>
        <v>N/A</v>
      </c>
      <c r="E7" s="8">
        <v>100</v>
      </c>
      <c r="F7" s="9" t="str">
        <f>IF($B7="N/A","N/A",IF(E7&gt;15,"No",IF(E7&lt;-15,"No","Yes")))</f>
        <v>N/A</v>
      </c>
      <c r="G7" s="8" t="s">
        <v>1746</v>
      </c>
      <c r="H7" s="9" t="str">
        <f>IF($B7="N/A","N/A",IF(G7&gt;15,"No",IF(G7&lt;-15,"No","Yes")))</f>
        <v>N/A</v>
      </c>
      <c r="I7" s="10">
        <v>0</v>
      </c>
      <c r="J7" s="10" t="s">
        <v>1746</v>
      </c>
      <c r="K7" s="9" t="str">
        <f t="shared" si="0"/>
        <v>N/A</v>
      </c>
    </row>
    <row r="8" spans="1:11" x14ac:dyDescent="0.25">
      <c r="A8" s="75" t="s">
        <v>29</v>
      </c>
      <c r="B8" s="35" t="s">
        <v>217</v>
      </c>
      <c r="C8" s="8">
        <v>0</v>
      </c>
      <c r="D8" s="9" t="str">
        <f>IF($B8="N/A","N/A",IF(C8=0,"Yes","No"))</f>
        <v>Yes</v>
      </c>
      <c r="E8" s="8">
        <v>0</v>
      </c>
      <c r="F8" s="9" t="str">
        <f>IF($B8="N/A","N/A",IF(E8=0,"Yes","No"))</f>
        <v>Yes</v>
      </c>
      <c r="G8" s="8" t="s">
        <v>1746</v>
      </c>
      <c r="H8" s="9" t="str">
        <f>IF($B8="N/A","N/A",IF(G8=0,"Yes","No"))</f>
        <v>No</v>
      </c>
      <c r="I8" s="10" t="s">
        <v>1746</v>
      </c>
      <c r="J8" s="10" t="s">
        <v>1746</v>
      </c>
      <c r="K8" s="9" t="str">
        <f t="shared" si="0"/>
        <v>N/A</v>
      </c>
    </row>
    <row r="9" spans="1:11" x14ac:dyDescent="0.25">
      <c r="A9" s="75" t="s">
        <v>854</v>
      </c>
      <c r="B9" s="35" t="s">
        <v>213</v>
      </c>
      <c r="C9" s="37">
        <v>834.11932418000004</v>
      </c>
      <c r="D9" s="9" t="str">
        <f>IF($B9="N/A","N/A",IF(C9&gt;15,"No",IF(C9&lt;-15,"No","Yes")))</f>
        <v>N/A</v>
      </c>
      <c r="E9" s="37">
        <v>814.82415459000003</v>
      </c>
      <c r="F9" s="9" t="str">
        <f>IF($B9="N/A","N/A",IF(E9&gt;15,"No",IF(E9&lt;-15,"No","Yes")))</f>
        <v>N/A</v>
      </c>
      <c r="G9" s="37" t="s">
        <v>1746</v>
      </c>
      <c r="H9" s="9" t="str">
        <f>IF($B9="N/A","N/A",IF(G9&gt;15,"No",IF(G9&lt;-15,"No","Yes")))</f>
        <v>N/A</v>
      </c>
      <c r="I9" s="10">
        <v>-2.31</v>
      </c>
      <c r="J9" s="10" t="s">
        <v>1746</v>
      </c>
      <c r="K9" s="9" t="str">
        <f t="shared" si="0"/>
        <v>N/A</v>
      </c>
    </row>
    <row r="10" spans="1:11" x14ac:dyDescent="0.25">
      <c r="A10" s="75" t="s">
        <v>655</v>
      </c>
      <c r="B10" s="35" t="s">
        <v>237</v>
      </c>
      <c r="C10" s="8">
        <v>100</v>
      </c>
      <c r="D10" s="9" t="str">
        <f>IF($B10="N/A","N/A",IF(C10&gt;99,"No",IF(C10&lt;75,"No","Yes")))</f>
        <v>No</v>
      </c>
      <c r="E10" s="8">
        <v>100</v>
      </c>
      <c r="F10" s="9" t="str">
        <f>IF($B10="N/A","N/A",IF(E10&gt;99,"No",IF(E10&lt;75,"No","Yes")))</f>
        <v>No</v>
      </c>
      <c r="G10" s="8" t="s">
        <v>1746</v>
      </c>
      <c r="H10" s="9" t="str">
        <f>IF($B10="N/A","N/A",IF(G10&gt;99,"No",IF(G10&lt;75,"No","Yes")))</f>
        <v>No</v>
      </c>
      <c r="I10" s="10">
        <v>0</v>
      </c>
      <c r="J10" s="10" t="s">
        <v>1746</v>
      </c>
      <c r="K10" s="9" t="str">
        <f t="shared" si="0"/>
        <v>N/A</v>
      </c>
    </row>
    <row r="11" spans="1:11" x14ac:dyDescent="0.25">
      <c r="A11" s="72" t="s">
        <v>656</v>
      </c>
      <c r="B11" s="51" t="s">
        <v>238</v>
      </c>
      <c r="C11" s="9">
        <v>0</v>
      </c>
      <c r="D11" s="9" t="str">
        <f>IF($B11="N/A","N/A",IF(C11&gt;20,"No",IF(C11&lt;=0,"No","Yes")))</f>
        <v>No</v>
      </c>
      <c r="E11" s="9">
        <v>0</v>
      </c>
      <c r="F11" s="9" t="str">
        <f>IF($B11="N/A","N/A",IF(E11&gt;20,"No",IF(E11&lt;=0,"No","Yes")))</f>
        <v>No</v>
      </c>
      <c r="G11" s="9" t="s">
        <v>1746</v>
      </c>
      <c r="H11" s="9" t="str">
        <f>IF($B11="N/A","N/A",IF(G11&gt;20,"No",IF(G11&lt;=0,"No","Yes")))</f>
        <v>No</v>
      </c>
      <c r="I11" s="10" t="s">
        <v>1746</v>
      </c>
      <c r="J11" s="10" t="s">
        <v>1746</v>
      </c>
      <c r="K11" s="9" t="str">
        <f t="shared" si="0"/>
        <v>N/A</v>
      </c>
    </row>
    <row r="12" spans="1:11" x14ac:dyDescent="0.25">
      <c r="A12" s="75" t="s">
        <v>657</v>
      </c>
      <c r="B12" s="51" t="s">
        <v>239</v>
      </c>
      <c r="C12" s="9">
        <v>0</v>
      </c>
      <c r="D12" s="9" t="str">
        <f>IF($B12="N/A","N/A",IF(C12&gt;10,"No",IF(C12&lt;=0,"No","Yes")))</f>
        <v>No</v>
      </c>
      <c r="E12" s="9">
        <v>0</v>
      </c>
      <c r="F12" s="9" t="str">
        <f>IF($B12="N/A","N/A",IF(E12&gt;10,"No",IF(E12&lt;=0,"No","Yes")))</f>
        <v>No</v>
      </c>
      <c r="G12" s="9" t="s">
        <v>1746</v>
      </c>
      <c r="H12" s="9" t="str">
        <f>IF($B12="N/A","N/A",IF(G12&gt;10,"No",IF(G12&lt;=0,"No","Yes")))</f>
        <v>No</v>
      </c>
      <c r="I12" s="10" t="s">
        <v>1746</v>
      </c>
      <c r="J12" s="10" t="s">
        <v>1746</v>
      </c>
      <c r="K12" s="9" t="str">
        <f t="shared" si="0"/>
        <v>N/A</v>
      </c>
    </row>
    <row r="13" spans="1:11" x14ac:dyDescent="0.25">
      <c r="A13" s="75" t="s">
        <v>658</v>
      </c>
      <c r="B13" s="51" t="s">
        <v>224</v>
      </c>
      <c r="C13" s="9">
        <v>0</v>
      </c>
      <c r="D13" s="9" t="str">
        <f>IF($B13="N/A","N/A",IF(C13&gt;5,"No",IF(C13&lt;=0,"No","Yes")))</f>
        <v>No</v>
      </c>
      <c r="E13" s="9">
        <v>0</v>
      </c>
      <c r="F13" s="9" t="str">
        <f>IF($B13="N/A","N/A",IF(E13&gt;5,"No",IF(E13&lt;=0,"No","Yes")))</f>
        <v>No</v>
      </c>
      <c r="G13" s="9" t="s">
        <v>1746</v>
      </c>
      <c r="H13" s="9" t="str">
        <f>IF($B13="N/A","N/A",IF(G13&gt;5,"No",IF(G13&lt;=0,"No","Yes")))</f>
        <v>No</v>
      </c>
      <c r="I13" s="10" t="s">
        <v>1746</v>
      </c>
      <c r="J13" s="10" t="s">
        <v>1746</v>
      </c>
      <c r="K13" s="9" t="str">
        <f t="shared" si="0"/>
        <v>N/A</v>
      </c>
    </row>
    <row r="14" spans="1:11" x14ac:dyDescent="0.25">
      <c r="A14" s="75" t="s">
        <v>159</v>
      </c>
      <c r="B14" s="35" t="s">
        <v>214</v>
      </c>
      <c r="C14" s="9">
        <v>100</v>
      </c>
      <c r="D14" s="9" t="str">
        <f>IF($B14="N/A","N/A",IF(C14&gt;100,"No",IF(C14&lt;95,"No","Yes")))</f>
        <v>Yes</v>
      </c>
      <c r="E14" s="9">
        <v>100</v>
      </c>
      <c r="F14" s="9" t="str">
        <f>IF($B14="N/A","N/A",IF(E14&gt;100,"No",IF(E14&lt;95,"No","Yes")))</f>
        <v>Yes</v>
      </c>
      <c r="G14" s="9" t="s">
        <v>1746</v>
      </c>
      <c r="H14" s="9" t="str">
        <f>IF($B14="N/A","N/A",IF(G14&gt;100,"No",IF(G14&lt;95,"No","Yes")))</f>
        <v>No</v>
      </c>
      <c r="I14" s="10">
        <v>0</v>
      </c>
      <c r="J14" s="10" t="s">
        <v>1746</v>
      </c>
      <c r="K14" s="9" t="str">
        <f t="shared" si="0"/>
        <v>N/A</v>
      </c>
    </row>
    <row r="15" spans="1:11" x14ac:dyDescent="0.25">
      <c r="A15" s="75" t="s">
        <v>32</v>
      </c>
      <c r="B15" s="35" t="s">
        <v>214</v>
      </c>
      <c r="C15" s="9">
        <v>100</v>
      </c>
      <c r="D15" s="9" t="str">
        <f>IF($B15="N/A","N/A",IF(C15&gt;100,"No",IF(C15&lt;95,"No","Yes")))</f>
        <v>Yes</v>
      </c>
      <c r="E15" s="9">
        <v>100</v>
      </c>
      <c r="F15" s="9" t="str">
        <f>IF($B15="N/A","N/A",IF(E15&gt;100,"No",IF(E15&lt;95,"No","Yes")))</f>
        <v>Yes</v>
      </c>
      <c r="G15" s="9" t="s">
        <v>1746</v>
      </c>
      <c r="H15" s="9" t="str">
        <f>IF($B15="N/A","N/A",IF(G15&gt;100,"No",IF(G15&lt;95,"No","Yes")))</f>
        <v>No</v>
      </c>
      <c r="I15" s="10">
        <v>0</v>
      </c>
      <c r="J15" s="10" t="s">
        <v>1746</v>
      </c>
      <c r="K15" s="9" t="str">
        <f t="shared" si="0"/>
        <v>N/A</v>
      </c>
    </row>
    <row r="16" spans="1:11" x14ac:dyDescent="0.25">
      <c r="A16" s="75" t="s">
        <v>851</v>
      </c>
      <c r="B16" s="35" t="s">
        <v>226</v>
      </c>
      <c r="C16" s="9">
        <v>10.242872228</v>
      </c>
      <c r="D16" s="9" t="str">
        <f>IF($B16="N/A","N/A",IF(C16&gt;30,"No",IF(C16&lt;5,"No","Yes")))</f>
        <v>Yes</v>
      </c>
      <c r="E16" s="9">
        <v>10.338164251</v>
      </c>
      <c r="F16" s="9" t="str">
        <f>IF($B16="N/A","N/A",IF(E16&gt;30,"No",IF(E16&lt;5,"No","Yes")))</f>
        <v>Yes</v>
      </c>
      <c r="G16" s="9" t="s">
        <v>1746</v>
      </c>
      <c r="H16" s="9" t="str">
        <f>IF($B16="N/A","N/A",IF(G16&gt;30,"No",IF(G16&lt;5,"No","Yes")))</f>
        <v>No</v>
      </c>
      <c r="I16" s="10">
        <v>0.93030000000000002</v>
      </c>
      <c r="J16" s="10" t="s">
        <v>1746</v>
      </c>
      <c r="K16" s="9" t="str">
        <f t="shared" si="0"/>
        <v>N/A</v>
      </c>
    </row>
    <row r="17" spans="1:11" x14ac:dyDescent="0.25">
      <c r="A17" s="75" t="s">
        <v>852</v>
      </c>
      <c r="B17" s="35" t="s">
        <v>227</v>
      </c>
      <c r="C17" s="9">
        <v>47.835269271000001</v>
      </c>
      <c r="D17" s="9" t="str">
        <f>IF($B17="N/A","N/A",IF(C17&gt;75,"No",IF(C17&lt;15,"No","Yes")))</f>
        <v>Yes</v>
      </c>
      <c r="E17" s="9">
        <v>46.376811594000003</v>
      </c>
      <c r="F17" s="9" t="str">
        <f>IF($B17="N/A","N/A",IF(E17&gt;75,"No",IF(E17&lt;15,"No","Yes")))</f>
        <v>Yes</v>
      </c>
      <c r="G17" s="9" t="s">
        <v>1746</v>
      </c>
      <c r="H17" s="9" t="str">
        <f>IF($B17="N/A","N/A",IF(G17&gt;75,"No",IF(G17&lt;15,"No","Yes")))</f>
        <v>No</v>
      </c>
      <c r="I17" s="10">
        <v>-3.05</v>
      </c>
      <c r="J17" s="10" t="s">
        <v>1746</v>
      </c>
      <c r="K17" s="9" t="str">
        <f t="shared" si="0"/>
        <v>N/A</v>
      </c>
    </row>
    <row r="18" spans="1:11" x14ac:dyDescent="0.25">
      <c r="A18" s="75" t="s">
        <v>853</v>
      </c>
      <c r="B18" s="35" t="s">
        <v>228</v>
      </c>
      <c r="C18" s="9">
        <v>41.921858501000003</v>
      </c>
      <c r="D18" s="9" t="str">
        <f>IF($B18="N/A","N/A",IF(C18&gt;70,"No",IF(C18&lt;25,"No","Yes")))</f>
        <v>Yes</v>
      </c>
      <c r="E18" s="9">
        <v>43.285024155000002</v>
      </c>
      <c r="F18" s="9" t="str">
        <f>IF($B18="N/A","N/A",IF(E18&gt;70,"No",IF(E18&lt;25,"No","Yes")))</f>
        <v>Yes</v>
      </c>
      <c r="G18" s="9" t="s">
        <v>1746</v>
      </c>
      <c r="H18" s="9" t="str">
        <f>IF($B18="N/A","N/A",IF(G18&gt;70,"No",IF(G18&lt;25,"No","Yes")))</f>
        <v>No</v>
      </c>
      <c r="I18" s="10">
        <v>3.2519999999999998</v>
      </c>
      <c r="J18" s="10" t="s">
        <v>1746</v>
      </c>
      <c r="K18" s="9" t="str">
        <f t="shared" si="0"/>
        <v>N/A</v>
      </c>
    </row>
    <row r="19" spans="1:11" x14ac:dyDescent="0.25">
      <c r="A19" s="75" t="s">
        <v>160</v>
      </c>
      <c r="B19" s="35" t="s">
        <v>214</v>
      </c>
      <c r="C19" s="9">
        <v>99.788806758000007</v>
      </c>
      <c r="D19" s="9" t="str">
        <f>IF($B19="N/A","N/A",IF(C19&gt;100,"No",IF(C19&lt;95,"No","Yes")))</f>
        <v>Yes</v>
      </c>
      <c r="E19" s="9">
        <v>99.903381643000003</v>
      </c>
      <c r="F19" s="9" t="str">
        <f>IF($B19="N/A","N/A",IF(E19&gt;100,"No",IF(E19&lt;95,"No","Yes")))</f>
        <v>Yes</v>
      </c>
      <c r="G19" s="9" t="s">
        <v>1746</v>
      </c>
      <c r="H19" s="9" t="str">
        <f>IF($B19="N/A","N/A",IF(G19&gt;100,"No",IF(G19&lt;95,"No","Yes")))</f>
        <v>No</v>
      </c>
      <c r="I19" s="10">
        <v>0.1148</v>
      </c>
      <c r="J19" s="10" t="s">
        <v>1746</v>
      </c>
      <c r="K19" s="9" t="str">
        <f t="shared" si="0"/>
        <v>N/A</v>
      </c>
    </row>
    <row r="20" spans="1:11" x14ac:dyDescent="0.25">
      <c r="A20" s="29" t="s">
        <v>374</v>
      </c>
      <c r="B20" s="35" t="s">
        <v>241</v>
      </c>
      <c r="C20" s="9">
        <v>2.4815205912999998</v>
      </c>
      <c r="D20" s="9" t="str">
        <f>IF($B20="N/A","N/A",IF(C20&gt;5,"No",IF(C20&lt;1,"No","Yes")))</f>
        <v>Yes</v>
      </c>
      <c r="E20" s="9">
        <v>2.3188405796999998</v>
      </c>
      <c r="F20" s="9" t="str">
        <f>IF($B20="N/A","N/A",IF(E20&gt;5,"No",IF(E20&lt;1,"No","Yes")))</f>
        <v>Yes</v>
      </c>
      <c r="G20" s="9" t="s">
        <v>1746</v>
      </c>
      <c r="H20" s="9" t="str">
        <f>IF($B20="N/A","N/A",IF(G20&gt;5,"No",IF(G20&lt;1,"No","Yes")))</f>
        <v>No</v>
      </c>
      <c r="I20" s="10">
        <v>-6.56</v>
      </c>
      <c r="J20" s="10" t="s">
        <v>1746</v>
      </c>
      <c r="K20" s="9" t="str">
        <f t="shared" si="0"/>
        <v>N/A</v>
      </c>
    </row>
    <row r="21" spans="1:11" x14ac:dyDescent="0.25">
      <c r="A21" s="29" t="s">
        <v>376</v>
      </c>
      <c r="B21" s="35" t="s">
        <v>242</v>
      </c>
      <c r="C21" s="9">
        <v>84.846884900000006</v>
      </c>
      <c r="D21" s="9" t="str">
        <f>IF($B21="N/A","N/A",IF(C21&gt;98,"No",IF(C21&lt;8,"No","Yes")))</f>
        <v>Yes</v>
      </c>
      <c r="E21" s="9">
        <v>86.086956521999994</v>
      </c>
      <c r="F21" s="9" t="str">
        <f>IF($B21="N/A","N/A",IF(E21&gt;98,"No",IF(E21&lt;8,"No","Yes")))</f>
        <v>Yes</v>
      </c>
      <c r="G21" s="9" t="s">
        <v>1746</v>
      </c>
      <c r="H21" s="9" t="str">
        <f>IF($B21="N/A","N/A",IF(G21&gt;98,"No",IF(G21&lt;8,"No","Yes")))</f>
        <v>No</v>
      </c>
      <c r="I21" s="10">
        <v>1.462</v>
      </c>
      <c r="J21" s="10" t="s">
        <v>1746</v>
      </c>
      <c r="K21" s="9" t="str">
        <f t="shared" si="0"/>
        <v>N/A</v>
      </c>
    </row>
    <row r="22" spans="1:11" x14ac:dyDescent="0.25">
      <c r="A22" s="29" t="s">
        <v>377</v>
      </c>
      <c r="B22" s="51" t="s">
        <v>224</v>
      </c>
      <c r="C22" s="9">
        <v>0.95036958819999995</v>
      </c>
      <c r="D22" s="9" t="str">
        <f>IF($B22="N/A","N/A",IF(C22&gt;5,"No",IF(C22&lt;=0,"No","Yes")))</f>
        <v>Yes</v>
      </c>
      <c r="E22" s="9">
        <v>0.67632850239999998</v>
      </c>
      <c r="F22" s="9" t="str">
        <f>IF($B22="N/A","N/A",IF(E22&gt;5,"No",IF(E22&lt;=0,"No","Yes")))</f>
        <v>Yes</v>
      </c>
      <c r="G22" s="9" t="s">
        <v>1746</v>
      </c>
      <c r="H22" s="9" t="str">
        <f>IF($B22="N/A","N/A",IF(G22&gt;5,"No",IF(G22&lt;=0,"No","Yes")))</f>
        <v>No</v>
      </c>
      <c r="I22" s="10">
        <v>-28.8</v>
      </c>
      <c r="J22" s="10" t="s">
        <v>1746</v>
      </c>
      <c r="K22" s="9" t="str">
        <f t="shared" si="0"/>
        <v>N/A</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Richard, Cara (CMS/OEDA)</cp:lastModifiedBy>
  <cp:lastPrinted>2015-06-22T16:10:04Z</cp:lastPrinted>
  <dcterms:created xsi:type="dcterms:W3CDTF">2001-03-26T18:59:21Z</dcterms:created>
  <dcterms:modified xsi:type="dcterms:W3CDTF">2025-04-07T00:32:04Z</dcterms:modified>
  <dc:language>English</dc:language>
</cp:coreProperties>
</file>