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854A6C70-1A12-47B4-820A-2B6AC137C26A}"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<sst xmlns="http://schemas.openxmlformats.org/spreadsheetml/2006/main" count="8113" uniqueCount="1750">
  <si>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</si>
  <si>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</si>
  <si>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</si>
  <si>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</si>
  <si>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</si>
  <si>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</si>
  <si>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</si>
  <si>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</si>
  <si>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</si>
  <si>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</si>
  <si>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</si>
  <si>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</si>
  <si>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</si>
  <si>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</si>
  <si>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</si>
  <si>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</si>
  <si>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</si>
  <si>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</si>
  <si>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</si>
  <si>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</si>
  <si>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</si>
  <si>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</si>
  <si>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</si>
  <si>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</si>
  <si>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</si>
  <si>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</si>
  <si>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</si>
  <si>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</si>
  <si>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</si>
  <si>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</si>
  <si>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</si>
  <si>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</si>
  <si>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</si>
  <si>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</si>
  <si>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</si>
  <si>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</si>
  <si>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</si>
  <si>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</si>
  <si>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</si>
  <si>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</si>
  <si>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</si>
  <si>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</si>
  <si>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</si>
  <si>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</si>
  <si>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</si>
  <si>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</si>
  <si>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</si>
  <si>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</si>
  <si>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</si>
  <si>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</si>
  <si>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</si>
  <si>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</si>
  <si>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</si>
  <si>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</si>
  <si>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</si>
  <si>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</si>
  <si>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</si>
  <si>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</si>
  <si>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</si>
  <si>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</si>
  <si>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</si>
  <si>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</si>
  <si>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</si>
  <si>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</si>
  <si>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</si>
  <si>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</si>
  <si>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</si>
  <si>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</si>
  <si>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</si>
  <si>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</si>
  <si>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</si>
  <si>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</si>
  <si>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</si>
  <si>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</si>
  <si>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</si>
  <si>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</si>
  <si>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</si>
  <si>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</si>
  <si>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</si>
  <si>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</si>
  <si>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</si>
  <si>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</si>
  <si>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</si>
  <si>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</si>
  <si>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</si>
  <si>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</si>
  <si>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</si>
  <si>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</si>
  <si>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</si>
  <si>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</si>
  <si>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</si>
  <si>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</si>
  <si>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</si>
  <si>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</si>
  <si>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</si>
  <si>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</si>
  <si>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</si>
  <si>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</si>
  <si>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</si>
  <si>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</si>
  <si>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</si>
  <si>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</si>
  <si>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</si>
  <si>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</si>
  <si>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</si>
  <si>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</si>
  <si>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</si>
  <si>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</si>
  <si>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</si>
  <si>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</si>
  <si>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</si>
  <si>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</si>
  <si>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</si>
  <si>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</si>
  <si>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</si>
  <si>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</si>
  <si>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</si>
  <si>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</si>
  <si>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</si>
  <si>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</si>
  <si>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</si>
  <si>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</si>
  <si>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</si>
  <si>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</si>
  <si>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</si>
  <si>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</si>
  <si>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</si>
  <si>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</si>
  <si>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</si>
  <si>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</si>
  <si>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</si>
  <si>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</si>
  <si>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</si>
  <si>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</si>
  <si>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</si>
  <si>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</si>
  <si>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</si>
  <si>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</si>
  <si>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</si>
  <si>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</si>
  <si>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</si>
  <si>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</si>
  <si>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</si>
  <si>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</si>
  <si>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</si>
  <si>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</si>
  <si>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</si>
  <si>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</si>
  <si>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</si>
  <si>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</si>
  <si>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</si>
  <si>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</si>
  <si>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</si>
  <si>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</si>
  <si>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</si>
  <si>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</si>
  <si>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</si>
  <si>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</si>
  <si>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</si>
  <si>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</si>
  <si>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</si>
  <si>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</si>
  <si>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</si>
  <si>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</si>
  <si>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</si>
  <si>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</si>
  <si>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</si>
  <si>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</si>
  <si>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</si>
  <si>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</si>
  <si>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</si>
  <si>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</si>
  <si>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</si>
  <si>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</si>
  <si>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</si>
  <si>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</si>
  <si>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</si>
  <si>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</si>
  <si>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</si>
  <si>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</si>
  <si>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</si>
  <si>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</si>
  <si>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</si>
  <si>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</si>
  <si>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</si>
  <si>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</si>
  <si>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</si>
  <si>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</si>
  <si>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</si>
  <si>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</si>
  <si>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</si>
  <si>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</si>
  <si>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</si>
  <si>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</si>
  <si>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</si>
  <si>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</si>
  <si>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</si>
  <si>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</si>
  <si>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</si>
  <si>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</si>
  <si>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</si>
  <si>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</si>
  <si>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</si>
  <si>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</si>
  <si>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</si>
  <si>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</si>
  <si>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</si>
  <si>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</si>
  <si>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</si>
  <si>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</si>
  <si>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</si>
  <si>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</si>
  <si>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</si>
  <si>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</si>
  <si>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</si>
  <si>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</si>
  <si>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</si>
  <si>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</si>
  <si>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</si>
  <si>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</si>
  <si>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</si>
  <si>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</si>
  <si>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</si>
  <si>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</si>
  <si>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</si>
  <si>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</si>
  <si>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</si>
  <si>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</si>
  <si>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</si>
  <si>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</si>
  <si>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</si>
  <si>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</si>
  <si>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</si>
  <si>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</si>
  <si>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</si>
  <si>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</si>
  <si>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</si>
  <si>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</si>
  <si>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</si>
  <si>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</si>
  <si>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</si>
  <si>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</si>
  <si>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</si>
  <si>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</si>
  <si>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</si>
  <si>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</si>
  <si>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</si>
  <si>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</si>
  <si>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</si>
  <si>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</si>
  <si>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</si>
  <si>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</si>
  <si>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</si>
  <si>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</si>
  <si>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</si>
  <si>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</si>
  <si>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</si>
  <si>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</si>
  <si>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</si>
  <si>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</si>
  <si>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</si>
  <si>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</si>
  <si>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</si>
  <si>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</si>
  <si>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</si>
  <si>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</si>
  <si>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</si>
  <si>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</si>
  <si>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</si>
  <si>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</si>
  <si>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</si>
  <si>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</si>
  <si>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</si>
  <si>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</si>
  <si>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</si>
  <si>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</si>
  <si>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</si>
  <si>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</si>
  <si>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</si>
  <si>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</si>
  <si>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</si>
  <si>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</si>
  <si>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</si>
  <si>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</si>
  <si>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</si>
  <si>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</si>
  <si>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</si>
  <si>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</si>
  <si>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</si>
  <si>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</si>
  <si>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</si>
  <si>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</si>
  <si>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</si>
  <si>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</si>
  <si>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</si>
  <si>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</si>
  <si>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</si>
  <si>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</si>
  <si>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</si>
  <si>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</si>
  <si>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</si>
  <si>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</si>
  <si>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</si>
  <si>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</si>
  <si>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</si>
  <si>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</si>
  <si>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</si>
  <si>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</si>
  <si>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</si>
  <si>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</si>
  <si>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</si>
  <si>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</si>
  <si>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</si>
  <si>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</si>
  <si>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</si>
  <si>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</si>
  <si>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</si>
  <si>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</si>
  <si>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</si>
  <si>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</si>
  <si>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</si>
  <si>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</si>
  <si>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</si>
  <si>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</si>
  <si>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</si>
  <si>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</si>
  <si>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</si>
  <si>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</si>
  <si>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</si>
  <si>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</si>
  <si>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</si>
  <si>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</si>
  <si>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</si>
  <si>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</si>
  <si>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</si>
  <si>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</si>
  <si>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</si>
  <si>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</si>
  <si>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</si>
  <si>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</si>
  <si>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</si>
  <si>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</si>
  <si>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</si>
  <si>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</si>
  <si>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</si>
  <si>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</si>
  <si>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</si>
  <si>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</si>
  <si>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</si>
  <si>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</si>
  <si>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</si>
  <si>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</si>
  <si>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</si>
  <si>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</si>
  <si>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</si>
  <si>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</si>
  <si>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</si>
  <si>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</si>
  <si>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</si>
  <si>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</si>
  <si>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</si>
  <si>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</si>
  <si>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</si>
  <si>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</si>
  <si>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</si>
  <si>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</si>
  <si>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</si>
  <si>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</si>
  <si>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</si>
  <si>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</si>
  <si>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</si>
  <si>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</si>
  <si>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</si>
  <si>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</si>
  <si>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</si>
  <si>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</si>
  <si>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</si>
  <si>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</si>
  <si>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</si>
  <si>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</si>
  <si>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</si>
  <si>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</si>
  <si>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</si>
  <si>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</si>
  <si>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</si>
  <si>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</si>
  <si>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</si>
  <si>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</si>
  <si>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</si>
  <si>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</si>
  <si>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</si>
  <si>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</si>
  <si>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</si>
  <si>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</si>
  <si>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</si>
  <si>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</si>
  <si>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</si>
  <si>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</si>
  <si>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</si>
  <si>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</si>
  <si>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</si>
  <si>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</si>
  <si>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</si>
  <si>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</si>
  <si>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</si>
  <si>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</si>
  <si>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</si>
  <si>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</si>
  <si>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</si>
  <si>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</si>
  <si>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</si>
  <si>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</si>
  <si>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</si>
  <si>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</si>
  <si>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</si>
  <si>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</si>
  <si>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</si>
  <si>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</si>
  <si>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</si>
  <si>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</si>
  <si>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</si>
  <si>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</si>
  <si>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</si>
  <si>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</si>
  <si>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</si>
  <si>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</si>
  <si>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</si>
  <si>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</si>
  <si>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</si>
  <si>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</si>
  <si>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</si>
  <si>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</si>
  <si>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</si>
  <si>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</si>
  <si>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</si>
  <si>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</si>
  <si>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</si>
  <si>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</si>
  <si>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</si>
  <si>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</si>
  <si>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</si>
  <si>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</si>
  <si>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</si>
  <si>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</si>
  <si>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</si>
  <si>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</si>
  <si>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</si>
  <si>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</si>
  <si>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</si>
  <si>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</si>
  <si>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</si>
  <si>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</si>
  <si>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</si>
  <si>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</si>
  <si>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</si>
  <si>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</si>
  <si>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</si>
  <si>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</si>
  <si>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</si>
  <si>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</si>
  <si>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</si>
  <si>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</si>
  <si>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</si>
  <si>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</si>
  <si>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</si>
  <si>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</si>
  <si>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</si>
  <si>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</si>
  <si>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</si>
  <si>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</si>
  <si>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</si>
  <si>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</si>
  <si>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</si>
  <si>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</si>
  <si>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</si>
  <si>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</si>
  <si>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</si>
  <si>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</si>
  <si>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</si>
  <si>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</si>
  <si>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</si>
  <si>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</si>
  <si>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</si>
  <si>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</si>
  <si>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</si>
  <si>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</si>
  <si>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</si>
  <si>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</si>
  <si>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</si>
  <si>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</si>
  <si>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</si>
  <si>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</si>
  <si>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</si>
  <si>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</si>
  <si>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</si>
  <si>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</si>
  <si>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</si>
  <si>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</si>
  <si>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</si>
  <si>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</si>
  <si>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</si>
  <si>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</si>
  <si>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</si>
  <si>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</si>
  <si>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</si>
  <si>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</si>
  <si>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</si>
  <si>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</si>
  <si>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</si>
  <si>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</si>
  <si>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</si>
  <si>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</si>
  <si>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</si>
  <si>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</si>
  <si>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</si>
  <si>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</si>
  <si>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</si>
  <si>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</si>
  <si>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</si>
  <si>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</si>
  <si>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</si>
  <si>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</si>
  <si>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</si>
  <si>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</si>
  <si>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</si>
  <si>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</si>
  <si>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</si>
  <si>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</si>
  <si>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</si>
  <si>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</si>
  <si>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</si>
  <si>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</si>
  <si>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</si>
  <si>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</si>
  <si>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</si>
  <si>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</si>
  <si>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</si>
  <si>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</si>
  <si>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</si>
  <si>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</si>
  <si>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</si>
  <si>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</si>
  <si>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</si>
  <si>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</si>
  <si>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</si>
  <si>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</si>
  <si>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</si>
  <si>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</si>
  <si>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</si>
  <si>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</si>
  <si>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</si>
  <si>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</si>
  <si>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</si>
  <si>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</si>
  <si>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</si>
  <si>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</si>
  <si>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</si>
  <si>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</si>
  <si>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</si>
  <si>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</si>
  <si>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</si>
  <si>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</si>
  <si>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</si>
  <si>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</si>
  <si>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</si>
  <si>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</si>
  <si>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</si>
  <si>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</si>
  <si>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</si>
  <si>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</si>
  <si>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</si>
  <si>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</si>
  <si>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</si>
  <si>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</si>
  <si>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</si>
  <si>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</si>
  <si>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</si>
  <si>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</si>
  <si>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</si>
  <si>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</si>
  <si>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</si>
  <si>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</si>
  <si>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</si>
  <si>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</si>
  <si>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</si>
  <si>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</si>
  <si>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</si>
  <si>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</si>
  <si>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</si>
  <si>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</si>
  <si>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</si>
  <si>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</si>
  <si>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</si>
  <si>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</si>
  <si>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</si>
  <si>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</si>
  <si>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</si>
  <si>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</si>
  <si>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</si>
  <si>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</si>
  <si>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</si>
  <si>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</si>
  <si>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</si>
  <si>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</si>
  <si>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</si>
  <si>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</si>
  <si>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</si>
  <si>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</si>
  <si>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</si>
  <si>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</si>
  <si>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</si>
  <si>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</si>
  <si>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</si>
  <si>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</si>
  <si>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</si>
  <si>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</si>
  <si>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</si>
  <si>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</si>
  <si>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</si>
  <si>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</si>
  <si>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</si>
  <si>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</si>
  <si>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</si>
  <si>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</si>
  <si>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</si>
  <si>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</si>
  <si>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</si>
  <si>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</si>
  <si>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</si>
  <si>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</si>
  <si>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</si>
  <si>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</si>
  <si>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</si>
  <si>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</si>
  <si>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</si>
  <si>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</si>
  <si>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</si>
  <si>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</si>
  <si>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</si>
  <si>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</si>
  <si>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</si>
  <si>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</si>
  <si>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</si>
  <si>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</si>
  <si>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</si>
  <si>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</si>
  <si>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</si>
  <si>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</si>
  <si>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</si>
  <si>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</si>
  <si>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</si>
  <si>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</si>
  <si>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</si>
  <si>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</si>
  <si>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</si>
  <si>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</si>
  <si>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</si>
  <si>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</si>
  <si>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</si>
  <si>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</si>
  <si>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</si>
  <si>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</si>
  <si>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</si>
  <si>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</si>
  <si>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</si>
  <si>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</si>
  <si>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</si>
  <si>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</si>
  <si>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</si>
  <si>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</si>
  <si>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</si>
  <si>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</si>
  <si>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</si>
  <si>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</si>
  <si>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</si>
  <si>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</si>
  <si>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</si>
  <si>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</si>
  <si>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</si>
  <si>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</si>
  <si>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</si>
  <si>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</si>
  <si>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</si>
  <si>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</si>
  <si>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</si>
  <si>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</si>
  <si>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</si>
  <si>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</si>
  <si>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</si>
  <si>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</si>
  <si>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</si>
  <si>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</si>
  <si>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</si>
  <si>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</si>
  <si>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</si>
  <si>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</si>
  <si>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</si>
  <si>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</si>
  <si>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</si>
  <si>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</si>
  <si>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</si>
  <si>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</si>
  <si>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</si>
  <si>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</si>
  <si>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</si>
  <si>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</si>
  <si>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</si>
  <si>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</si>
  <si>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</si>
  <si>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</si>
  <si>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</si>
  <si>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</si>
  <si>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</si>
  <si>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</si>
  <si>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</si>
  <si>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</si>
  <si>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</si>
  <si>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</si>
  <si>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</si>
  <si>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</si>
  <si>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</si>
  <si>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</si>
  <si>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</si>
  <si>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</si>
  <si>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</si>
  <si>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</si>
  <si>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</si>
  <si>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</si>
  <si>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</si>
  <si>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</si>
  <si>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</si>
  <si>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</si>
  <si>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</si>
  <si>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</si>
  <si>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</si>
  <si>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</si>
  <si>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</si>
  <si>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</si>
  <si>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</si>
  <si>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</si>
  <si>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</si>
  <si>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</si>
  <si>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</si>
  <si>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</si>
  <si>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</si>
  <si>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</si>
  <si>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</si>
  <si>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</si>
  <si>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</si>
  <si>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</si>
  <si>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</si>
  <si>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</si>
  <si>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</si>
  <si>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</si>
  <si>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</si>
  <si>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</si>
  <si>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</si>
  <si>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</si>
  <si>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</si>
  <si>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</si>
  <si>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</si>
  <si>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</si>
  <si>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</si>
  <si>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</si>
  <si>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</si>
  <si>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</si>
  <si>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</si>
  <si>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</si>
  <si>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</si>
  <si>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</si>
  <si>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</si>
  <si>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</si>
  <si>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</si>
  <si>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</si>
  <si>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</si>
  <si>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</si>
  <si>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</si>
  <si>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</si>
  <si>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</si>
  <si>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</si>
  <si>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</si>
  <si>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</si>
  <si>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</si>
  <si>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</si>
  <si>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</si>
  <si>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</si>
  <si>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</si>
  <si>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</si>
  <si>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</si>
  <si>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</si>
  <si>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</si>
  <si>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</si>
  <si>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</si>
  <si>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</si>
  <si>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</si>
  <si>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</si>
  <si>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</si>
  <si>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</si>
  <si>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</si>
  <si>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</si>
  <si>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</si>
  <si>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</si>
  <si>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</si>
  <si>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</si>
  <si>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</si>
  <si>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</si>
  <si>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</si>
  <si>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</si>
  <si>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</si>
  <si>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</si>
  <si>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</si>
  <si>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</si>
  <si>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</si>
  <si>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</si>
  <si>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</si>
  <si>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</si>
  <si>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</si>
  <si>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</si>
  <si>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</si>
  <si>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</si>
  <si>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</si>
  <si>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</si>
  <si>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</si>
  <si>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</si>
  <si>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</si>
  <si>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</si>
  <si>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</si>
  <si>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</si>
  <si>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</si>
  <si>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</si>
  <si>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</si>
  <si>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</si>
  <si>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</si>
  <si>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</si>
  <si>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</si>
  <si>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</si>
  <si>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</si>
  <si>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</si>
  <si>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</si>
  <si>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</si>
  <si>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</si>
  <si>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</si>
  <si>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</si>
  <si>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</si>
  <si>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</si>
  <si>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</si>
  <si>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</si>
  <si>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</si>
  <si>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</si>
  <si>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</si>
  <si>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</si>
  <si>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</si>
  <si>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</si>
  <si>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</si>
  <si>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</si>
  <si>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</si>
  <si>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</si>
  <si>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</si>
  <si>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</si>
  <si>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</si>
  <si>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</si>
  <si>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</si>
  <si>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</si>
  <si>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</si>
  <si>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</si>
  <si>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</si>
  <si>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</si>
  <si>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</si>
  <si>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</si>
  <si>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</si>
  <si>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</si>
  <si>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</si>
  <si>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</si>
  <si>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</si>
  <si>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</si>
  <si>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</si>
  <si>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</si>
  <si>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</si>
  <si>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</si>
  <si>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</si>
  <si>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</si>
  <si>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</si>
  <si>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</si>
  <si>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</si>
  <si>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</si>
  <si>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</si>
  <si>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</si>
  <si>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</si>
  <si>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</si>
  <si>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</si>
  <si>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</si>
  <si>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</si>
  <si>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</si>
  <si>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</si>
  <si>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</si>
  <si>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</si>
  <si>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</si>
  <si>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</si>
  <si>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</si>
  <si>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</si>
  <si>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</si>
  <si>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</si>
  <si>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</si>
  <si>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</si>
  <si>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</si>
  <si>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</si>
  <si>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</si>
  <si>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</si>
  <si>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</si>
  <si>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</si>
  <si>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</si>
  <si>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</si>
  <si>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</si>
  <si>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</si>
  <si>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</si>
  <si>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</si>
  <si>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</si>
  <si>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</si>
  <si>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</si>
  <si>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</si>
  <si>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</si>
  <si>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</si>
  <si>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</si>
  <si>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</si>
  <si>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</si>
  <si>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</si>
  <si>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</si>
  <si>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</si>
  <si>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</si>
  <si>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</si>
  <si>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</si>
  <si>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</si>
  <si>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</si>
  <si>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</si>
  <si>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</si>
  <si>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</si>
  <si>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</si>
  <si>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</si>
  <si>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</si>
  <si>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</si>
  <si>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</si>
  <si>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</si>
  <si>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</si>
  <si>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</si>
  <si>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</si>
  <si>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</si>
  <si>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</si>
  <si>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</si>
  <si>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</si>
  <si>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</si>
  <si>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</si>
  <si>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</si>
  <si>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</si>
  <si>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</si>
  <si>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</si>
  <si>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</si>
  <si>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</si>
  <si>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</si>
  <si>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</si>
  <si>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</si>
  <si>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</si>
  <si>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</si>
  <si>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</si>
  <si>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</si>
  <si>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</si>
  <si>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</si>
  <si>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</si>
  <si>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</si>
  <si>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</si>
  <si>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</si>
  <si>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</si>
  <si>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</si>
  <si>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</si>
  <si>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</si>
  <si>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</si>
  <si>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</si>
  <si>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</si>
  <si>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</si>
  <si>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</si>
  <si>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</si>
  <si>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</si>
  <si>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</si>
  <si>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</si>
  <si>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</si>
  <si>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</si>
  <si>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</si>
  <si>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</si>
  <si>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</si>
  <si>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</si>
  <si>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</si>
  <si>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</si>
  <si>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</si>
  <si>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</si>
  <si>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</si>
  <si>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</si>
  <si>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</si>
  <si>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</si>
  <si>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</si>
  <si>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</si>
  <si>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</si>
  <si>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</si>
  <si>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</si>
  <si>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</si>
  <si>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</si>
  <si>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</si>
  <si>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</si>
  <si>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</si>
  <si>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</si>
  <si>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</si>
  <si>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</si>
  <si>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</si>
  <si>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</si>
  <si>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</si>
  <si>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</si>
  <si>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</si>
  <si>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</si>
  <si>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</si>
  <si>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</si>
  <si>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</si>
  <si>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</si>
  <si>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</si>
  <si>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</si>
  <si>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</si>
  <si>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</si>
  <si>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</si>
  <si>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</si>
  <si>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</si>
  <si>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</si>
  <si>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</si>
  <si>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</si>
  <si>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</si>
  <si>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</si>
  <si>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</si>
  <si>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</si>
  <si>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</si>
  <si>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</si>
  <si>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</si>
  <si>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</si>
  <si>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</si>
  <si>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</si>
  <si>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</si>
  <si>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</si>
  <si>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</si>
  <si>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</si>
  <si>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</si>
  <si>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</si>
  <si>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</si>
  <si>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</si>
  <si>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</si>
  <si>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</si>
  <si>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</si>
  <si>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</si>
  <si>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</si>
  <si>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</si>
  <si>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</si>
  <si>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</si>
  <si>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</si>
  <si>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</si>
  <si>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</si>
  <si>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</si>
  <si>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</si>
  <si>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</si>
  <si>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</si>
  <si>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</si>
  <si>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</si>
  <si>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</si>
  <si>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</si>
  <si>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</si>
  <si>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</si>
  <si>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</si>
  <si>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</si>
  <si>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</si>
  <si>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</si>
  <si>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</si>
  <si>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</si>
  <si>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</si>
  <si>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</si>
  <si>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</si>
  <si>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</si>
  <si>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</si>
  <si>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</si>
  <si>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</si>
  <si>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</si>
  <si>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</si>
  <si>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</si>
  <si>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</si>
  <si>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</si>
  <si>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</si>
  <si>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</si>
  <si>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</si>
  <si>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</si>
  <si>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</si>
  <si>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</si>
  <si>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</si>
  <si>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</si>
  <si>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</si>
  <si>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</si>
  <si>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</si>
  <si>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</si>
  <si>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</si>
  <si>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</si>
  <si>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</si>
  <si>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</si>
  <si>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</si>
  <si>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</si>
  <si>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</si>
  <si>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</si>
  <si>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</si>
  <si>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</si>
  <si>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</si>
  <si>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</si>
  <si>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</si>
  <si>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</si>
  <si>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</si>
  <si>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</si>
  <si>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</si>
  <si>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</si>
  <si>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</si>
  <si>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</si>
  <si>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</si>
  <si>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</si>
  <si>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</si>
  <si>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</si>
  <si>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</si>
  <si>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</si>
  <si>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</si>
  <si>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</si>
  <si>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</si>
  <si>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</si>
  <si>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</si>
  <si>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</si>
  <si>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</si>
  <si>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</si>
  <si>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</si>
  <si>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</si>
  <si>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</si>
  <si>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</si>
  <si>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</si>
  <si>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</si>
  <si>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</si>
  <si>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</si>
  <si>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</si>
  <si>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</si>
  <si>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</si>
  <si>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</si>
  <si>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</si>
  <si>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</si>
  <si>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</si>
  <si>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</si>
  <si>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</si>
  <si>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</si>
  <si>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</si>
  <si>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</si>
  <si>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</si>
  <si>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</si>
  <si>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</si>
  <si>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</si>
  <si>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</si>
  <si>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</si>
  <si>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</si>
  <si>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</si>
  <si>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</si>
  <si>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</si>
  <si>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</si>
  <si>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</si>
  <si>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</si>
  <si>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</si>
  <si>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</si>
  <si>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</si>
  <si>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</si>
  <si>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</si>
  <si>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</si>
  <si>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</si>
  <si>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</si>
  <si>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</si>
  <si>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</si>
  <si>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</si>
  <si>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</si>
  <si>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</si>
  <si>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</si>
  <si>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</si>
  <si>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</si>
  <si>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</si>
  <si>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</si>
  <si>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</si>
  <si>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</si>
  <si>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</si>
  <si>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</si>
  <si>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</si>
  <si>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</si>
  <si>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</si>
  <si>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</si>
  <si>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</si>
  <si>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</si>
  <si>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</si>
  <si>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</si>
  <si>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</si>
  <si>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</si>
  <si>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</si>
  <si>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</si>
  <si>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</si>
  <si>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</si>
  <si>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</si>
  <si>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</si>
  <si>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</si>
  <si>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</si>
  <si>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</si>
  <si>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</si>
  <si>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</si>
  <si>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</si>
  <si>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</si>
  <si>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</si>
  <si>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</si>
  <si>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</si>
  <si>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</si>
  <si>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</si>
  <si>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</si>
  <si>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</si>
  <si>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</si>
  <si>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</si>
  <si>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</si>
  <si>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</si>
  <si>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</si>
  <si>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</si>
  <si>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</si>
  <si>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</si>
  <si>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</si>
  <si>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</si>
  <si>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</si>
  <si>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</si>
  <si>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</si>
  <si>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</si>
  <si>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</si>
  <si>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</si>
  <si>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</si>
  <si>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</si>
  <si>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</si>
  <si>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</si>
  <si>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</si>
  <si>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</si>
  <si>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</si>
  <si>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</si>
  <si>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</si>
  <si>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</si>
  <si>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</si>
  <si>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</si>
  <si>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</si>
  <si>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</si>
  <si>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</si>
  <si>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</si>
  <si>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</si>
  <si>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</si>
  <si>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</si>
  <si>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</si>
  <si>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</si>
  <si>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</si>
  <si>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</si>
  <si>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</si>
  <si>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</si>
  <si>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</si>
  <si>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</si>
  <si>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</si>
  <si>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</si>
  <si>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</si>
  <si>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</si>
  <si>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</si>
  <si>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</si>
  <si>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</si>
  <si>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</si>
  <si>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</si>
  <si>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</si>
  <si>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</si>
  <si>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</si>
  <si>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</si>
  <si>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</si>
  <si>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</si>
  <si>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</si>
  <si>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</si>
  <si>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</si>
  <si>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</si>
  <si>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</si>
  <si>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</si>
  <si>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</si>
  <si>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</si>
  <si>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</si>
  <si>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</si>
  <si>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</si>
  <si>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</si>
  <si>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</si>
  <si>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</si>
  <si>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</si>
  <si>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</si>
  <si>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</si>
  <si>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</si>
  <si>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</si>
  <si>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</si>
  <si>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</si>
  <si>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</si>
  <si>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</si>
  <si>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</si>
  <si>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</si>
  <si>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</si>
  <si>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</si>
  <si>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</si>
  <si>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</si>
  <si>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</si>
  <si>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</si>
  <si>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</si>
  <si>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</si>
  <si>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</si>
  <si>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</si>
  <si>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</si>
  <si>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</si>
  <si>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</si>
  <si>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</si>
  <si>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</si>
  <si>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</si>
  <si>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</si>
  <si>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</si>
  <si>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</si>
  <si>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</si>
  <si>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</si>
  <si>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</si>
  <si>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</si>
  <si>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</si>
  <si>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</si>
  <si>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</si>
  <si>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</si>
  <si>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</si>
  <si>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</si>
  <si>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</si>
  <si>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</si>
  <si>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</si>
  <si>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</si>
  <si>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</si>
  <si>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</si>
  <si>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</si>
  <si>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</si>
  <si>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</si>
  <si>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</si>
  <si>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</si>
  <si>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</si>
  <si>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</si>
  <si>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</si>
  <si>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</si>
  <si>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</si>
  <si>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</si>
  <si>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</si>
  <si>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</si>
  <si>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</si>
  <si>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</si>
  <si>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</si>
  <si>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</si>
  <si>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</si>
  <si>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</si>
  <si>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</si>
  <si>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</si>
  <si>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</si>
  <si>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</si>
  <si>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</si>
  <si>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</si>
  <si>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</si>
  <si>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</si>
  <si>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</si>
  <si>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</si>
  <si>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</si>
  <si>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</si>
  <si>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</si>
  <si>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</si>
  <si>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</si>
  <si>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</si>
  <si>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</si>
  <si>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</si>
  <si>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</si>
  <si>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</si>
  <si>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</si>
  <si>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</si>
  <si>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</si>
  <si>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</si>
  <si>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</si>
  <si>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</si>
  <si>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</si>
  <si>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</si>
  <si>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</si>
  <si>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</si>
  <si>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</si>
  <si>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</si>
  <si>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</si>
  <si>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</si>
  <si>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</si>
  <si>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</si>
  <si>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</si>
  <si>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</si>
  <si>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</si>
  <si>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</si>
  <si>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</si>
  <si>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</si>
  <si>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</si>
  <si>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</si>
  <si>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</si>
  <si>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</si>
  <si>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</si>
  <si>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</si>
  <si>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</si>
  <si>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</si>
  <si>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</si>
  <si>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</si>
  <si>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</si>
  <si>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</si>
  <si>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</si>
  <si>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</si>
  <si>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</si>
  <si>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</si>
  <si>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</si>
  <si>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</si>
  <si>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</si>
  <si>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</si>
  <si>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</si>
  <si>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</si>
  <si>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</si>
  <si>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</si>
  <si>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</si>
  <si>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</si>
  <si>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</si>
  <si>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</si>
  <si>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</si>
  <si>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</si>
  <si>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</si>
  <si>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</si>
  <si>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</si>
  <si>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</si>
  <si>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</si>
  <si>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</si>
  <si>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</si>
  <si>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</si>
  <si>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</si>
  <si>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</si>
  <si>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</si>
  <si>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</si>
  <si>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</si>
  <si>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</si>
  <si>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</si>
  <si>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</si>
  <si>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</si>
  <si>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</si>
  <si>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</si>
  <si>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</si>
  <si>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</si>
  <si>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</si>
  <si>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</si>
  <si>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</si>
  <si>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</si>
  <si>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</si>
  <si>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</si>
  <si>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</si>
  <si>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</si>
  <si>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</si>
  <si>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</si>
  <si>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</si>
  <si>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</si>
  <si>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</si>
  <si>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</si>
  <si>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</si>
  <si>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</si>
  <si>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</si>
  <si>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</si>
  <si>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</si>
  <si>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</si>
  <si>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</si>
  <si>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</si>
  <si>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</si>
  <si>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</si>
  <si>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</si>
  <si>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</si>
  <si>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</si>
  <si>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</si>
  <si>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</si>
  <si>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</si>
  <si>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</si>
  <si>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</si>
  <si>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</si>
  <si>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</si>
  <si>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</si>
  <si>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</si>
  <si>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</si>
  <si>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</si>
  <si>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</si>
  <si>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</si>
  <si>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</si>
  <si>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</si>
  <si>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</si>
  <si>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</si>
  <si>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</si>
  <si>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</si>
  <si>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</si>
  <si>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</si>
  <si>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</si>
  <si>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</si>
  <si>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</si>
  <si>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</si>
  <si>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</si>
  <si>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</si>
  <si>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</si>
  <si>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</si>
  <si>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</si>
  <si>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</si>
  <si>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</si>
  <si>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</si>
  <si>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</si>
  <si>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</si>
  <si>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</si>
  <si>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</si>
  <si>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</si>
  <si>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</si>
  <si>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</si>
  <si>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</si>
  <si>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</si>
  <si>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</si>
  <si>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</si>
  <si>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</si>
  <si>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</si>
  <si>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</si>
  <si>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</si>
  <si>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</si>
  <si>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</si>
  <si>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</si>
  <si>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</si>
  <si>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</si>
  <si>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</si>
  <si>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</si>
  <si>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</si>
  <si>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</si>
  <si>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</si>
  <si>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</si>
  <si>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</si>
  <si>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</si>
  <si>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</si>
  <si>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</si>
  <si>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</si>
  <si>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</si>
  <si>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</si>
  <si>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</si>
  <si>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</si>
  <si>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</si>
  <si>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</si>
  <si>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</si>
  <si>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</si>
  <si>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</si>
  <si>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</si>
  <si>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</si>
  <si>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</si>
  <si>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</si>
  <si>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</si>
  <si>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</si>
  <si>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</si>
  <si>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</si>
  <si>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</si>
  <si>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</si>
  <si>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</si>
  <si>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</si>
  <si>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</si>
  <si>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</si>
  <si>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</si>
  <si>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</si>
  <si>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</si>
  <si>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</si>
  <si>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</si>
  <si>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</si>
  <si>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</si>
  <si>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</si>
  <si>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</si>
  <si>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</si>
  <si>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</si>
  <si>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</si>
  <si>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</si>
  <si>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</si>
  <si>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</si>
  <si>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</si>
  <si>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</si>
  <si>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</si>
  <si>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</si>
  <si>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</si>
  <si>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</si>
  <si>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</si>
  <si>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</si>
  <si>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</si>
  <si>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</si>
  <si>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</si>
  <si>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State: </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</si>
  <si>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</si>
  <si>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</si>
  <si>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</si>
  <si>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</si>
  <si>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</si>
  <si>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</si>
  <si>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</si>
  <si>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</si>
  <si>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</si>
  <si>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</si>
  <si>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</si>
  <si>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</si>
  <si>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</si>
  <si>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</si>
  <si>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</si>
  <si>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</si>
  <si>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</si>
  <si>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</si>
  <si>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</si>
  <si>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</si>
  <si>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</si>
  <si>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</si>
  <si>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</si>
  <si>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</si>
  <si>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</si>
  <si>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</si>
  <si>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</si>
  <si>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</si>
  <si>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</si>
  <si>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</si>
  <si>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</si>
  <si>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</si>
  <si>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</si>
  <si>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</si>
  <si>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</si>
  <si>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</si>
  <si>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</si>
  <si>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</si>
  <si>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</si>
  <si>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</si>
  <si>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</si>
  <si>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</si>
  <si>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</si>
  <si>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</si>
  <si>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</si>
  <si>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</si>
  <si>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</si>
  <si>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</si>
  <si>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</si>
  <si>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</si>
  <si>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</si>
  <si>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</si>
  <si>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</si>
  <si>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</si>
  <si>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</si>
  <si>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</si>
  <si>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</si>
  <si>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</si>
  <si>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</si>
  <si>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</si>
  <si>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</si>
  <si>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</si>
  <si>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</si>
  <si>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</si>
  <si>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</si>
  <si>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</si>
  <si>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</si>
  <si>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</si>
  <si>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</si>
  <si>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</si>
  <si>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</si>
  <si>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</si>
  <si>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</si>
  <si>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</si>
  <si>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</si>
  <si>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</si>
  <si>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</si>
  <si>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</si>
  <si>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</si>
  <si>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</si>
  <si>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</si>
  <si>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</si>
  <si>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</si>
  <si>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</si>
  <si>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</si>
  <si>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</si>
  <si>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</si>
  <si>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</si>
  <si>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</si>
  <si>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</si>
  <si>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</si>
  <si>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</si>
  <si>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</si>
  <si>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</si>
  <si>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</si>
  <si>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</si>
  <si>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</si>
  <si>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</si>
  <si>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</si>
  <si>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</si>
  <si>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</si>
  <si>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</si>
  <si>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</si>
  <si>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</si>
  <si>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</si>
  <si>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</si>
  <si>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</si>
  <si>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</si>
  <si>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</si>
  <si>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</si>
  <si>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</si>
  <si>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</si>
  <si>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</si>
  <si>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</si>
  <si>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</si>
  <si>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</si>
  <si>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</si>
  <si>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</si>
  <si>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</si>
  <si>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</si>
  <si>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</si>
  <si>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</si>
  <si>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</si>
  <si>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</si>
  <si>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</si>
  <si>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</si>
  <si>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</si>
  <si>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</si>
  <si>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</si>
  <si>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</si>
  <si>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</si>
  <si>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</si>
  <si>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</si>
  <si>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</si>
  <si>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</si>
  <si>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</si>
  <si>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</si>
  <si>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</si>
  <si>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</si>
  <si>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</si>
  <si>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</si>
  <si>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</si>
  <si>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</si>
  <si>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</si>
  <si>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</si>
  <si>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</si>
  <si>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</si>
  <si>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</si>
  <si>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</si>
  <si>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</si>
  <si>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</si>
  <si>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</si>
  <si>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</si>
  <si>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</si>
  <si>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</si>
  <si>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</si>
  <si>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</si>
  <si>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ID</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</si>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</sst>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1648</v>
      </c>
    </row>
    <row r="2" spans="1:1" ht="14.5" x14ac:dyDescent="0.35">
      <c r="A2" s="103" t="s">
        <v>650</v>
      </c>
    </row>
    <row r="3" spans="1:1" ht="28.5" x14ac:dyDescent="0.8">
      <c r="A3" s="104" t="s">
        <v>1649</v>
      </c>
    </row>
    <row r="4" spans="1:1" ht="28.5" x14ac:dyDescent="0.8">
      <c r="A4" s="104" t="s">
        <v>1730</v>
      </c>
    </row>
    <row r="5" spans="1:1" ht="17.5" x14ac:dyDescent="0.35">
      <c r="A5" s="105" t="s">
        <v>1744</v>
      </c>
    </row>
    <row r="6" spans="1:1" ht="16.5" customHeight="1" x14ac:dyDescent="0.25">
      <c r="A6" s="106" t="s">
        <v>650</v>
      </c>
    </row>
    <row r="7" spans="1:1" ht="14" x14ac:dyDescent="0.4">
      <c r="A7" s="107" t="s">
        <v>1650</v>
      </c>
    </row>
    <row r="8" spans="1:1" ht="62.15" customHeight="1" x14ac:dyDescent="0.25">
      <c r="A8" s="108" t="s">
        <v>1651</v>
      </c>
    </row>
    <row r="9" spans="1:1" x14ac:dyDescent="0.25">
      <c r="A9" s="109" t="s">
        <v>650</v>
      </c>
    </row>
    <row r="10" spans="1:1" ht="14" x14ac:dyDescent="0.4">
      <c r="A10" s="107" t="s">
        <v>1652</v>
      </c>
    </row>
    <row r="11" spans="1:1" ht="95.15" customHeight="1" x14ac:dyDescent="0.25">
      <c r="A11" s="110" t="s">
        <v>1745</v>
      </c>
    </row>
    <row r="12" spans="1:1" x14ac:dyDescent="0.25">
      <c r="A12" s="111" t="s">
        <v>1743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1741</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1"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1732</v>
      </c>
      <c r="D5" s="24" t="s">
        <v>1737</v>
      </c>
      <c r="E5" s="24" t="s">
        <v>651</v>
      </c>
      <c r="F5" s="24" t="s">
        <v>1733</v>
      </c>
      <c r="G5" s="24" t="s">
        <v>652</v>
      </c>
      <c r="H5" s="24" t="s">
        <v>1734</v>
      </c>
      <c r="I5" s="25" t="s">
        <v>1735</v>
      </c>
      <c r="J5" s="25" t="s">
        <v>1736</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1747</v>
      </c>
      <c r="J6" s="10" t="s">
        <v>1747</v>
      </c>
      <c r="K6" s="9" t="str">
        <f t="shared" ref="K6:K11" si="0">IF(J6="Div by 0", "N/A", IF(J6="N/A","N/A", IF(J6&gt;30, "No", IF(J6&lt;-30, "No", "Yes"))))</f>
        <v>N/A</v>
      </c>
    </row>
    <row r="7" spans="1:11" x14ac:dyDescent="0.25">
      <c r="A7" s="72" t="s">
        <v>445</v>
      </c>
      <c r="B7" s="91" t="s">
        <v>213</v>
      </c>
      <c r="C7" s="9" t="s">
        <v>1747</v>
      </c>
      <c r="D7" s="9" t="str">
        <f t="shared" ref="D7:D11" si="1">IF($B7="N/A","N/A",IF(C7&lt;0,"No","Yes"))</f>
        <v>N/A</v>
      </c>
      <c r="E7" s="9" t="s">
        <v>1747</v>
      </c>
      <c r="F7" s="9" t="str">
        <f t="shared" ref="F7:F11" si="2">IF($B7="N/A","N/A",IF(E7&lt;0,"No","Yes"))</f>
        <v>N/A</v>
      </c>
      <c r="G7" s="9" t="s">
        <v>1747</v>
      </c>
      <c r="H7" s="9" t="str">
        <f t="shared" ref="H7:H11" si="3">IF($B7="N/A","N/A",IF(G7&lt;0,"No","Yes"))</f>
        <v>N/A</v>
      </c>
      <c r="I7" s="10" t="s">
        <v>1747</v>
      </c>
      <c r="J7" s="10" t="s">
        <v>1747</v>
      </c>
      <c r="K7" s="9" t="str">
        <f t="shared" si="0"/>
        <v>N/A</v>
      </c>
    </row>
    <row r="8" spans="1:11" x14ac:dyDescent="0.25">
      <c r="A8" s="72" t="s">
        <v>446</v>
      </c>
      <c r="B8" s="91"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5">
      <c r="A9" s="72" t="s">
        <v>447</v>
      </c>
      <c r="B9" s="91"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5">
      <c r="A10" s="72" t="s">
        <v>448</v>
      </c>
      <c r="B10" s="91"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5">
      <c r="A11" s="72" t="s">
        <v>204</v>
      </c>
      <c r="B11" s="91"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5">
      <c r="A12" s="72" t="s">
        <v>655</v>
      </c>
      <c r="B12" s="91" t="s">
        <v>213</v>
      </c>
      <c r="C12" s="9" t="s">
        <v>1747</v>
      </c>
      <c r="D12" s="9" t="str">
        <f t="shared" ref="D12:D23" si="4">IF($B12="N/A","N/A",IF(C12&lt;0,"No","Yes"))</f>
        <v>N/A</v>
      </c>
      <c r="E12" s="9" t="s">
        <v>1747</v>
      </c>
      <c r="F12" s="9" t="str">
        <f t="shared" ref="F12:F23" si="5">IF($B12="N/A","N/A",IF(E12&lt;0,"No","Yes"))</f>
        <v>N/A</v>
      </c>
      <c r="G12" s="9" t="s">
        <v>1747</v>
      </c>
      <c r="H12" s="9" t="str">
        <f t="shared" ref="H12:H23" si="6">IF($B12="N/A","N/A",IF(G12&lt;0,"No","Yes"))</f>
        <v>N/A</v>
      </c>
      <c r="I12" s="10" t="s">
        <v>1747</v>
      </c>
      <c r="J12" s="10" t="s">
        <v>1747</v>
      </c>
      <c r="K12" s="9" t="str">
        <f t="shared" ref="K12:K23" si="7">IF(J12="Div by 0", "N/A", IF(J12="N/A","N/A", IF(J12&gt;30, "No", IF(J12&lt;-30, "No", "Yes"))))</f>
        <v>N/A</v>
      </c>
    </row>
    <row r="13" spans="1:11" x14ac:dyDescent="0.25">
      <c r="A13" s="72" t="s">
        <v>654</v>
      </c>
      <c r="B13" s="91" t="s">
        <v>213</v>
      </c>
      <c r="C13" s="9" t="s">
        <v>1747</v>
      </c>
      <c r="D13" s="9" t="str">
        <f t="shared" si="4"/>
        <v>N/A</v>
      </c>
      <c r="E13" s="9" t="s">
        <v>1747</v>
      </c>
      <c r="F13" s="9" t="str">
        <f t="shared" si="5"/>
        <v>N/A</v>
      </c>
      <c r="G13" s="9" t="s">
        <v>1747</v>
      </c>
      <c r="H13" s="9" t="str">
        <f t="shared" si="6"/>
        <v>N/A</v>
      </c>
      <c r="I13" s="10" t="s">
        <v>1747</v>
      </c>
      <c r="J13" s="10" t="s">
        <v>1747</v>
      </c>
      <c r="K13" s="9" t="str">
        <f t="shared" si="7"/>
        <v>N/A</v>
      </c>
    </row>
    <row r="14" spans="1:11" x14ac:dyDescent="0.25">
      <c r="A14" s="72" t="s">
        <v>855</v>
      </c>
      <c r="B14" s="91" t="s">
        <v>213</v>
      </c>
      <c r="C14" s="10" t="s">
        <v>1747</v>
      </c>
      <c r="D14" s="9" t="str">
        <f t="shared" si="4"/>
        <v>N/A</v>
      </c>
      <c r="E14" s="10" t="s">
        <v>1747</v>
      </c>
      <c r="F14" s="9" t="str">
        <f t="shared" si="5"/>
        <v>N/A</v>
      </c>
      <c r="G14" s="10" t="s">
        <v>1747</v>
      </c>
      <c r="H14" s="9" t="str">
        <f t="shared" si="6"/>
        <v>N/A</v>
      </c>
      <c r="I14" s="10" t="s">
        <v>1747</v>
      </c>
      <c r="J14" s="10" t="s">
        <v>1747</v>
      </c>
      <c r="K14" s="9" t="str">
        <f t="shared" si="7"/>
        <v>N/A</v>
      </c>
    </row>
    <row r="15" spans="1:11" x14ac:dyDescent="0.25">
      <c r="A15" s="72" t="s">
        <v>656</v>
      </c>
      <c r="B15" s="91" t="s">
        <v>213</v>
      </c>
      <c r="C15" s="9" t="s">
        <v>1747</v>
      </c>
      <c r="D15" s="9" t="str">
        <f t="shared" si="4"/>
        <v>N/A</v>
      </c>
      <c r="E15" s="9" t="s">
        <v>1747</v>
      </c>
      <c r="F15" s="9" t="str">
        <f t="shared" si="5"/>
        <v>N/A</v>
      </c>
      <c r="G15" s="9" t="s">
        <v>1747</v>
      </c>
      <c r="H15" s="9" t="str">
        <f t="shared" si="6"/>
        <v>N/A</v>
      </c>
      <c r="I15" s="10" t="s">
        <v>1747</v>
      </c>
      <c r="J15" s="10" t="s">
        <v>1747</v>
      </c>
      <c r="K15" s="9" t="str">
        <f t="shared" si="7"/>
        <v>N/A</v>
      </c>
    </row>
    <row r="16" spans="1:11" x14ac:dyDescent="0.25">
      <c r="A16" s="72" t="s">
        <v>372</v>
      </c>
      <c r="B16" s="91" t="s">
        <v>213</v>
      </c>
      <c r="C16" s="9" t="s">
        <v>1747</v>
      </c>
      <c r="D16" s="9" t="str">
        <f t="shared" si="4"/>
        <v>N/A</v>
      </c>
      <c r="E16" s="9" t="s">
        <v>1747</v>
      </c>
      <c r="F16" s="9" t="str">
        <f t="shared" si="5"/>
        <v>N/A</v>
      </c>
      <c r="G16" s="9" t="s">
        <v>1747</v>
      </c>
      <c r="H16" s="9" t="str">
        <f t="shared" si="6"/>
        <v>N/A</v>
      </c>
      <c r="I16" s="10" t="s">
        <v>1747</v>
      </c>
      <c r="J16" s="10" t="s">
        <v>1747</v>
      </c>
      <c r="K16" s="9" t="str">
        <f t="shared" si="7"/>
        <v>N/A</v>
      </c>
    </row>
    <row r="17" spans="1:11" x14ac:dyDescent="0.25">
      <c r="A17" s="72" t="s">
        <v>856</v>
      </c>
      <c r="B17" s="91" t="s">
        <v>213</v>
      </c>
      <c r="C17" s="10" t="s">
        <v>1747</v>
      </c>
      <c r="D17" s="9" t="str">
        <f t="shared" si="4"/>
        <v>N/A</v>
      </c>
      <c r="E17" s="10" t="s">
        <v>1747</v>
      </c>
      <c r="F17" s="9" t="str">
        <f t="shared" si="5"/>
        <v>N/A</v>
      </c>
      <c r="G17" s="10" t="s">
        <v>1747</v>
      </c>
      <c r="H17" s="9" t="str">
        <f t="shared" si="6"/>
        <v>N/A</v>
      </c>
      <c r="I17" s="10" t="s">
        <v>1747</v>
      </c>
      <c r="J17" s="10" t="s">
        <v>1747</v>
      </c>
      <c r="K17" s="9" t="str">
        <f t="shared" si="7"/>
        <v>N/A</v>
      </c>
    </row>
    <row r="18" spans="1:11" x14ac:dyDescent="0.25">
      <c r="A18" s="72" t="s">
        <v>657</v>
      </c>
      <c r="B18" s="91" t="s">
        <v>213</v>
      </c>
      <c r="C18" s="9" t="s">
        <v>1747</v>
      </c>
      <c r="D18" s="9" t="str">
        <f t="shared" si="4"/>
        <v>N/A</v>
      </c>
      <c r="E18" s="9" t="s">
        <v>1747</v>
      </c>
      <c r="F18" s="9" t="str">
        <f t="shared" si="5"/>
        <v>N/A</v>
      </c>
      <c r="G18" s="9" t="s">
        <v>1747</v>
      </c>
      <c r="H18" s="9" t="str">
        <f t="shared" si="6"/>
        <v>N/A</v>
      </c>
      <c r="I18" s="10" t="s">
        <v>1747</v>
      </c>
      <c r="J18" s="10" t="s">
        <v>1747</v>
      </c>
      <c r="K18" s="9" t="str">
        <f t="shared" si="7"/>
        <v>N/A</v>
      </c>
    </row>
    <row r="19" spans="1:11" x14ac:dyDescent="0.25">
      <c r="A19" s="72" t="s">
        <v>205</v>
      </c>
      <c r="B19" s="91" t="s">
        <v>213</v>
      </c>
      <c r="C19" s="9" t="s">
        <v>1747</v>
      </c>
      <c r="D19" s="9" t="str">
        <f t="shared" si="4"/>
        <v>N/A</v>
      </c>
      <c r="E19" s="9" t="s">
        <v>1747</v>
      </c>
      <c r="F19" s="9" t="str">
        <f t="shared" si="5"/>
        <v>N/A</v>
      </c>
      <c r="G19" s="9" t="s">
        <v>1747</v>
      </c>
      <c r="H19" s="9" t="str">
        <f t="shared" si="6"/>
        <v>N/A</v>
      </c>
      <c r="I19" s="10" t="s">
        <v>1747</v>
      </c>
      <c r="J19" s="10" t="s">
        <v>1747</v>
      </c>
      <c r="K19" s="9" t="str">
        <f t="shared" si="7"/>
        <v>N/A</v>
      </c>
    </row>
    <row r="20" spans="1:11" x14ac:dyDescent="0.25">
      <c r="A20" s="72" t="s">
        <v>857</v>
      </c>
      <c r="B20" s="91" t="s">
        <v>213</v>
      </c>
      <c r="C20" s="10" t="s">
        <v>1747</v>
      </c>
      <c r="D20" s="9" t="str">
        <f t="shared" si="4"/>
        <v>N/A</v>
      </c>
      <c r="E20" s="10" t="s">
        <v>1747</v>
      </c>
      <c r="F20" s="9" t="str">
        <f t="shared" si="5"/>
        <v>N/A</v>
      </c>
      <c r="G20" s="10" t="s">
        <v>1747</v>
      </c>
      <c r="H20" s="9" t="str">
        <f t="shared" si="6"/>
        <v>N/A</v>
      </c>
      <c r="I20" s="10" t="s">
        <v>1747</v>
      </c>
      <c r="J20" s="10" t="s">
        <v>1747</v>
      </c>
      <c r="K20" s="9" t="str">
        <f t="shared" si="7"/>
        <v>N/A</v>
      </c>
    </row>
    <row r="21" spans="1:11" x14ac:dyDescent="0.25">
      <c r="A21" s="72" t="s">
        <v>658</v>
      </c>
      <c r="B21" s="91" t="s">
        <v>213</v>
      </c>
      <c r="C21" s="9" t="s">
        <v>1747</v>
      </c>
      <c r="D21" s="9" t="str">
        <f t="shared" si="4"/>
        <v>N/A</v>
      </c>
      <c r="E21" s="9" t="s">
        <v>1747</v>
      </c>
      <c r="F21" s="9" t="str">
        <f t="shared" si="5"/>
        <v>N/A</v>
      </c>
      <c r="G21" s="9" t="s">
        <v>1747</v>
      </c>
      <c r="H21" s="9" t="str">
        <f t="shared" si="6"/>
        <v>N/A</v>
      </c>
      <c r="I21" s="10" t="s">
        <v>1747</v>
      </c>
      <c r="J21" s="10" t="s">
        <v>1747</v>
      </c>
      <c r="K21" s="9" t="str">
        <f t="shared" si="7"/>
        <v>N/A</v>
      </c>
    </row>
    <row r="22" spans="1:11" x14ac:dyDescent="0.25">
      <c r="A22" s="72" t="s">
        <v>1711</v>
      </c>
      <c r="B22" s="91" t="s">
        <v>213</v>
      </c>
      <c r="C22" s="9" t="s">
        <v>1747</v>
      </c>
      <c r="D22" s="9" t="str">
        <f t="shared" si="4"/>
        <v>N/A</v>
      </c>
      <c r="E22" s="9" t="s">
        <v>1747</v>
      </c>
      <c r="F22" s="9" t="str">
        <f t="shared" si="5"/>
        <v>N/A</v>
      </c>
      <c r="G22" s="9" t="s">
        <v>1747</v>
      </c>
      <c r="H22" s="9" t="str">
        <f t="shared" si="6"/>
        <v>N/A</v>
      </c>
      <c r="I22" s="10" t="s">
        <v>1747</v>
      </c>
      <c r="J22" s="10" t="s">
        <v>1747</v>
      </c>
      <c r="K22" s="9" t="str">
        <f t="shared" si="7"/>
        <v>N/A</v>
      </c>
    </row>
    <row r="23" spans="1:11" x14ac:dyDescent="0.25">
      <c r="A23" s="72" t="s">
        <v>858</v>
      </c>
      <c r="B23" s="91" t="s">
        <v>213</v>
      </c>
      <c r="C23" s="10" t="s">
        <v>1747</v>
      </c>
      <c r="D23" s="9" t="str">
        <f t="shared" si="4"/>
        <v>N/A</v>
      </c>
      <c r="E23" s="10" t="s">
        <v>1747</v>
      </c>
      <c r="F23" s="9" t="str">
        <f t="shared" si="5"/>
        <v>N/A</v>
      </c>
      <c r="G23" s="10" t="s">
        <v>1747</v>
      </c>
      <c r="H23" s="9" t="str">
        <f t="shared" si="6"/>
        <v>N/A</v>
      </c>
      <c r="I23" s="10" t="s">
        <v>1747</v>
      </c>
      <c r="J23" s="10" t="s">
        <v>1747</v>
      </c>
      <c r="K23" s="9" t="str">
        <f t="shared" si="7"/>
        <v>N/A</v>
      </c>
    </row>
    <row r="24" spans="1:11" x14ac:dyDescent="0.25">
      <c r="A24" s="72" t="s">
        <v>15</v>
      </c>
      <c r="B24" s="91" t="s">
        <v>213</v>
      </c>
      <c r="C24" s="9" t="s">
        <v>1747</v>
      </c>
      <c r="D24" s="9" t="str">
        <f>IF($B24="N/A","N/A",IF(C24&lt;0,"No","Yes"))</f>
        <v>N/A</v>
      </c>
      <c r="E24" s="9" t="s">
        <v>1747</v>
      </c>
      <c r="F24" s="9" t="str">
        <f>IF($B24="N/A","N/A",IF(E24&lt;0,"No","Yes"))</f>
        <v>N/A</v>
      </c>
      <c r="G24" s="9" t="s">
        <v>1747</v>
      </c>
      <c r="H24" s="9" t="str">
        <f>IF($B24="N/A","N/A",IF(G24&lt;0,"No","Yes"))</f>
        <v>N/A</v>
      </c>
      <c r="I24" s="10" t="s">
        <v>1747</v>
      </c>
      <c r="J24" s="10" t="s">
        <v>1747</v>
      </c>
      <c r="K24" s="9" t="str">
        <f t="shared" ref="K24:K30" si="8">IF(J24="Div by 0", "N/A", IF(J24="N/A","N/A", IF(J24&gt;30, "No", IF(J24&lt;-30, "No", "Yes"))))</f>
        <v>N/A</v>
      </c>
    </row>
    <row r="25" spans="1:11" x14ac:dyDescent="0.25">
      <c r="A25" s="72" t="s">
        <v>159</v>
      </c>
      <c r="B25" s="91" t="s">
        <v>213</v>
      </c>
      <c r="C25" s="9" t="s">
        <v>1747</v>
      </c>
      <c r="D25" s="9" t="str">
        <f>IF($B25="N/A","N/A",IF(C25&lt;0,"No","Yes"))</f>
        <v>N/A</v>
      </c>
      <c r="E25" s="9" t="s">
        <v>1747</v>
      </c>
      <c r="F25" s="9" t="str">
        <f>IF($B25="N/A","N/A",IF(E25&lt;0,"No","Yes"))</f>
        <v>N/A</v>
      </c>
      <c r="G25" s="9" t="s">
        <v>1747</v>
      </c>
      <c r="H25" s="9" t="str">
        <f>IF($B25="N/A","N/A",IF(G25&lt;0,"No","Yes"))</f>
        <v>N/A</v>
      </c>
      <c r="I25" s="10" t="s">
        <v>1747</v>
      </c>
      <c r="J25" s="10" t="s">
        <v>1747</v>
      </c>
      <c r="K25" s="9" t="str">
        <f t="shared" si="8"/>
        <v>N/A</v>
      </c>
    </row>
    <row r="26" spans="1:11" x14ac:dyDescent="0.25">
      <c r="A26" s="72" t="s">
        <v>32</v>
      </c>
      <c r="B26" s="91" t="s">
        <v>213</v>
      </c>
      <c r="C26" s="9" t="s">
        <v>1747</v>
      </c>
      <c r="D26" s="9" t="str">
        <f>IF($B26="N/A","N/A",IF(C26&lt;0,"No","Yes"))</f>
        <v>N/A</v>
      </c>
      <c r="E26" s="9" t="s">
        <v>1747</v>
      </c>
      <c r="F26" s="9" t="str">
        <f>IF($B26="N/A","N/A",IF(E26&lt;0,"No","Yes"))</f>
        <v>N/A</v>
      </c>
      <c r="G26" s="9" t="s">
        <v>1747</v>
      </c>
      <c r="H26" s="9" t="str">
        <f>IF($B26="N/A","N/A",IF(G26&lt;0,"No","Yes"))</f>
        <v>N/A</v>
      </c>
      <c r="I26" s="10" t="s">
        <v>1747</v>
      </c>
      <c r="J26" s="10" t="s">
        <v>1747</v>
      </c>
      <c r="K26" s="9" t="str">
        <f t="shared" si="8"/>
        <v>N/A</v>
      </c>
    </row>
    <row r="27" spans="1:11" x14ac:dyDescent="0.25">
      <c r="A27" s="72" t="s">
        <v>160</v>
      </c>
      <c r="B27" s="91" t="s">
        <v>213</v>
      </c>
      <c r="C27" s="9" t="s">
        <v>1747</v>
      </c>
      <c r="D27" s="9" t="str">
        <f t="shared" ref="D27:D30" si="9">IF($B27="N/A","N/A",IF(C27&lt;0,"No","Yes"))</f>
        <v>N/A</v>
      </c>
      <c r="E27" s="9" t="s">
        <v>1747</v>
      </c>
      <c r="F27" s="9" t="str">
        <f t="shared" ref="F27:F30" si="10">IF($B27="N/A","N/A",IF(E27&lt;0,"No","Yes"))</f>
        <v>N/A</v>
      </c>
      <c r="G27" s="9" t="s">
        <v>1747</v>
      </c>
      <c r="H27" s="9" t="str">
        <f t="shared" ref="H27:H30" si="11">IF($B27="N/A","N/A",IF(G27&lt;0,"No","Yes"))</f>
        <v>N/A</v>
      </c>
      <c r="I27" s="10" t="s">
        <v>1747</v>
      </c>
      <c r="J27" s="10" t="s">
        <v>1747</v>
      </c>
      <c r="K27" s="9" t="str">
        <f t="shared" si="8"/>
        <v>N/A</v>
      </c>
    </row>
    <row r="28" spans="1:11" x14ac:dyDescent="0.25">
      <c r="A28" s="29" t="s">
        <v>374</v>
      </c>
      <c r="B28" s="91" t="s">
        <v>213</v>
      </c>
      <c r="C28" s="9" t="s">
        <v>1747</v>
      </c>
      <c r="D28" s="9" t="str">
        <f t="shared" si="9"/>
        <v>N/A</v>
      </c>
      <c r="E28" s="9" t="s">
        <v>1747</v>
      </c>
      <c r="F28" s="9" t="str">
        <f t="shared" si="10"/>
        <v>N/A</v>
      </c>
      <c r="G28" s="9" t="s">
        <v>1747</v>
      </c>
      <c r="H28" s="9" t="str">
        <f t="shared" si="11"/>
        <v>N/A</v>
      </c>
      <c r="I28" s="10" t="s">
        <v>1747</v>
      </c>
      <c r="J28" s="10" t="s">
        <v>1747</v>
      </c>
      <c r="K28" s="9" t="str">
        <f t="shared" si="8"/>
        <v>N/A</v>
      </c>
    </row>
    <row r="29" spans="1:11" x14ac:dyDescent="0.25">
      <c r="A29" s="29" t="s">
        <v>376</v>
      </c>
      <c r="B29" s="91" t="s">
        <v>213</v>
      </c>
      <c r="C29" s="9" t="s">
        <v>1747</v>
      </c>
      <c r="D29" s="9" t="str">
        <f t="shared" si="9"/>
        <v>N/A</v>
      </c>
      <c r="E29" s="9" t="s">
        <v>1747</v>
      </c>
      <c r="F29" s="9" t="str">
        <f t="shared" si="10"/>
        <v>N/A</v>
      </c>
      <c r="G29" s="9" t="s">
        <v>1747</v>
      </c>
      <c r="H29" s="9" t="str">
        <f t="shared" si="11"/>
        <v>N/A</v>
      </c>
      <c r="I29" s="10" t="s">
        <v>1747</v>
      </c>
      <c r="J29" s="10" t="s">
        <v>1747</v>
      </c>
      <c r="K29" s="9" t="str">
        <f t="shared" si="8"/>
        <v>N/A</v>
      </c>
    </row>
    <row r="30" spans="1:11" x14ac:dyDescent="0.25">
      <c r="A30" s="29" t="s">
        <v>377</v>
      </c>
      <c r="B30" s="91" t="s">
        <v>213</v>
      </c>
      <c r="C30" s="9" t="s">
        <v>1747</v>
      </c>
      <c r="D30" s="9" t="str">
        <f t="shared" si="9"/>
        <v>N/A</v>
      </c>
      <c r="E30" s="9" t="s">
        <v>1747</v>
      </c>
      <c r="F30" s="9" t="str">
        <f t="shared" si="10"/>
        <v>N/A</v>
      </c>
      <c r="G30" s="9" t="s">
        <v>1747</v>
      </c>
      <c r="H30" s="9" t="str">
        <f t="shared" si="11"/>
        <v>N/A</v>
      </c>
      <c r="I30" s="10" t="s">
        <v>1747</v>
      </c>
      <c r="J30" s="10" t="s">
        <v>1747</v>
      </c>
      <c r="K30" s="9" t="str">
        <f t="shared" si="8"/>
        <v>N/A</v>
      </c>
    </row>
    <row r="31" spans="1:11" ht="12" customHeight="1" x14ac:dyDescent="0.25">
      <c r="A31" s="140" t="s">
        <v>1647</v>
      </c>
      <c r="B31" s="141"/>
      <c r="C31" s="141"/>
      <c r="D31" s="141"/>
      <c r="E31" s="141"/>
      <c r="F31" s="141"/>
      <c r="G31" s="141"/>
      <c r="H31" s="141"/>
      <c r="I31" s="141"/>
      <c r="J31" s="141"/>
      <c r="K31" s="142"/>
    </row>
    <row r="32" spans="1:11" x14ac:dyDescent="0.25">
      <c r="A32" s="132" t="s">
        <v>1645</v>
      </c>
      <c r="B32" s="133"/>
      <c r="C32" s="133"/>
      <c r="D32" s="133"/>
      <c r="E32" s="133"/>
      <c r="F32" s="133"/>
      <c r="G32" s="133"/>
      <c r="H32" s="133"/>
      <c r="I32" s="133"/>
      <c r="J32" s="133"/>
      <c r="K32" s="134"/>
    </row>
    <row r="33" spans="1:11" x14ac:dyDescent="0.25">
      <c r="A33" s="135" t="s">
        <v>1743</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17" sqref="A17"/>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1597</v>
      </c>
      <c r="B2" s="130"/>
      <c r="C2" s="130"/>
      <c r="D2" s="130"/>
      <c r="E2" s="130"/>
      <c r="F2" s="130"/>
      <c r="G2" s="130"/>
      <c r="H2" s="130"/>
      <c r="I2" s="130"/>
      <c r="J2" s="130"/>
      <c r="K2" s="131"/>
    </row>
    <row r="3" spans="1:11" ht="13" x14ac:dyDescent="0.3">
      <c r="A3" s="121" t="s">
        <v>1588</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1732</v>
      </c>
      <c r="D5" s="24" t="s">
        <v>1737</v>
      </c>
      <c r="E5" s="24" t="s">
        <v>651</v>
      </c>
      <c r="F5" s="24" t="s">
        <v>1733</v>
      </c>
      <c r="G5" s="24" t="s">
        <v>652</v>
      </c>
      <c r="H5" s="24" t="s">
        <v>1734</v>
      </c>
      <c r="I5" s="25" t="s">
        <v>1735</v>
      </c>
      <c r="J5" s="25" t="s">
        <v>1736</v>
      </c>
      <c r="K5" s="24" t="s">
        <v>653</v>
      </c>
    </row>
    <row r="6" spans="1:11" s="28" customFormat="1" x14ac:dyDescent="0.25">
      <c r="A6" s="72" t="s">
        <v>343</v>
      </c>
      <c r="B6" s="9" t="s">
        <v>213</v>
      </c>
      <c r="C6" s="27"/>
      <c r="D6" s="9" t="s">
        <v>213</v>
      </c>
      <c r="E6" s="27"/>
      <c r="F6" s="9" t="s">
        <v>213</v>
      </c>
      <c r="G6" s="27"/>
      <c r="H6" s="9" t="s">
        <v>213</v>
      </c>
      <c r="I6" s="114" t="s">
        <v>213</v>
      </c>
      <c r="J6" s="114" t="s">
        <v>213</v>
      </c>
      <c r="K6" s="9" t="s">
        <v>213</v>
      </c>
    </row>
    <row r="7" spans="1:11" x14ac:dyDescent="0.25">
      <c r="A7" s="75" t="s">
        <v>12</v>
      </c>
      <c r="B7" s="30" t="s">
        <v>213</v>
      </c>
      <c r="C7" s="85"/>
      <c r="D7" s="32" t="str">
        <f>IF($B7="N/A","N/A",IF(C7&gt;15,"No",IF(C7&lt;-15,"No","Yes")))</f>
        <v>N/A</v>
      </c>
      <c r="E7" s="31"/>
      <c r="F7" s="32" t="str">
        <f>IF($B7="N/A","N/A",IF(E7&gt;15,"No",IF(E7&lt;-15,"No","Yes")))</f>
        <v>N/A</v>
      </c>
      <c r="G7" s="31"/>
      <c r="H7" s="32" t="str">
        <f>IF($B7="N/A","N/A",IF(G7&gt;15,"No",IF(G7&lt;-15,"No","Yes")))</f>
        <v>N/A</v>
      </c>
      <c r="I7" s="33"/>
      <c r="J7" s="33"/>
      <c r="K7" s="32" t="str">
        <f t="shared" ref="K7:K54" si="0">IF(J7="Div by 0", "N/A", IF(J7="N/A","N/A", IF(J7&gt;30, "No", IF(J7&lt;-30, "No", "Yes"))))</f>
        <v>Yes</v>
      </c>
    </row>
    <row r="8" spans="1:11" x14ac:dyDescent="0.25">
      <c r="A8" s="75" t="s">
        <v>362</v>
      </c>
      <c r="B8" s="30" t="s">
        <v>213</v>
      </c>
      <c r="C8" s="122"/>
      <c r="D8" s="32" t="str">
        <f>IF($B8="N/A","N/A",IF(C8&gt;15,"No",IF(C8&lt;-15,"No","Yes")))</f>
        <v>N/A</v>
      </c>
      <c r="E8" s="34"/>
      <c r="F8" s="32" t="str">
        <f>IF($B8="N/A","N/A",IF(E8&gt;15,"No",IF(E8&lt;-15,"No","Yes")))</f>
        <v>N/A</v>
      </c>
      <c r="G8" s="34"/>
      <c r="H8" s="32" t="str">
        <f>IF($B8="N/A","N/A",IF(G8&gt;15,"No",IF(G8&lt;-15,"No","Yes")))</f>
        <v>N/A</v>
      </c>
      <c r="I8" s="33"/>
      <c r="J8" s="33"/>
      <c r="K8" s="32" t="str">
        <f t="shared" si="0"/>
        <v>Yes</v>
      </c>
    </row>
    <row r="9" spans="1:11" x14ac:dyDescent="0.25">
      <c r="A9" s="75" t="s">
        <v>119</v>
      </c>
      <c r="B9" s="35" t="s">
        <v>213</v>
      </c>
      <c r="C9" s="84"/>
      <c r="D9" s="9" t="str">
        <f>IF($B9="N/A","N/A",IF(C9&gt;15,"No",IF(C9&lt;-15,"No","Yes")))</f>
        <v>N/A</v>
      </c>
      <c r="E9" s="9"/>
      <c r="F9" s="9" t="str">
        <f>IF($B9="N/A","N/A",IF(E9&gt;15,"No",IF(E9&lt;-15,"No","Yes")))</f>
        <v>N/A</v>
      </c>
      <c r="G9" s="9"/>
      <c r="H9" s="9" t="str">
        <f>IF($B9="N/A","N/A",IF(G9&gt;15,"No",IF(G9&lt;-15,"No","Yes")))</f>
        <v>N/A</v>
      </c>
      <c r="I9" s="10"/>
      <c r="J9" s="10"/>
      <c r="K9" s="9" t="str">
        <f t="shared" si="0"/>
        <v>Yes</v>
      </c>
    </row>
    <row r="10" spans="1:11" x14ac:dyDescent="0.25">
      <c r="A10" s="75" t="s">
        <v>120</v>
      </c>
      <c r="B10" s="35" t="s">
        <v>213</v>
      </c>
      <c r="C10" s="84"/>
      <c r="D10" s="9" t="str">
        <f>IF($B10="N/A","N/A",IF(C10&gt;15,"No",IF(C10&lt;-15,"No","Yes")))</f>
        <v>N/A</v>
      </c>
      <c r="E10" s="9"/>
      <c r="F10" s="9" t="str">
        <f>IF($B10="N/A","N/A",IF(E10&gt;15,"No",IF(E10&lt;-15,"No","Yes")))</f>
        <v>N/A</v>
      </c>
      <c r="G10" s="9"/>
      <c r="H10" s="9" t="str">
        <f>IF($B10="N/A","N/A",IF(G10&gt;15,"No",IF(G10&lt;-15,"No","Yes")))</f>
        <v>N/A</v>
      </c>
      <c r="I10" s="10"/>
      <c r="J10" s="10"/>
      <c r="K10" s="9" t="str">
        <f t="shared" si="0"/>
        <v>Yes</v>
      </c>
    </row>
    <row r="11" spans="1:11" x14ac:dyDescent="0.25">
      <c r="A11" s="75" t="s">
        <v>859</v>
      </c>
      <c r="B11" s="35" t="s">
        <v>213</v>
      </c>
      <c r="C11" s="84"/>
      <c r="D11" s="9" t="str">
        <f>IF($B11="N/A","N/A",IF(C11&gt;15,"No",IF(C11&lt;-15,"No","Yes")))</f>
        <v>N/A</v>
      </c>
      <c r="E11" s="9"/>
      <c r="F11" s="9" t="str">
        <f>IF($B11="N/A","N/A",IF(E11&gt;15,"No",IF(E11&lt;-15,"No","Yes")))</f>
        <v>N/A</v>
      </c>
      <c r="G11" s="9"/>
      <c r="H11" s="9" t="str">
        <f>IF($B11="N/A","N/A",IF(G11&gt;15,"No",IF(G11&lt;-15,"No","Yes")))</f>
        <v>N/A</v>
      </c>
      <c r="I11" s="10"/>
      <c r="J11" s="10"/>
      <c r="K11" s="9" t="str">
        <f t="shared" si="0"/>
        <v>Yes</v>
      </c>
    </row>
    <row r="12" spans="1:11" x14ac:dyDescent="0.25">
      <c r="A12" s="75" t="s">
        <v>860</v>
      </c>
      <c r="B12" s="86" t="s">
        <v>214</v>
      </c>
      <c r="C12" s="84"/>
      <c r="D12" s="9" t="str">
        <f>IF(OR($B12="N/A",$C12="N/A"),"N/A",IF(C12&gt;100,"No",IF(C12&lt;95,"No","Yes")))</f>
        <v>No</v>
      </c>
      <c r="E12" s="84"/>
      <c r="F12" s="9" t="str">
        <f>IF(OR($B12="N/A",$E12="N/A"),"N/A",IF(E12&gt;100,"No",IF(E12&lt;95,"No","Yes")))</f>
        <v>No</v>
      </c>
      <c r="G12" s="84"/>
      <c r="H12" s="9" t="str">
        <f>IF($B12="N/A","N/A",IF(G12&gt;100,"No",IF(G12&lt;95,"No","Yes")))</f>
        <v>No</v>
      </c>
      <c r="I12" s="87"/>
      <c r="J12" s="87"/>
      <c r="K12" s="9" t="str">
        <f t="shared" si="0"/>
        <v>Yes</v>
      </c>
    </row>
    <row r="13" spans="1:11" x14ac:dyDescent="0.25">
      <c r="A13" s="75" t="s">
        <v>347</v>
      </c>
      <c r="B13" s="86" t="s">
        <v>213</v>
      </c>
      <c r="C13" s="84"/>
      <c r="D13" s="9" t="str">
        <f>IF($B13="N/A","N/A",IF(C13&gt;100,"No",IF(C13&lt;95,"No","Yes")))</f>
        <v>N/A</v>
      </c>
      <c r="E13" s="84"/>
      <c r="F13" s="9" t="str">
        <f>IF($B13="N/A","N/A",IF(E13&gt;100,"No",IF(E13&lt;95,"No","Yes")))</f>
        <v>N/A</v>
      </c>
      <c r="G13" s="84"/>
      <c r="H13" s="9" t="str">
        <f>IF($B13="N/A","N/A",IF(G13&gt;100,"No",IF(G13&lt;95,"No","Yes")))</f>
        <v>N/A</v>
      </c>
      <c r="I13" s="87"/>
      <c r="J13" s="87"/>
      <c r="K13" s="9" t="str">
        <f t="shared" si="0"/>
        <v>Yes</v>
      </c>
    </row>
    <row r="14" spans="1:11" x14ac:dyDescent="0.25">
      <c r="A14" s="75" t="s">
        <v>348</v>
      </c>
      <c r="B14" s="86" t="s">
        <v>213</v>
      </c>
      <c r="C14" s="84"/>
      <c r="D14" s="9" t="str">
        <f t="shared" ref="D14" si="1">IF($B14="N/A","N/A",IF(C14&lt;0,"No","Yes"))</f>
        <v>N/A</v>
      </c>
      <c r="E14" s="84"/>
      <c r="F14" s="9" t="str">
        <f t="shared" ref="F14" si="2">IF($B14="N/A","N/A",IF(E14&lt;0,"No","Yes"))</f>
        <v>N/A</v>
      </c>
      <c r="G14" s="84"/>
      <c r="H14" s="9" t="str">
        <f t="shared" ref="H14" si="3">IF($B14="N/A","N/A",IF(G14&lt;0,"No","Yes"))</f>
        <v>N/A</v>
      </c>
      <c r="I14" s="87"/>
      <c r="J14" s="87"/>
      <c r="K14" s="9" t="str">
        <f t="shared" si="0"/>
        <v>Yes</v>
      </c>
    </row>
    <row r="15" spans="1:11" x14ac:dyDescent="0.25">
      <c r="A15" s="75" t="s">
        <v>861</v>
      </c>
      <c r="B15" s="86" t="s">
        <v>214</v>
      </c>
      <c r="C15" s="84"/>
      <c r="D15" s="9" t="str">
        <f>IF(OR($B15="N/A",$C15="N/A"),"N/A",IF(C15&gt;100,"No",IF(C15&lt;95,"No","Yes")))</f>
        <v>No</v>
      </c>
      <c r="E15" s="84"/>
      <c r="F15" s="9" t="str">
        <f>IF(OR($B15="N/A",$E15="N/A"),"N/A",IF(E15&gt;100,"No",IF(E15&lt;95,"No","Yes")))</f>
        <v>No</v>
      </c>
      <c r="G15" s="84"/>
      <c r="H15" s="9" t="str">
        <f>IF($B15="N/A","N/A",IF(G15&gt;100,"No",IF(G15&lt;95,"No","Yes")))</f>
        <v>No</v>
      </c>
      <c r="I15" s="87"/>
      <c r="J15" s="87"/>
      <c r="K15" s="9" t="str">
        <f t="shared" si="0"/>
        <v>Yes</v>
      </c>
    </row>
    <row r="16" spans="1:11" x14ac:dyDescent="0.25">
      <c r="A16" s="75" t="s">
        <v>331</v>
      </c>
      <c r="B16" s="35" t="s">
        <v>213</v>
      </c>
      <c r="C16" s="73"/>
      <c r="D16" s="9" t="str">
        <f>IF($B16="N/A","N/A",IF(C16&gt;15,"No",IF(C16&lt;-15,"No","Yes")))</f>
        <v>N/A</v>
      </c>
      <c r="E16" s="36"/>
      <c r="F16" s="9" t="str">
        <f>IF($B16="N/A","N/A",IF(E16&gt;15,"No",IF(E16&lt;-15,"No","Yes")))</f>
        <v>N/A</v>
      </c>
      <c r="G16" s="36"/>
      <c r="H16" s="9" t="str">
        <f>IF($B16="N/A","N/A",IF(G16&gt;15,"No",IF(G16&lt;-15,"No","Yes")))</f>
        <v>N/A</v>
      </c>
      <c r="I16" s="10"/>
      <c r="J16" s="10"/>
      <c r="K16" s="9" t="str">
        <f t="shared" si="0"/>
        <v>Yes</v>
      </c>
    </row>
    <row r="17" spans="1:11" x14ac:dyDescent="0.25">
      <c r="A17" s="75" t="s">
        <v>442</v>
      </c>
      <c r="B17" s="35" t="s">
        <v>215</v>
      </c>
      <c r="C17" s="84"/>
      <c r="D17" s="9" t="str">
        <f>IF($B17="N/A","N/A",IF(C17&gt;20,"No",IF(C17&lt;5,"No","Yes")))</f>
        <v>No</v>
      </c>
      <c r="E17" s="9"/>
      <c r="F17" s="9" t="str">
        <f>IF($B17="N/A","N/A",IF(E17&gt;20,"No",IF(E17&lt;5,"No","Yes")))</f>
        <v>No</v>
      </c>
      <c r="G17" s="9"/>
      <c r="H17" s="9" t="str">
        <f>IF($B17="N/A","N/A",IF(G17&gt;20,"No",IF(G17&lt;5,"No","Yes")))</f>
        <v>No</v>
      </c>
      <c r="I17" s="10"/>
      <c r="J17" s="10"/>
      <c r="K17" s="9" t="str">
        <f t="shared" si="0"/>
        <v>Yes</v>
      </c>
    </row>
    <row r="18" spans="1:11" x14ac:dyDescent="0.25">
      <c r="A18" s="75" t="s">
        <v>443</v>
      </c>
      <c r="B18" s="30" t="s">
        <v>213</v>
      </c>
      <c r="C18" s="84"/>
      <c r="D18" s="9" t="str">
        <f>IF($B18="N/A","N/A",IF(C18&gt;15,"No",IF(C18&lt;-15,"No","Yes")))</f>
        <v>N/A</v>
      </c>
      <c r="E18" s="9"/>
      <c r="F18" s="9" t="str">
        <f>IF($B18="N/A","N/A",IF(E18&gt;15,"No",IF(E18&lt;-15,"No","Yes")))</f>
        <v>N/A</v>
      </c>
      <c r="G18" s="9"/>
      <c r="H18" s="9" t="str">
        <f>IF($B18="N/A","N/A",IF(G18&gt;15,"No",IF(G18&lt;-15,"No","Yes")))</f>
        <v>N/A</v>
      </c>
      <c r="I18" s="10"/>
      <c r="J18" s="10"/>
      <c r="K18" s="9" t="str">
        <f t="shared" si="0"/>
        <v>Yes</v>
      </c>
    </row>
    <row r="19" spans="1:11" x14ac:dyDescent="0.25">
      <c r="A19" s="75" t="s">
        <v>444</v>
      </c>
      <c r="B19" s="35" t="s">
        <v>216</v>
      </c>
      <c r="C19" s="84"/>
      <c r="D19" s="9" t="str">
        <f>IF($B19="N/A","N/A",IF(C19&gt;1,"Yes","No"))</f>
        <v>No</v>
      </c>
      <c r="E19" s="9"/>
      <c r="F19" s="9" t="str">
        <f>IF($B19="N/A","N/A",IF(E19&gt;1,"Yes","No"))</f>
        <v>No</v>
      </c>
      <c r="G19" s="9"/>
      <c r="H19" s="9" t="str">
        <f>IF($B19="N/A","N/A",IF(G19&gt;1,"Yes","No"))</f>
        <v>No</v>
      </c>
      <c r="I19" s="10"/>
      <c r="J19" s="10"/>
      <c r="K19" s="9" t="str">
        <f t="shared" si="0"/>
        <v>Yes</v>
      </c>
    </row>
    <row r="20" spans="1:11" x14ac:dyDescent="0.25">
      <c r="A20" s="75" t="s">
        <v>862</v>
      </c>
      <c r="B20" s="35" t="s">
        <v>213</v>
      </c>
      <c r="C20" s="77"/>
      <c r="D20" s="9" t="str">
        <f>IF($B20="N/A","N/A",IF(C20&gt;15,"No",IF(C20&lt;-15,"No","Yes")))</f>
        <v>N/A</v>
      </c>
      <c r="E20" s="37"/>
      <c r="F20" s="9" t="str">
        <f>IF($B20="N/A","N/A",IF(E20&gt;15,"No",IF(E20&lt;-15,"No","Yes")))</f>
        <v>N/A</v>
      </c>
      <c r="G20" s="37"/>
      <c r="H20" s="9" t="str">
        <f>IF($B20="N/A","N/A",IF(G20&gt;15,"No",IF(G20&lt;-15,"No","Yes")))</f>
        <v>N/A</v>
      </c>
      <c r="I20" s="10"/>
      <c r="J20" s="10"/>
      <c r="K20" s="9" t="str">
        <f t="shared" si="0"/>
        <v>Yes</v>
      </c>
    </row>
    <row r="21" spans="1:11" x14ac:dyDescent="0.25">
      <c r="A21" s="75" t="s">
        <v>34</v>
      </c>
      <c r="B21" s="35" t="s">
        <v>213</v>
      </c>
      <c r="C21" s="88"/>
      <c r="D21" s="9" t="str">
        <f>IF($B21="N/A","N/A",IF(C21&gt;15,"No",IF(C21&lt;-15,"No","Yes")))</f>
        <v>N/A</v>
      </c>
      <c r="E21" s="89"/>
      <c r="F21" s="9" t="str">
        <f>IF($B21="N/A","N/A",IF(E21&gt;15,"No",IF(E21&lt;-15,"No","Yes")))</f>
        <v>N/A</v>
      </c>
      <c r="G21" s="89"/>
      <c r="H21" s="9" t="str">
        <f>IF($B21="N/A","N/A",IF(G21&gt;15,"No",IF(G21&lt;-15,"No","Yes")))</f>
        <v>N/A</v>
      </c>
      <c r="I21" s="10"/>
      <c r="J21" s="10"/>
      <c r="K21" s="9" t="str">
        <f t="shared" si="0"/>
        <v>Yes</v>
      </c>
    </row>
    <row r="22" spans="1:11" x14ac:dyDescent="0.25">
      <c r="A22" s="75" t="s">
        <v>1712</v>
      </c>
      <c r="B22" s="35" t="s">
        <v>213</v>
      </c>
      <c r="C22" s="88"/>
      <c r="D22" s="9" t="str">
        <f>IF($B22="N/A","N/A",IF(C22&gt;15,"No",IF(C22&lt;-15,"No","Yes")))</f>
        <v>N/A</v>
      </c>
      <c r="E22" s="89"/>
      <c r="F22" s="9" t="str">
        <f>IF($B22="N/A","N/A",IF(E22&gt;15,"No",IF(E22&lt;-15,"No","Yes")))</f>
        <v>N/A</v>
      </c>
      <c r="G22" s="89"/>
      <c r="H22" s="9" t="str">
        <f>IF($B22="N/A","N/A",IF(G22&gt;15,"No",IF(G22&lt;-15,"No","Yes")))</f>
        <v>N/A</v>
      </c>
      <c r="I22" s="10"/>
      <c r="J22" s="10"/>
      <c r="K22" s="9" t="str">
        <f t="shared" si="0"/>
        <v>Yes</v>
      </c>
    </row>
    <row r="23" spans="1:11" x14ac:dyDescent="0.25">
      <c r="A23" s="75" t="s">
        <v>35</v>
      </c>
      <c r="B23" s="35" t="s">
        <v>213</v>
      </c>
      <c r="C23" s="88"/>
      <c r="D23" s="9" t="str">
        <f>IF($B23="N/A","N/A",IF(C23&gt;15,"No",IF(C23&lt;-15,"No","Yes")))</f>
        <v>N/A</v>
      </c>
      <c r="E23" s="89"/>
      <c r="F23" s="9" t="str">
        <f>IF($B23="N/A","N/A",IF(E23&gt;15,"No",IF(E23&lt;-15,"No","Yes")))</f>
        <v>N/A</v>
      </c>
      <c r="G23" s="89"/>
      <c r="H23" s="9" t="str">
        <f>IF($B23="N/A","N/A",IF(G23&gt;15,"No",IF(G23&lt;-15,"No","Yes")))</f>
        <v>N/A</v>
      </c>
      <c r="I23" s="10"/>
      <c r="J23" s="10"/>
      <c r="K23" s="9" t="str">
        <f t="shared" si="0"/>
        <v>Yes</v>
      </c>
    </row>
    <row r="24" spans="1:11" x14ac:dyDescent="0.25">
      <c r="A24" s="75" t="s">
        <v>863</v>
      </c>
      <c r="B24" s="35" t="s">
        <v>243</v>
      </c>
      <c r="C24" s="77"/>
      <c r="D24" s="9" t="str">
        <f>IF($B24="N/A","N/A",IF(C24&gt;300,"No",IF(C24&lt;75,"No","Yes")))</f>
        <v>No</v>
      </c>
      <c r="E24" s="37"/>
      <c r="F24" s="9" t="str">
        <f>IF($B24="N/A","N/A",IF(E24&gt;300,"No",IF(E24&lt;75,"No","Yes")))</f>
        <v>No</v>
      </c>
      <c r="G24" s="37"/>
      <c r="H24" s="9" t="str">
        <f>IF($B24="N/A","N/A",IF(G24&gt;300,"No",IF(G24&lt;75,"No","Yes")))</f>
        <v>No</v>
      </c>
      <c r="I24" s="10"/>
      <c r="J24" s="10"/>
      <c r="K24" s="9" t="str">
        <f t="shared" si="0"/>
        <v>Yes</v>
      </c>
    </row>
    <row r="25" spans="1:11" x14ac:dyDescent="0.25">
      <c r="A25" s="75" t="s">
        <v>864</v>
      </c>
      <c r="B25" s="35" t="s">
        <v>244</v>
      </c>
      <c r="C25" s="77"/>
      <c r="D25" s="9" t="str">
        <f>IF($B25="N/A","N/A",IF(C25&gt;250,"No",IF(C25&lt;20,"No","Yes")))</f>
        <v>No</v>
      </c>
      <c r="E25" s="37"/>
      <c r="F25" s="9" t="str">
        <f>IF($B25="N/A","N/A",IF(E25&gt;250,"No",IF(E25&lt;20,"No","Yes")))</f>
        <v>No</v>
      </c>
      <c r="G25" s="37"/>
      <c r="H25" s="9" t="str">
        <f>IF($B25="N/A","N/A",IF(G25&gt;250,"No",IF(G25&lt;20,"No","Yes")))</f>
        <v>No</v>
      </c>
      <c r="I25" s="10"/>
      <c r="J25" s="10"/>
      <c r="K25" s="9" t="str">
        <f t="shared" si="0"/>
        <v>Yes</v>
      </c>
    </row>
    <row r="26" spans="1:11" x14ac:dyDescent="0.25">
      <c r="A26" s="75" t="s">
        <v>865</v>
      </c>
      <c r="B26" s="35" t="s">
        <v>245</v>
      </c>
      <c r="C26" s="77"/>
      <c r="D26" s="9" t="str">
        <f>IF($B26="N/A","N/A",IF(C26&gt;5,"No",IF(C26&lt;3,"No","Yes")))</f>
        <v>No</v>
      </c>
      <c r="E26" s="37"/>
      <c r="F26" s="9" t="str">
        <f>IF($B26="N/A","N/A",IF(E26&gt;5,"No",IF(E26&lt;3,"No","Yes")))</f>
        <v>No</v>
      </c>
      <c r="G26" s="37"/>
      <c r="H26" s="9" t="str">
        <f>IF($B26="N/A","N/A",IF(G26&gt;5,"No",IF(G26&lt;3,"No","Yes")))</f>
        <v>No</v>
      </c>
      <c r="I26" s="10"/>
      <c r="J26" s="10"/>
      <c r="K26" s="9" t="str">
        <f t="shared" si="0"/>
        <v>Yes</v>
      </c>
    </row>
    <row r="27" spans="1:11" x14ac:dyDescent="0.25">
      <c r="A27" s="75" t="s">
        <v>131</v>
      </c>
      <c r="B27" s="35" t="s">
        <v>213</v>
      </c>
      <c r="C27" s="73"/>
      <c r="D27" s="35" t="s">
        <v>213</v>
      </c>
      <c r="E27" s="36"/>
      <c r="F27" s="35" t="s">
        <v>213</v>
      </c>
      <c r="G27" s="36"/>
      <c r="H27" s="9" t="str">
        <f>IF($B27="N/A","N/A",IF(G27&gt;15,"No",IF(G27&lt;-15,"No","Yes")))</f>
        <v>N/A</v>
      </c>
      <c r="I27" s="10"/>
      <c r="J27" s="10"/>
      <c r="K27" s="9" t="str">
        <f t="shared" si="0"/>
        <v>Yes</v>
      </c>
    </row>
    <row r="28" spans="1:11" x14ac:dyDescent="0.25">
      <c r="A28" s="75" t="s">
        <v>346</v>
      </c>
      <c r="B28" s="35" t="s">
        <v>213</v>
      </c>
      <c r="C28" s="74"/>
      <c r="D28" s="35" t="s">
        <v>213</v>
      </c>
      <c r="E28" s="8"/>
      <c r="F28" s="35" t="s">
        <v>213</v>
      </c>
      <c r="G28" s="8"/>
      <c r="H28" s="9" t="str">
        <f>IF($B28="N/A","N/A",IF(G28&gt;15,"No",IF(G28&lt;-15,"No","Yes")))</f>
        <v>N/A</v>
      </c>
      <c r="I28" s="10"/>
      <c r="J28" s="10"/>
      <c r="K28" s="9" t="str">
        <f t="shared" si="0"/>
        <v>Yes</v>
      </c>
    </row>
    <row r="29" spans="1:11" ht="25" x14ac:dyDescent="0.25">
      <c r="A29" s="75" t="s">
        <v>841</v>
      </c>
      <c r="B29" s="35" t="s">
        <v>213</v>
      </c>
      <c r="C29" s="37"/>
      <c r="D29" s="35" t="s">
        <v>213</v>
      </c>
      <c r="E29" s="37"/>
      <c r="F29" s="35" t="s">
        <v>213</v>
      </c>
      <c r="G29" s="37"/>
      <c r="H29" s="35" t="s">
        <v>213</v>
      </c>
      <c r="I29" s="10"/>
      <c r="J29" s="10"/>
      <c r="K29" s="9" t="str">
        <f t="shared" si="0"/>
        <v>Yes</v>
      </c>
    </row>
    <row r="30" spans="1:11" x14ac:dyDescent="0.25">
      <c r="A30" s="75" t="s">
        <v>27</v>
      </c>
      <c r="B30" s="35" t="s">
        <v>217</v>
      </c>
      <c r="C30" s="36"/>
      <c r="D30" s="9" t="str">
        <f>IF($B30="N/A","N/A",IF(C30="N/A","N/A",IF(C30=0,"Yes","No")))</f>
        <v>Yes</v>
      </c>
      <c r="E30" s="36"/>
      <c r="F30" s="9" t="str">
        <f>IF($B30="N/A","N/A",IF(E30="N/A","N/A",IF(E30=0,"Yes","No")))</f>
        <v>Yes</v>
      </c>
      <c r="G30" s="36"/>
      <c r="H30" s="9" t="str">
        <f>IF($B30="N/A","N/A",IF(G30=0,"Yes","No"))</f>
        <v>Yes</v>
      </c>
      <c r="I30" s="10"/>
      <c r="J30" s="10"/>
      <c r="K30" s="9" t="str">
        <f t="shared" si="0"/>
        <v>Yes</v>
      </c>
    </row>
    <row r="31" spans="1:11" x14ac:dyDescent="0.25">
      <c r="A31" s="75" t="s">
        <v>206</v>
      </c>
      <c r="B31" s="90" t="s">
        <v>213</v>
      </c>
      <c r="C31" s="73"/>
      <c r="D31" s="9" t="str">
        <f t="shared" ref="D31:F50" si="4">IF($B31="N/A","N/A",IF(C31&lt;0,"No","Yes"))</f>
        <v>N/A</v>
      </c>
      <c r="E31" s="73"/>
      <c r="F31" s="9" t="str">
        <f t="shared" si="4"/>
        <v>N/A</v>
      </c>
      <c r="G31" s="73"/>
      <c r="H31" s="9" t="str">
        <f t="shared" ref="H31:H50" si="5">IF($B31="N/A","N/A",IF(G31&lt;0,"No","Yes"))</f>
        <v>N/A</v>
      </c>
      <c r="I31" s="10"/>
      <c r="J31" s="10"/>
      <c r="K31" s="9" t="str">
        <f t="shared" si="0"/>
        <v>Yes</v>
      </c>
    </row>
    <row r="32" spans="1:11" x14ac:dyDescent="0.25">
      <c r="A32" s="2" t="s">
        <v>659</v>
      </c>
      <c r="B32" s="90" t="s">
        <v>213</v>
      </c>
      <c r="C32" s="74"/>
      <c r="D32" s="9" t="str">
        <f t="shared" si="4"/>
        <v>N/A</v>
      </c>
      <c r="E32" s="74"/>
      <c r="F32" s="9" t="str">
        <f t="shared" si="4"/>
        <v>N/A</v>
      </c>
      <c r="G32" s="74"/>
      <c r="H32" s="9" t="str">
        <f t="shared" si="5"/>
        <v>N/A</v>
      </c>
      <c r="I32" s="10"/>
      <c r="J32" s="10"/>
      <c r="K32" s="9" t="str">
        <f t="shared" si="0"/>
        <v>Yes</v>
      </c>
    </row>
    <row r="33" spans="1:11" x14ac:dyDescent="0.25">
      <c r="A33" s="2" t="s">
        <v>660</v>
      </c>
      <c r="B33" s="90" t="s">
        <v>213</v>
      </c>
      <c r="C33" s="74"/>
      <c r="D33" s="9" t="str">
        <f t="shared" si="4"/>
        <v>N/A</v>
      </c>
      <c r="E33" s="74"/>
      <c r="F33" s="9" t="str">
        <f t="shared" si="4"/>
        <v>N/A</v>
      </c>
      <c r="G33" s="74"/>
      <c r="H33" s="9" t="str">
        <f t="shared" si="5"/>
        <v>N/A</v>
      </c>
      <c r="I33" s="10"/>
      <c r="J33" s="10"/>
      <c r="K33" s="9" t="str">
        <f t="shared" si="0"/>
        <v>Yes</v>
      </c>
    </row>
    <row r="34" spans="1:11" x14ac:dyDescent="0.25">
      <c r="A34" s="2" t="s">
        <v>661</v>
      </c>
      <c r="B34" s="90" t="s">
        <v>213</v>
      </c>
      <c r="C34" s="74"/>
      <c r="D34" s="9" t="str">
        <f t="shared" si="4"/>
        <v>N/A</v>
      </c>
      <c r="E34" s="74"/>
      <c r="F34" s="9" t="str">
        <f t="shared" si="4"/>
        <v>N/A</v>
      </c>
      <c r="G34" s="74"/>
      <c r="H34" s="9" t="str">
        <f t="shared" si="5"/>
        <v>N/A</v>
      </c>
      <c r="I34" s="10"/>
      <c r="J34" s="10"/>
      <c r="K34" s="9" t="str">
        <f t="shared" si="0"/>
        <v>Yes</v>
      </c>
    </row>
    <row r="35" spans="1:11" x14ac:dyDescent="0.25">
      <c r="A35" s="2" t="s">
        <v>662</v>
      </c>
      <c r="B35" s="90" t="s">
        <v>213</v>
      </c>
      <c r="C35" s="74"/>
      <c r="D35" s="9" t="str">
        <f t="shared" si="4"/>
        <v>N/A</v>
      </c>
      <c r="E35" s="74"/>
      <c r="F35" s="9" t="str">
        <f t="shared" si="4"/>
        <v>N/A</v>
      </c>
      <c r="G35" s="74"/>
      <c r="H35" s="9" t="str">
        <f t="shared" si="5"/>
        <v>N/A</v>
      </c>
      <c r="I35" s="10"/>
      <c r="J35" s="10"/>
      <c r="K35" s="9" t="str">
        <f t="shared" si="0"/>
        <v>Yes</v>
      </c>
    </row>
    <row r="36" spans="1:11" x14ac:dyDescent="0.25">
      <c r="A36" s="2" t="s">
        <v>349</v>
      </c>
      <c r="B36" s="90" t="s">
        <v>213</v>
      </c>
      <c r="C36" s="73"/>
      <c r="D36" s="9" t="str">
        <f t="shared" si="4"/>
        <v>N/A</v>
      </c>
      <c r="E36" s="73"/>
      <c r="F36" s="9" t="str">
        <f t="shared" si="4"/>
        <v>N/A</v>
      </c>
      <c r="G36" s="73"/>
      <c r="H36" s="9" t="str">
        <f t="shared" si="5"/>
        <v>N/A</v>
      </c>
      <c r="I36" s="10"/>
      <c r="J36" s="10"/>
      <c r="K36" s="9" t="str">
        <f t="shared" si="0"/>
        <v>Yes</v>
      </c>
    </row>
    <row r="37" spans="1:11" x14ac:dyDescent="0.25">
      <c r="A37" s="2" t="s">
        <v>663</v>
      </c>
      <c r="B37" s="90" t="s">
        <v>213</v>
      </c>
      <c r="C37" s="74"/>
      <c r="D37" s="9" t="str">
        <f t="shared" si="4"/>
        <v>N/A</v>
      </c>
      <c r="E37" s="74"/>
      <c r="F37" s="9" t="str">
        <f t="shared" si="4"/>
        <v>N/A</v>
      </c>
      <c r="G37" s="74"/>
      <c r="H37" s="9" t="str">
        <f t="shared" si="5"/>
        <v>N/A</v>
      </c>
      <c r="I37" s="10"/>
      <c r="J37" s="10"/>
      <c r="K37" s="9" t="str">
        <f t="shared" si="0"/>
        <v>Yes</v>
      </c>
    </row>
    <row r="38" spans="1:11" x14ac:dyDescent="0.25">
      <c r="A38" s="2" t="s">
        <v>664</v>
      </c>
      <c r="B38" s="90" t="s">
        <v>213</v>
      </c>
      <c r="C38" s="74"/>
      <c r="D38" s="9" t="str">
        <f t="shared" si="4"/>
        <v>N/A</v>
      </c>
      <c r="E38" s="74"/>
      <c r="F38" s="9" t="str">
        <f t="shared" si="4"/>
        <v>N/A</v>
      </c>
      <c r="G38" s="74"/>
      <c r="H38" s="9" t="str">
        <f t="shared" si="5"/>
        <v>N/A</v>
      </c>
      <c r="I38" s="10"/>
      <c r="J38" s="10"/>
      <c r="K38" s="9" t="str">
        <f t="shared" si="0"/>
        <v>Yes</v>
      </c>
    </row>
    <row r="39" spans="1:11" x14ac:dyDescent="0.25">
      <c r="A39" s="2" t="s">
        <v>665</v>
      </c>
      <c r="B39" s="90" t="s">
        <v>213</v>
      </c>
      <c r="C39" s="74"/>
      <c r="D39" s="9" t="str">
        <f t="shared" si="4"/>
        <v>N/A</v>
      </c>
      <c r="E39" s="74"/>
      <c r="F39" s="9" t="str">
        <f t="shared" si="4"/>
        <v>N/A</v>
      </c>
      <c r="G39" s="74"/>
      <c r="H39" s="9" t="str">
        <f t="shared" si="5"/>
        <v>N/A</v>
      </c>
      <c r="I39" s="10"/>
      <c r="J39" s="10"/>
      <c r="K39" s="9" t="str">
        <f t="shared" si="0"/>
        <v>Yes</v>
      </c>
    </row>
    <row r="40" spans="1:11" x14ac:dyDescent="0.25">
      <c r="A40" s="2" t="s">
        <v>666</v>
      </c>
      <c r="B40" s="90" t="s">
        <v>213</v>
      </c>
      <c r="C40" s="74"/>
      <c r="D40" s="9" t="str">
        <f t="shared" si="4"/>
        <v>N/A</v>
      </c>
      <c r="E40" s="74"/>
      <c r="F40" s="9" t="str">
        <f t="shared" si="4"/>
        <v>N/A</v>
      </c>
      <c r="G40" s="74"/>
      <c r="H40" s="9" t="str">
        <f t="shared" si="5"/>
        <v>N/A</v>
      </c>
      <c r="I40" s="10"/>
      <c r="J40" s="10"/>
      <c r="K40" s="9" t="str">
        <f t="shared" si="0"/>
        <v>Yes</v>
      </c>
    </row>
    <row r="41" spans="1:11" x14ac:dyDescent="0.25">
      <c r="A41" s="2" t="s">
        <v>667</v>
      </c>
      <c r="B41" s="90" t="s">
        <v>213</v>
      </c>
      <c r="C41" s="74"/>
      <c r="D41" s="9" t="str">
        <f t="shared" si="4"/>
        <v>N/A</v>
      </c>
      <c r="E41" s="74"/>
      <c r="F41" s="9" t="str">
        <f t="shared" si="4"/>
        <v>N/A</v>
      </c>
      <c r="G41" s="74"/>
      <c r="H41" s="9" t="str">
        <f t="shared" si="5"/>
        <v>N/A</v>
      </c>
      <c r="I41" s="10"/>
      <c r="J41" s="10"/>
      <c r="K41" s="9" t="str">
        <f t="shared" si="0"/>
        <v>Yes</v>
      </c>
    </row>
    <row r="42" spans="1:11" x14ac:dyDescent="0.25">
      <c r="A42" s="2" t="s">
        <v>668</v>
      </c>
      <c r="B42" s="90" t="s">
        <v>213</v>
      </c>
      <c r="C42" s="74"/>
      <c r="D42" s="9" t="str">
        <f t="shared" si="4"/>
        <v>N/A</v>
      </c>
      <c r="E42" s="74"/>
      <c r="F42" s="9" t="str">
        <f t="shared" si="4"/>
        <v>N/A</v>
      </c>
      <c r="G42" s="74"/>
      <c r="H42" s="9" t="str">
        <f t="shared" si="5"/>
        <v>N/A</v>
      </c>
      <c r="I42" s="10"/>
      <c r="J42" s="10"/>
      <c r="K42" s="9" t="str">
        <f t="shared" si="0"/>
        <v>Yes</v>
      </c>
    </row>
    <row r="43" spans="1:11" x14ac:dyDescent="0.25">
      <c r="A43" s="2" t="s">
        <v>669</v>
      </c>
      <c r="B43" s="90" t="s">
        <v>213</v>
      </c>
      <c r="C43" s="74"/>
      <c r="D43" s="9" t="str">
        <f t="shared" si="4"/>
        <v>N/A</v>
      </c>
      <c r="E43" s="74"/>
      <c r="F43" s="9" t="str">
        <f t="shared" si="4"/>
        <v>N/A</v>
      </c>
      <c r="G43" s="74"/>
      <c r="H43" s="9" t="str">
        <f t="shared" si="5"/>
        <v>N/A</v>
      </c>
      <c r="I43" s="10"/>
      <c r="J43" s="10"/>
      <c r="K43" s="9" t="str">
        <f t="shared" si="0"/>
        <v>Yes</v>
      </c>
    </row>
    <row r="44" spans="1:11" x14ac:dyDescent="0.25">
      <c r="A44" s="2" t="s">
        <v>670</v>
      </c>
      <c r="B44" s="90" t="s">
        <v>213</v>
      </c>
      <c r="C44" s="74"/>
      <c r="D44" s="9" t="str">
        <f t="shared" si="4"/>
        <v>N/A</v>
      </c>
      <c r="E44" s="74"/>
      <c r="F44" s="9" t="str">
        <f t="shared" si="4"/>
        <v>N/A</v>
      </c>
      <c r="G44" s="74"/>
      <c r="H44" s="9" t="str">
        <f t="shared" si="5"/>
        <v>N/A</v>
      </c>
      <c r="I44" s="10"/>
      <c r="J44" s="10"/>
      <c r="K44" s="9" t="str">
        <f t="shared" si="0"/>
        <v>Yes</v>
      </c>
    </row>
    <row r="45" spans="1:11" x14ac:dyDescent="0.25">
      <c r="A45" s="2" t="s">
        <v>671</v>
      </c>
      <c r="B45" s="90" t="s">
        <v>213</v>
      </c>
      <c r="C45" s="74"/>
      <c r="D45" s="9" t="str">
        <f t="shared" si="4"/>
        <v>N/A</v>
      </c>
      <c r="E45" s="74"/>
      <c r="F45" s="9" t="str">
        <f t="shared" si="4"/>
        <v>N/A</v>
      </c>
      <c r="G45" s="74"/>
      <c r="H45" s="9" t="str">
        <f t="shared" si="5"/>
        <v>N/A</v>
      </c>
      <c r="I45" s="10"/>
      <c r="J45" s="10"/>
      <c r="K45" s="9" t="str">
        <f t="shared" si="0"/>
        <v>Yes</v>
      </c>
    </row>
    <row r="46" spans="1:11" x14ac:dyDescent="0.25">
      <c r="A46" s="2" t="s">
        <v>350</v>
      </c>
      <c r="B46" s="90" t="s">
        <v>213</v>
      </c>
      <c r="C46" s="73"/>
      <c r="D46" s="9" t="str">
        <f t="shared" si="4"/>
        <v>N/A</v>
      </c>
      <c r="E46" s="73"/>
      <c r="F46" s="9" t="str">
        <f t="shared" si="4"/>
        <v>N/A</v>
      </c>
      <c r="G46" s="73"/>
      <c r="H46" s="9" t="str">
        <f t="shared" si="5"/>
        <v>N/A</v>
      </c>
      <c r="I46" s="10"/>
      <c r="J46" s="10"/>
      <c r="K46" s="9" t="str">
        <f t="shared" si="0"/>
        <v>Yes</v>
      </c>
    </row>
    <row r="47" spans="1:11" x14ac:dyDescent="0.25">
      <c r="A47" s="2" t="s">
        <v>672</v>
      </c>
      <c r="B47" s="90" t="s">
        <v>213</v>
      </c>
      <c r="C47" s="74"/>
      <c r="D47" s="9" t="str">
        <f t="shared" si="4"/>
        <v>N/A</v>
      </c>
      <c r="E47" s="74"/>
      <c r="F47" s="9" t="str">
        <f t="shared" si="4"/>
        <v>N/A</v>
      </c>
      <c r="G47" s="74"/>
      <c r="H47" s="9" t="str">
        <f t="shared" si="5"/>
        <v>N/A</v>
      </c>
      <c r="I47" s="10"/>
      <c r="J47" s="10"/>
      <c r="K47" s="9" t="str">
        <f t="shared" si="0"/>
        <v>Yes</v>
      </c>
    </row>
    <row r="48" spans="1:11" x14ac:dyDescent="0.25">
      <c r="A48" s="2" t="s">
        <v>673</v>
      </c>
      <c r="B48" s="90" t="s">
        <v>213</v>
      </c>
      <c r="C48" s="74"/>
      <c r="D48" s="9" t="str">
        <f t="shared" si="4"/>
        <v>N/A</v>
      </c>
      <c r="E48" s="74"/>
      <c r="F48" s="9" t="str">
        <f t="shared" si="4"/>
        <v>N/A</v>
      </c>
      <c r="G48" s="74"/>
      <c r="H48" s="9" t="str">
        <f t="shared" si="5"/>
        <v>N/A</v>
      </c>
      <c r="I48" s="10"/>
      <c r="J48" s="10"/>
      <c r="K48" s="9" t="str">
        <f t="shared" si="0"/>
        <v>Yes</v>
      </c>
    </row>
    <row r="49" spans="1:11" x14ac:dyDescent="0.25">
      <c r="A49" s="2" t="s">
        <v>674</v>
      </c>
      <c r="B49" s="90" t="s">
        <v>213</v>
      </c>
      <c r="C49" s="74"/>
      <c r="D49" s="9" t="str">
        <f t="shared" si="4"/>
        <v>N/A</v>
      </c>
      <c r="E49" s="74"/>
      <c r="F49" s="9" t="str">
        <f t="shared" si="4"/>
        <v>N/A</v>
      </c>
      <c r="G49" s="74"/>
      <c r="H49" s="9" t="str">
        <f t="shared" si="5"/>
        <v>N/A</v>
      </c>
      <c r="I49" s="10"/>
      <c r="J49" s="10"/>
      <c r="K49" s="9" t="str">
        <f t="shared" si="0"/>
        <v>Yes</v>
      </c>
    </row>
    <row r="50" spans="1:11" x14ac:dyDescent="0.25">
      <c r="A50" s="2" t="s">
        <v>675</v>
      </c>
      <c r="B50" s="90" t="s">
        <v>213</v>
      </c>
      <c r="C50" s="74"/>
      <c r="D50" s="9" t="str">
        <f t="shared" si="4"/>
        <v>N/A</v>
      </c>
      <c r="E50" s="74"/>
      <c r="F50" s="9" t="str">
        <f t="shared" si="4"/>
        <v>N/A</v>
      </c>
      <c r="G50" s="74"/>
      <c r="H50" s="9" t="str">
        <f t="shared" si="5"/>
        <v>N/A</v>
      </c>
      <c r="I50" s="10"/>
      <c r="J50" s="10"/>
      <c r="K50" s="9" t="str">
        <f t="shared" si="0"/>
        <v>Yes</v>
      </c>
    </row>
    <row r="51" spans="1:11" x14ac:dyDescent="0.25">
      <c r="A51" s="2" t="s">
        <v>351</v>
      </c>
      <c r="B51" s="35" t="s">
        <v>213</v>
      </c>
      <c r="C51" s="73"/>
      <c r="D51" s="35" t="s">
        <v>213</v>
      </c>
      <c r="E51" s="36"/>
      <c r="F51" s="35" t="s">
        <v>213</v>
      </c>
      <c r="G51" s="36"/>
      <c r="H51" s="35" t="s">
        <v>213</v>
      </c>
      <c r="I51" s="10"/>
      <c r="J51" s="10"/>
      <c r="K51" s="9" t="str">
        <f t="shared" si="0"/>
        <v>Yes</v>
      </c>
    </row>
    <row r="52" spans="1:11" x14ac:dyDescent="0.25">
      <c r="A52" s="2" t="s">
        <v>352</v>
      </c>
      <c r="B52" s="35" t="s">
        <v>213</v>
      </c>
      <c r="C52" s="74"/>
      <c r="D52" s="9" t="str">
        <f t="shared" ref="D52:D54" si="6">IF($B52="N/A","N/A",IF(C52&gt;15,"No",IF(C52&lt;-15,"No","Yes")))</f>
        <v>N/A</v>
      </c>
      <c r="E52" s="8"/>
      <c r="F52" s="9" t="str">
        <f t="shared" ref="F52:F54" si="7">IF($B52="N/A","N/A",IF(E52&gt;15,"No",IF(E52&lt;-15,"No","Yes")))</f>
        <v>N/A</v>
      </c>
      <c r="G52" s="8"/>
      <c r="H52" s="9" t="str">
        <f t="shared" ref="H52:H54" si="8">IF($B52="N/A","N/A",IF(G52&gt;15,"No",IF(G52&lt;-15,"No","Yes")))</f>
        <v>N/A</v>
      </c>
      <c r="I52" s="10"/>
      <c r="J52" s="10"/>
      <c r="K52" s="9" t="str">
        <f t="shared" si="0"/>
        <v>Yes</v>
      </c>
    </row>
    <row r="53" spans="1:11" x14ac:dyDescent="0.25">
      <c r="A53" s="2" t="s">
        <v>353</v>
      </c>
      <c r="B53" s="35" t="s">
        <v>213</v>
      </c>
      <c r="C53" s="74"/>
      <c r="D53" s="9" t="str">
        <f t="shared" si="6"/>
        <v>N/A</v>
      </c>
      <c r="E53" s="8"/>
      <c r="F53" s="9" t="str">
        <f t="shared" si="7"/>
        <v>N/A</v>
      </c>
      <c r="G53" s="8"/>
      <c r="H53" s="9" t="str">
        <f t="shared" si="8"/>
        <v>N/A</v>
      </c>
      <c r="I53" s="10"/>
      <c r="J53" s="10"/>
      <c r="K53" s="9" t="str">
        <f t="shared" si="0"/>
        <v>Yes</v>
      </c>
    </row>
    <row r="54" spans="1:11" x14ac:dyDescent="0.25">
      <c r="A54" s="2" t="s">
        <v>354</v>
      </c>
      <c r="B54" s="35" t="s">
        <v>213</v>
      </c>
      <c r="C54" s="74"/>
      <c r="D54" s="9" t="str">
        <f t="shared" si="6"/>
        <v>N/A</v>
      </c>
      <c r="E54" s="8"/>
      <c r="F54" s="9" t="str">
        <f t="shared" si="7"/>
        <v>N/A</v>
      </c>
      <c r="G54" s="8"/>
      <c r="H54" s="9" t="str">
        <f t="shared" si="8"/>
        <v>N/A</v>
      </c>
      <c r="I54" s="10"/>
      <c r="J54" s="10"/>
      <c r="K54" s="9" t="str">
        <f t="shared" si="0"/>
        <v>Yes</v>
      </c>
    </row>
    <row r="55" spans="1:11" ht="12" customHeight="1" x14ac:dyDescent="0.25">
      <c r="A55" s="140" t="s">
        <v>1647</v>
      </c>
      <c r="B55" s="141"/>
      <c r="C55" s="141"/>
      <c r="D55" s="141"/>
      <c r="E55" s="141"/>
      <c r="F55" s="141"/>
      <c r="G55" s="141"/>
      <c r="H55" s="141"/>
      <c r="I55" s="141"/>
      <c r="J55" s="141"/>
      <c r="K55" s="142"/>
    </row>
    <row r="56" spans="1:11" x14ac:dyDescent="0.25">
      <c r="A56" s="132" t="s">
        <v>1645</v>
      </c>
      <c r="B56" s="133"/>
      <c r="C56" s="133"/>
      <c r="D56" s="133"/>
      <c r="E56" s="133"/>
      <c r="F56" s="133"/>
      <c r="G56" s="133"/>
      <c r="H56" s="133"/>
      <c r="I56" s="133"/>
      <c r="J56" s="133"/>
      <c r="K56" s="134"/>
    </row>
    <row r="57" spans="1:11" x14ac:dyDescent="0.25">
      <c r="A57" s="135" t="s">
        <v>1743</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17" sqref="A17"/>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2.75" customHeight="1" x14ac:dyDescent="0.3">
      <c r="A2" s="129" t="s">
        <v>1598</v>
      </c>
      <c r="B2" s="130"/>
      <c r="C2" s="130"/>
      <c r="D2" s="130"/>
      <c r="E2" s="130"/>
      <c r="F2" s="130"/>
      <c r="G2" s="130"/>
      <c r="H2" s="130"/>
      <c r="I2" s="130"/>
      <c r="J2" s="130"/>
      <c r="K2" s="131"/>
    </row>
    <row r="3" spans="1:11" ht="13" x14ac:dyDescent="0.3">
      <c r="A3" s="121" t="s">
        <v>1588</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1732</v>
      </c>
      <c r="D5" s="24" t="s">
        <v>1737</v>
      </c>
      <c r="E5" s="24" t="s">
        <v>651</v>
      </c>
      <c r="F5" s="24" t="s">
        <v>1733</v>
      </c>
      <c r="G5" s="24" t="s">
        <v>652</v>
      </c>
      <c r="H5" s="24" t="s">
        <v>1734</v>
      </c>
      <c r="I5" s="25" t="s">
        <v>1735</v>
      </c>
      <c r="J5" s="25" t="s">
        <v>1736</v>
      </c>
      <c r="K5" s="24" t="s">
        <v>653</v>
      </c>
    </row>
    <row r="6" spans="1:11" x14ac:dyDescent="0.25">
      <c r="A6" s="75" t="s">
        <v>12</v>
      </c>
      <c r="B6" s="35" t="s">
        <v>213</v>
      </c>
      <c r="C6" s="73"/>
      <c r="D6" s="9" t="str">
        <f>IF($B6="N/A","N/A",IF(C6&gt;15,"No",IF(C6&lt;-15,"No","Yes")))</f>
        <v>N/A</v>
      </c>
      <c r="E6" s="36"/>
      <c r="F6" s="9" t="str">
        <f>IF($B6="N/A","N/A",IF(E6&gt;15,"No",IF(E6&lt;-15,"No","Yes")))</f>
        <v>N/A</v>
      </c>
      <c r="G6" s="36"/>
      <c r="H6" s="9" t="str">
        <f>IF($B6="N/A","N/A",IF(G6&gt;15,"No",IF(G6&lt;-15,"No","Yes")))</f>
        <v>N/A</v>
      </c>
      <c r="I6" s="10"/>
      <c r="J6" s="10"/>
      <c r="K6" s="9" t="str">
        <f t="shared" ref="K6:K15" si="0">IF(J6="Div by 0", "N/A", IF(J6="N/A","N/A", IF(J6&gt;30, "No", IF(J6&lt;-30, "No", "Yes"))))</f>
        <v>Yes</v>
      </c>
    </row>
    <row r="7" spans="1:11" x14ac:dyDescent="0.25">
      <c r="A7" s="75" t="s">
        <v>30</v>
      </c>
      <c r="B7" s="35" t="s">
        <v>246</v>
      </c>
      <c r="C7" s="74"/>
      <c r="D7" s="9" t="str">
        <f>IF($B7="N/A","N/A",IF(C7&gt;95,"Yes","No"))</f>
        <v>No</v>
      </c>
      <c r="E7" s="8"/>
      <c r="F7" s="9" t="str">
        <f>IF($B7="N/A","N/A",IF(E7&gt;95,"Yes","No"))</f>
        <v>No</v>
      </c>
      <c r="G7" s="8"/>
      <c r="H7" s="9" t="str">
        <f>IF($B7="N/A","N/A",IF(G7&gt;95,"Yes","No"))</f>
        <v>No</v>
      </c>
      <c r="I7" s="10"/>
      <c r="J7" s="10"/>
      <c r="K7" s="9" t="str">
        <f t="shared" si="0"/>
        <v>Yes</v>
      </c>
    </row>
    <row r="8" spans="1:11" x14ac:dyDescent="0.25">
      <c r="A8" s="75" t="s">
        <v>29</v>
      </c>
      <c r="B8" s="35" t="s">
        <v>217</v>
      </c>
      <c r="C8" s="74"/>
      <c r="D8" s="9" t="str">
        <f>IF($B8="N/A","N/A",IF(C8=0,"Yes","No"))</f>
        <v>Yes</v>
      </c>
      <c r="E8" s="8"/>
      <c r="F8" s="9" t="str">
        <f>IF($B8="N/A","N/A",IF(E8=0,"Yes","No"))</f>
        <v>Yes</v>
      </c>
      <c r="G8" s="8"/>
      <c r="H8" s="9" t="str">
        <f>IF($B8="N/A","N/A",IF(G8=0,"Yes","No"))</f>
        <v>Yes</v>
      </c>
      <c r="I8" s="10"/>
      <c r="J8" s="10"/>
      <c r="K8" s="9" t="str">
        <f t="shared" si="0"/>
        <v>Yes</v>
      </c>
    </row>
    <row r="9" spans="1:11" x14ac:dyDescent="0.25">
      <c r="A9" s="75" t="s">
        <v>16</v>
      </c>
      <c r="B9" s="35" t="s">
        <v>213</v>
      </c>
      <c r="C9" s="74"/>
      <c r="D9" s="9" t="str">
        <f t="shared" ref="D9:D15" si="1">IF($B9="N/A","N/A",IF(C9&gt;15,"No",IF(C9&lt;-15,"No","Yes")))</f>
        <v>N/A</v>
      </c>
      <c r="E9" s="8"/>
      <c r="F9" s="9" t="str">
        <f t="shared" ref="F9:F15" si="2">IF($B9="N/A","N/A",IF(E9&gt;15,"No",IF(E9&lt;-15,"No","Yes")))</f>
        <v>N/A</v>
      </c>
      <c r="G9" s="8"/>
      <c r="H9" s="9" t="str">
        <f t="shared" ref="H9:H15" si="3">IF($B9="N/A","N/A",IF(G9&gt;15,"No",IF(G9&lt;-15,"No","Yes")))</f>
        <v>N/A</v>
      </c>
      <c r="I9" s="10"/>
      <c r="J9" s="10"/>
      <c r="K9" s="9" t="str">
        <f t="shared" si="0"/>
        <v>Yes</v>
      </c>
    </row>
    <row r="10" spans="1:11" x14ac:dyDescent="0.25">
      <c r="A10" s="75" t="s">
        <v>36</v>
      </c>
      <c r="B10" s="35" t="s">
        <v>213</v>
      </c>
      <c r="C10" s="74"/>
      <c r="D10" s="9" t="str">
        <f t="shared" si="1"/>
        <v>N/A</v>
      </c>
      <c r="E10" s="8"/>
      <c r="F10" s="9" t="str">
        <f t="shared" si="2"/>
        <v>N/A</v>
      </c>
      <c r="G10" s="8"/>
      <c r="H10" s="9" t="str">
        <f t="shared" si="3"/>
        <v>N/A</v>
      </c>
      <c r="I10" s="10"/>
      <c r="J10" s="10"/>
      <c r="K10" s="9" t="str">
        <f t="shared" si="0"/>
        <v>Yes</v>
      </c>
    </row>
    <row r="11" spans="1:11" x14ac:dyDescent="0.25">
      <c r="A11" s="75" t="s">
        <v>37</v>
      </c>
      <c r="B11" s="35" t="s">
        <v>213</v>
      </c>
      <c r="C11" s="74"/>
      <c r="D11" s="9" t="str">
        <f t="shared" si="1"/>
        <v>N/A</v>
      </c>
      <c r="E11" s="8"/>
      <c r="F11" s="9" t="str">
        <f t="shared" si="2"/>
        <v>N/A</v>
      </c>
      <c r="G11" s="8"/>
      <c r="H11" s="9" t="str">
        <f t="shared" si="3"/>
        <v>N/A</v>
      </c>
      <c r="I11" s="10"/>
      <c r="J11" s="10"/>
      <c r="K11" s="9" t="str">
        <f t="shared" si="0"/>
        <v>Yes</v>
      </c>
    </row>
    <row r="12" spans="1:11" x14ac:dyDescent="0.25">
      <c r="A12" s="75" t="s">
        <v>38</v>
      </c>
      <c r="B12" s="35" t="s">
        <v>213</v>
      </c>
      <c r="C12" s="74"/>
      <c r="D12" s="9" t="str">
        <f t="shared" si="1"/>
        <v>N/A</v>
      </c>
      <c r="E12" s="8"/>
      <c r="F12" s="9" t="str">
        <f t="shared" si="2"/>
        <v>N/A</v>
      </c>
      <c r="G12" s="8"/>
      <c r="H12" s="9" t="str">
        <f t="shared" si="3"/>
        <v>N/A</v>
      </c>
      <c r="I12" s="10"/>
      <c r="J12" s="10"/>
      <c r="K12" s="9" t="str">
        <f t="shared" si="0"/>
        <v>Yes</v>
      </c>
    </row>
    <row r="13" spans="1:11" x14ac:dyDescent="0.25">
      <c r="A13" s="75" t="s">
        <v>866</v>
      </c>
      <c r="B13" s="35" t="s">
        <v>213</v>
      </c>
      <c r="C13" s="74"/>
      <c r="D13" s="9" t="str">
        <f t="shared" si="1"/>
        <v>N/A</v>
      </c>
      <c r="E13" s="8"/>
      <c r="F13" s="9" t="str">
        <f t="shared" si="2"/>
        <v>N/A</v>
      </c>
      <c r="G13" s="8"/>
      <c r="H13" s="9" t="str">
        <f t="shared" si="3"/>
        <v>N/A</v>
      </c>
      <c r="I13" s="10"/>
      <c r="J13" s="10"/>
      <c r="K13" s="9" t="str">
        <f t="shared" si="0"/>
        <v>Yes</v>
      </c>
    </row>
    <row r="14" spans="1:11" x14ac:dyDescent="0.25">
      <c r="A14" s="75" t="s">
        <v>867</v>
      </c>
      <c r="B14" s="35" t="s">
        <v>213</v>
      </c>
      <c r="C14" s="74"/>
      <c r="D14" s="9" t="str">
        <f t="shared" si="1"/>
        <v>N/A</v>
      </c>
      <c r="E14" s="8"/>
      <c r="F14" s="9" t="str">
        <f t="shared" si="2"/>
        <v>N/A</v>
      </c>
      <c r="G14" s="8"/>
      <c r="H14" s="9" t="str">
        <f t="shared" si="3"/>
        <v>N/A</v>
      </c>
      <c r="I14" s="10"/>
      <c r="J14" s="10"/>
      <c r="K14" s="9" t="str">
        <f t="shared" si="0"/>
        <v>Yes</v>
      </c>
    </row>
    <row r="15" spans="1:11" x14ac:dyDescent="0.25">
      <c r="A15" s="75" t="s">
        <v>161</v>
      </c>
      <c r="B15" s="35" t="s">
        <v>213</v>
      </c>
      <c r="C15" s="74"/>
      <c r="D15" s="9" t="str">
        <f t="shared" si="1"/>
        <v>N/A</v>
      </c>
      <c r="E15" s="8"/>
      <c r="F15" s="9" t="str">
        <f t="shared" si="2"/>
        <v>N/A</v>
      </c>
      <c r="G15" s="8"/>
      <c r="H15" s="9" t="str">
        <f t="shared" si="3"/>
        <v>N/A</v>
      </c>
      <c r="I15" s="10"/>
      <c r="J15" s="10"/>
      <c r="K15" s="9" t="str">
        <f t="shared" si="0"/>
        <v>Yes</v>
      </c>
    </row>
    <row r="16" spans="1:11" x14ac:dyDescent="0.25">
      <c r="A16" s="75" t="s">
        <v>162</v>
      </c>
      <c r="B16" s="35" t="s">
        <v>246</v>
      </c>
      <c r="C16" s="74"/>
      <c r="D16" s="9" t="str">
        <f>IF($B16="N/A","N/A",IF(C16&gt;95,"Yes","No"))</f>
        <v>No</v>
      </c>
      <c r="E16" s="8"/>
      <c r="F16" s="9" t="str">
        <f>IF($B16="N/A","N/A",IF(E16&gt;95,"Yes","No"))</f>
        <v>No</v>
      </c>
      <c r="G16" s="8"/>
      <c r="H16" s="9" t="str">
        <f>IF($B16="N/A","N/A",IF(G16&gt;95,"Yes","No"))</f>
        <v>No</v>
      </c>
      <c r="I16" s="10"/>
      <c r="J16" s="10"/>
      <c r="K16" s="9" t="str">
        <f t="shared" ref="K16:K26" si="4">IF(J16="Div by 0", "N/A", IF(J16="N/A","N/A", IF(J16&gt;30, "No", IF(J16&lt;-30, "No", "Yes"))))</f>
        <v>Yes</v>
      </c>
    </row>
    <row r="17" spans="1:11" x14ac:dyDescent="0.25">
      <c r="A17" s="75" t="s">
        <v>868</v>
      </c>
      <c r="B17" s="51" t="s">
        <v>247</v>
      </c>
      <c r="C17" s="74"/>
      <c r="D17" s="9" t="str">
        <f>IF($B17="N/A","N/A",IF(C17&gt;90,"No",IF(C17&lt;50,"No","Yes")))</f>
        <v>No</v>
      </c>
      <c r="E17" s="8"/>
      <c r="F17" s="9" t="str">
        <f>IF($B17="N/A","N/A",IF(E17&gt;90,"No",IF(E17&lt;50,"No","Yes")))</f>
        <v>No</v>
      </c>
      <c r="G17" s="8"/>
      <c r="H17" s="9" t="str">
        <f>IF($B17="N/A","N/A",IF(G17&gt;90,"No",IF(G17&lt;50,"No","Yes")))</f>
        <v>No</v>
      </c>
      <c r="I17" s="10"/>
      <c r="J17" s="10"/>
      <c r="K17" s="9" t="str">
        <f t="shared" si="4"/>
        <v>Yes</v>
      </c>
    </row>
    <row r="18" spans="1:11" x14ac:dyDescent="0.25">
      <c r="A18" s="75" t="s">
        <v>869</v>
      </c>
      <c r="B18" s="51" t="s">
        <v>224</v>
      </c>
      <c r="C18" s="74"/>
      <c r="D18" s="9" t="str">
        <f t="shared" ref="D18:D23" si="5">IF($B18="N/A","N/A",IF(C18&gt;5,"No",IF(C18&lt;=0,"No","Yes")))</f>
        <v>No</v>
      </c>
      <c r="E18" s="8"/>
      <c r="F18" s="9" t="str">
        <f t="shared" ref="F18:F23" si="6">IF($B18="N/A","N/A",IF(E18&gt;5,"No",IF(E18&lt;=0,"No","Yes")))</f>
        <v>No</v>
      </c>
      <c r="G18" s="8"/>
      <c r="H18" s="9" t="str">
        <f t="shared" ref="H18:H23" si="7">IF($B18="N/A","N/A",IF(G18&gt;5,"No",IF(G18&lt;=0,"No","Yes")))</f>
        <v>No</v>
      </c>
      <c r="I18" s="10"/>
      <c r="J18" s="10"/>
      <c r="K18" s="9" t="str">
        <f t="shared" si="4"/>
        <v>Yes</v>
      </c>
    </row>
    <row r="19" spans="1:11" x14ac:dyDescent="0.25">
      <c r="A19" s="75" t="s">
        <v>870</v>
      </c>
      <c r="B19" s="51" t="s">
        <v>224</v>
      </c>
      <c r="C19" s="74"/>
      <c r="D19" s="9" t="str">
        <f t="shared" si="5"/>
        <v>No</v>
      </c>
      <c r="E19" s="8"/>
      <c r="F19" s="9" t="str">
        <f t="shared" si="6"/>
        <v>No</v>
      </c>
      <c r="G19" s="8"/>
      <c r="H19" s="9" t="str">
        <f t="shared" si="7"/>
        <v>No</v>
      </c>
      <c r="I19" s="10"/>
      <c r="J19" s="10"/>
      <c r="K19" s="9" t="str">
        <f t="shared" si="4"/>
        <v>Yes</v>
      </c>
    </row>
    <row r="20" spans="1:11" x14ac:dyDescent="0.25">
      <c r="A20" s="75" t="s">
        <v>871</v>
      </c>
      <c r="B20" s="51" t="s">
        <v>224</v>
      </c>
      <c r="C20" s="74"/>
      <c r="D20" s="9" t="str">
        <f t="shared" si="5"/>
        <v>No</v>
      </c>
      <c r="E20" s="8"/>
      <c r="F20" s="9" t="str">
        <f t="shared" si="6"/>
        <v>No</v>
      </c>
      <c r="G20" s="8"/>
      <c r="H20" s="9" t="str">
        <f t="shared" si="7"/>
        <v>No</v>
      </c>
      <c r="I20" s="10"/>
      <c r="J20" s="10"/>
      <c r="K20" s="9" t="str">
        <f t="shared" si="4"/>
        <v>Yes</v>
      </c>
    </row>
    <row r="21" spans="1:11" x14ac:dyDescent="0.25">
      <c r="A21" s="75" t="s">
        <v>872</v>
      </c>
      <c r="B21" s="35" t="s">
        <v>213</v>
      </c>
      <c r="C21" s="74"/>
      <c r="D21" s="9" t="str">
        <f t="shared" si="5"/>
        <v>N/A</v>
      </c>
      <c r="E21" s="8"/>
      <c r="F21" s="9" t="str">
        <f t="shared" si="6"/>
        <v>N/A</v>
      </c>
      <c r="G21" s="8"/>
      <c r="H21" s="9" t="str">
        <f t="shared" si="7"/>
        <v>N/A</v>
      </c>
      <c r="I21" s="10"/>
      <c r="J21" s="10"/>
      <c r="K21" s="9" t="str">
        <f t="shared" si="4"/>
        <v>Yes</v>
      </c>
    </row>
    <row r="22" spans="1:11" x14ac:dyDescent="0.25">
      <c r="A22" s="75" t="s">
        <v>1742</v>
      </c>
      <c r="B22" s="35" t="s">
        <v>213</v>
      </c>
      <c r="C22" s="74"/>
      <c r="D22" s="9" t="str">
        <f t="shared" si="5"/>
        <v>N/A</v>
      </c>
      <c r="E22" s="8"/>
      <c r="F22" s="9" t="str">
        <f t="shared" si="6"/>
        <v>N/A</v>
      </c>
      <c r="G22" s="8"/>
      <c r="H22" s="9" t="str">
        <f t="shared" si="7"/>
        <v>N/A</v>
      </c>
      <c r="I22" s="10"/>
      <c r="J22" s="10"/>
      <c r="K22" s="9" t="str">
        <f t="shared" si="4"/>
        <v>Yes</v>
      </c>
    </row>
    <row r="23" spans="1:11" x14ac:dyDescent="0.25">
      <c r="A23" s="75" t="s">
        <v>873</v>
      </c>
      <c r="B23" s="35" t="s">
        <v>213</v>
      </c>
      <c r="C23" s="74"/>
      <c r="D23" s="9" t="str">
        <f t="shared" si="5"/>
        <v>N/A</v>
      </c>
      <c r="E23" s="8"/>
      <c r="F23" s="9" t="str">
        <f t="shared" si="6"/>
        <v>N/A</v>
      </c>
      <c r="G23" s="8"/>
      <c r="H23" s="9" t="str">
        <f t="shared" si="7"/>
        <v>N/A</v>
      </c>
      <c r="I23" s="10"/>
      <c r="J23" s="10"/>
      <c r="K23" s="9" t="str">
        <f t="shared" si="4"/>
        <v>Yes</v>
      </c>
    </row>
    <row r="24" spans="1:11" x14ac:dyDescent="0.25">
      <c r="A24" s="75" t="s">
        <v>874</v>
      </c>
      <c r="B24" s="35" t="s">
        <v>232</v>
      </c>
      <c r="C24" s="74"/>
      <c r="D24" s="9" t="str">
        <f>IF($B24="N/A","N/A",IF(C24&gt;10,"No",IF(C24&lt;1,"No","Yes")))</f>
        <v>No</v>
      </c>
      <c r="E24" s="8"/>
      <c r="F24" s="9" t="str">
        <f>IF($B24="N/A","N/A",IF(E24&gt;10,"No",IF(E24&lt;1,"No","Yes")))</f>
        <v>No</v>
      </c>
      <c r="G24" s="8"/>
      <c r="H24" s="9" t="str">
        <f>IF($B24="N/A","N/A",IF(G24&gt;10,"No",IF(G24&lt;1,"No","Yes")))</f>
        <v>No</v>
      </c>
      <c r="I24" s="10"/>
      <c r="J24" s="10"/>
      <c r="K24" s="9" t="str">
        <f t="shared" si="4"/>
        <v>Yes</v>
      </c>
    </row>
    <row r="25" spans="1:11" x14ac:dyDescent="0.25">
      <c r="A25" s="75" t="s">
        <v>875</v>
      </c>
      <c r="B25" s="78" t="s">
        <v>239</v>
      </c>
      <c r="C25" s="74"/>
      <c r="D25" s="9" t="str">
        <f>IF($B25="N/A","N/A",IF(C25&gt;10,"No",IF(C25&lt;=0,"No","Yes")))</f>
        <v>No</v>
      </c>
      <c r="E25" s="8"/>
      <c r="F25" s="9" t="str">
        <f>IF($B25="N/A","N/A",IF(E25&gt;10,"No",IF(E25&lt;=0,"No","Yes")))</f>
        <v>No</v>
      </c>
      <c r="G25" s="8"/>
      <c r="H25" s="9" t="str">
        <f>IF($B25="N/A","N/A",IF(G25&gt;10,"No",IF(G25&lt;=0,"No","Yes")))</f>
        <v>No</v>
      </c>
      <c r="I25" s="10"/>
      <c r="J25" s="10"/>
      <c r="K25" s="9" t="str">
        <f t="shared" si="4"/>
        <v>Yes</v>
      </c>
    </row>
    <row r="26" spans="1:11" x14ac:dyDescent="0.25">
      <c r="A26" s="75" t="s">
        <v>876</v>
      </c>
      <c r="B26" s="51" t="s">
        <v>248</v>
      </c>
      <c r="C26" s="74"/>
      <c r="D26" s="9" t="str">
        <f>IF($B26="N/A","N/A",IF(C26&gt;=5,"No",IF(C26&lt;0,"No","Yes")))</f>
        <v>Yes</v>
      </c>
      <c r="E26" s="8"/>
      <c r="F26" s="9" t="str">
        <f>IF($B26="N/A","N/A",IF(E26&gt;=5,"No",IF(E26&lt;0,"No","Yes")))</f>
        <v>Yes</v>
      </c>
      <c r="G26" s="8"/>
      <c r="H26" s="9" t="str">
        <f>IF($B26="N/A","N/A",IF(G26&gt;=5,"No",IF(G26&lt;0,"No","Yes")))</f>
        <v>Yes</v>
      </c>
      <c r="I26" s="10"/>
      <c r="J26" s="10"/>
      <c r="K26" s="9" t="str">
        <f t="shared" si="4"/>
        <v>Yes</v>
      </c>
    </row>
    <row r="27" spans="1:11" x14ac:dyDescent="0.25">
      <c r="A27" s="75" t="s">
        <v>14</v>
      </c>
      <c r="B27" s="51" t="s">
        <v>249</v>
      </c>
      <c r="C27" s="74"/>
      <c r="D27" s="9" t="str">
        <f>IF($B27="N/A","N/A",IF(C27&gt;15,"No",IF(C27&lt;=0,"No","Yes")))</f>
        <v>No</v>
      </c>
      <c r="E27" s="8"/>
      <c r="F27" s="9" t="str">
        <f>IF($B27="N/A","N/A",IF(E27&gt;15,"No",IF(E27&lt;=0,"No","Yes")))</f>
        <v>No</v>
      </c>
      <c r="G27" s="8"/>
      <c r="H27" s="9" t="str">
        <f>IF($B27="N/A","N/A",IF(G27&gt;15,"No",IF(G27&lt;=0,"No","Yes")))</f>
        <v>No</v>
      </c>
      <c r="I27" s="10"/>
      <c r="J27" s="10"/>
      <c r="K27" s="9" t="str">
        <f>IF(J27="Div by 0", "N/A", IF(J27="N/A","N/A", IF(J27&gt;30, "No", IF(J27&lt;-30, "No", "Yes"))))</f>
        <v>Yes</v>
      </c>
    </row>
    <row r="28" spans="1:11" x14ac:dyDescent="0.25">
      <c r="A28" s="75" t="s">
        <v>877</v>
      </c>
      <c r="B28" s="35" t="s">
        <v>213</v>
      </c>
      <c r="C28" s="77"/>
      <c r="D28" s="9" t="str">
        <f>IF($B28="N/A","N/A",IF(C28&gt;15,"No",IF(C28&lt;-15,"No","Yes")))</f>
        <v>N/A</v>
      </c>
      <c r="E28" s="37"/>
      <c r="F28" s="9" t="str">
        <f>IF($B28="N/A","N/A",IF(E28&gt;15,"No",IF(E28&lt;-15,"No","Yes")))</f>
        <v>N/A</v>
      </c>
      <c r="G28" s="37"/>
      <c r="H28" s="9" t="str">
        <f>IF($B28="N/A","N/A",IF(G28&gt;15,"No",IF(G28&lt;-15,"No","Yes")))</f>
        <v>N/A</v>
      </c>
      <c r="I28" s="10"/>
      <c r="J28" s="10"/>
      <c r="K28" s="9" t="str">
        <f>IF(J28="Div by 0", "N/A", IF(J28="N/A","N/A", IF(J28&gt;30, "No", IF(J28&lt;-30, "No", "Yes"))))</f>
        <v>Yes</v>
      </c>
    </row>
    <row r="29" spans="1:11" x14ac:dyDescent="0.25">
      <c r="A29" s="75" t="s">
        <v>378</v>
      </c>
      <c r="B29" s="35" t="s">
        <v>250</v>
      </c>
      <c r="C29" s="74"/>
      <c r="D29" s="9" t="str">
        <f>IF($B29="N/A","N/A",IF(C29&gt;35,"No",IF(C29&lt;10,"No","Yes")))</f>
        <v>No</v>
      </c>
      <c r="E29" s="8"/>
      <c r="F29" s="9" t="str">
        <f>IF($B29="N/A","N/A",IF(E29&gt;35,"No",IF(E29&lt;10,"No","Yes")))</f>
        <v>No</v>
      </c>
      <c r="G29" s="8"/>
      <c r="H29" s="9" t="str">
        <f>IF($B29="N/A","N/A",IF(G29&gt;35,"No",IF(G29&lt;10,"No","Yes")))</f>
        <v>No</v>
      </c>
      <c r="I29" s="10"/>
      <c r="J29" s="10"/>
      <c r="K29" s="9" t="str">
        <f t="shared" ref="K29:K54" si="8">IF(J29="Div by 0", "N/A", IF(J29="N/A","N/A", IF(J29&gt;30, "No", IF(J29&lt;-30, "No", "Yes"))))</f>
        <v>Yes</v>
      </c>
    </row>
    <row r="30" spans="1:11" x14ac:dyDescent="0.25">
      <c r="A30" s="75" t="s">
        <v>379</v>
      </c>
      <c r="B30" s="35" t="s">
        <v>251</v>
      </c>
      <c r="C30" s="74"/>
      <c r="D30" s="9" t="str">
        <f>IF($B30="N/A","N/A",IF(C30&gt;20,"No",IF(C30&lt;2,"No","Yes")))</f>
        <v>No</v>
      </c>
      <c r="E30" s="8"/>
      <c r="F30" s="9" t="str">
        <f>IF($B30="N/A","N/A",IF(E30&gt;20,"No",IF(E30&lt;2,"No","Yes")))</f>
        <v>No</v>
      </c>
      <c r="G30" s="8"/>
      <c r="H30" s="9" t="str">
        <f>IF($B30="N/A","N/A",IF(G30&gt;20,"No",IF(G30&lt;2,"No","Yes")))</f>
        <v>No</v>
      </c>
      <c r="I30" s="10"/>
      <c r="J30" s="10"/>
      <c r="K30" s="9" t="str">
        <f t="shared" si="8"/>
        <v>Yes</v>
      </c>
    </row>
    <row r="31" spans="1:11" x14ac:dyDescent="0.25">
      <c r="A31" s="75" t="s">
        <v>380</v>
      </c>
      <c r="B31" s="35" t="s">
        <v>252</v>
      </c>
      <c r="C31" s="74"/>
      <c r="D31" s="9" t="str">
        <f>IF($B31="N/A","N/A",IF(C31&gt;8,"No",IF(C31&lt;0.5,"No","Yes")))</f>
        <v>No</v>
      </c>
      <c r="E31" s="8"/>
      <c r="F31" s="9" t="str">
        <f>IF($B31="N/A","N/A",IF(E31&gt;8,"No",IF(E31&lt;0.5,"No","Yes")))</f>
        <v>No</v>
      </c>
      <c r="G31" s="8"/>
      <c r="H31" s="9" t="str">
        <f>IF($B31="N/A","N/A",IF(G31&gt;8,"No",IF(G31&lt;0.5,"No","Yes")))</f>
        <v>No</v>
      </c>
      <c r="I31" s="10"/>
      <c r="J31" s="10"/>
      <c r="K31" s="9" t="str">
        <f t="shared" si="8"/>
        <v>Yes</v>
      </c>
    </row>
    <row r="32" spans="1:11" x14ac:dyDescent="0.25">
      <c r="A32" s="75" t="s">
        <v>381</v>
      </c>
      <c r="B32" s="35" t="s">
        <v>253</v>
      </c>
      <c r="C32" s="74"/>
      <c r="D32" s="9" t="str">
        <f>IF($B32="N/A","N/A",IF(C32&gt;25,"No",IF(C32&lt;3,"No","Yes")))</f>
        <v>No</v>
      </c>
      <c r="E32" s="8"/>
      <c r="F32" s="9" t="str">
        <f>IF($B32="N/A","N/A",IF(E32&gt;25,"No",IF(E32&lt;3,"No","Yes")))</f>
        <v>No</v>
      </c>
      <c r="G32" s="8"/>
      <c r="H32" s="9" t="str">
        <f>IF($B32="N/A","N/A",IF(G32&gt;25,"No",IF(G32&lt;3,"No","Yes")))</f>
        <v>No</v>
      </c>
      <c r="I32" s="10"/>
      <c r="J32" s="10"/>
      <c r="K32" s="9" t="str">
        <f t="shared" si="8"/>
        <v>Yes</v>
      </c>
    </row>
    <row r="33" spans="1:11" x14ac:dyDescent="0.25">
      <c r="A33" s="75" t="s">
        <v>382</v>
      </c>
      <c r="B33" s="35" t="s">
        <v>254</v>
      </c>
      <c r="C33" s="74"/>
      <c r="D33" s="9" t="str">
        <f>IF($B33="N/A","N/A",IF(C33&gt;25,"No",IF(C33&lt;2,"No","Yes")))</f>
        <v>No</v>
      </c>
      <c r="E33" s="8"/>
      <c r="F33" s="9" t="str">
        <f>IF($B33="N/A","N/A",IF(E33&gt;25,"No",IF(E33&lt;2,"No","Yes")))</f>
        <v>No</v>
      </c>
      <c r="G33" s="8"/>
      <c r="H33" s="9" t="str">
        <f>IF($B33="N/A","N/A",IF(G33&gt;25,"No",IF(G33&lt;2,"No","Yes")))</f>
        <v>No</v>
      </c>
      <c r="I33" s="10"/>
      <c r="J33" s="10"/>
      <c r="K33" s="9" t="str">
        <f t="shared" si="8"/>
        <v>Yes</v>
      </c>
    </row>
    <row r="34" spans="1:11" x14ac:dyDescent="0.25">
      <c r="A34" s="75" t="s">
        <v>383</v>
      </c>
      <c r="B34" s="35" t="s">
        <v>255</v>
      </c>
      <c r="C34" s="74"/>
      <c r="D34" s="9" t="str">
        <f>IF($B34="N/A","N/A",IF(C34&gt;25,"No",IF(C34&lt;=0,"No","Yes")))</f>
        <v>No</v>
      </c>
      <c r="E34" s="8"/>
      <c r="F34" s="9" t="str">
        <f>IF($B34="N/A","N/A",IF(E34&gt;25,"No",IF(E34&lt;=0,"No","Yes")))</f>
        <v>No</v>
      </c>
      <c r="G34" s="8"/>
      <c r="H34" s="9" t="str">
        <f>IF($B34="N/A","N/A",IF(G34&gt;25,"No",IF(G34&lt;=0,"No","Yes")))</f>
        <v>No</v>
      </c>
      <c r="I34" s="10"/>
      <c r="J34" s="10"/>
      <c r="K34" s="9" t="str">
        <f t="shared" si="8"/>
        <v>Yes</v>
      </c>
    </row>
    <row r="35" spans="1:11" x14ac:dyDescent="0.25">
      <c r="A35" s="75" t="s">
        <v>384</v>
      </c>
      <c r="B35" s="35" t="s">
        <v>256</v>
      </c>
      <c r="C35" s="74"/>
      <c r="D35" s="9" t="str">
        <f>IF($B35="N/A","N/A",IF(C35&gt;20,"No",IF(C35&lt;4,"No","Yes")))</f>
        <v>No</v>
      </c>
      <c r="E35" s="8"/>
      <c r="F35" s="9" t="str">
        <f>IF($B35="N/A","N/A",IF(E35&gt;20,"No",IF(E35&lt;4,"No","Yes")))</f>
        <v>No</v>
      </c>
      <c r="G35" s="8"/>
      <c r="H35" s="9" t="str">
        <f>IF($B35="N/A","N/A",IF(G35&gt;20,"No",IF(G35&lt;4,"No","Yes")))</f>
        <v>No</v>
      </c>
      <c r="I35" s="10"/>
      <c r="J35" s="10"/>
      <c r="K35" s="9" t="str">
        <f t="shared" si="8"/>
        <v>Yes</v>
      </c>
    </row>
    <row r="36" spans="1:11" x14ac:dyDescent="0.25">
      <c r="A36" s="75" t="s">
        <v>385</v>
      </c>
      <c r="B36" s="35" t="s">
        <v>257</v>
      </c>
      <c r="C36" s="74"/>
      <c r="D36" s="9" t="str">
        <f>IF($B36="N/A","N/A",IF(C36&gt;=3,"No",IF(C36&lt;0,"No","Yes")))</f>
        <v>Yes</v>
      </c>
      <c r="E36" s="8"/>
      <c r="F36" s="9" t="str">
        <f>IF($B36="N/A","N/A",IF(E36&gt;=3,"No",IF(E36&lt;0,"No","Yes")))</f>
        <v>Yes</v>
      </c>
      <c r="G36" s="8"/>
      <c r="H36" s="9" t="str">
        <f>IF($B36="N/A","N/A",IF(G36&gt;=3,"No",IF(G36&lt;0,"No","Yes")))</f>
        <v>Yes</v>
      </c>
      <c r="I36" s="10"/>
      <c r="J36" s="10"/>
      <c r="K36" s="9" t="str">
        <f t="shared" si="8"/>
        <v>Yes</v>
      </c>
    </row>
    <row r="37" spans="1:11" x14ac:dyDescent="0.25">
      <c r="A37" s="75" t="s">
        <v>386</v>
      </c>
      <c r="B37" s="35" t="s">
        <v>258</v>
      </c>
      <c r="C37" s="74"/>
      <c r="D37" s="9" t="str">
        <f>IF($B37="N/A","N/A",IF(C37&gt;=25,"No",IF(C37&lt;0,"No","Yes")))</f>
        <v>Yes</v>
      </c>
      <c r="E37" s="8"/>
      <c r="F37" s="9" t="str">
        <f>IF($B37="N/A","N/A",IF(E37&gt;=25,"No",IF(E37&lt;0,"No","Yes")))</f>
        <v>Yes</v>
      </c>
      <c r="G37" s="8"/>
      <c r="H37" s="9" t="str">
        <f>IF($B37="N/A","N/A",IF(G37&gt;=25,"No",IF(G37&lt;0,"No","Yes")))</f>
        <v>Yes</v>
      </c>
      <c r="I37" s="10"/>
      <c r="J37" s="10"/>
      <c r="K37" s="9" t="str">
        <f t="shared" si="8"/>
        <v>Yes</v>
      </c>
    </row>
    <row r="38" spans="1:11" x14ac:dyDescent="0.25">
      <c r="A38" s="75" t="s">
        <v>387</v>
      </c>
      <c r="B38" s="35" t="s">
        <v>221</v>
      </c>
      <c r="C38" s="74"/>
      <c r="D38" s="9" t="str">
        <f>IF($B38="N/A","N/A",IF(C38&gt;3,"Yes","No"))</f>
        <v>No</v>
      </c>
      <c r="E38" s="8"/>
      <c r="F38" s="9" t="str">
        <f>IF($B38="N/A","N/A",IF(E38&gt;3,"Yes","No"))</f>
        <v>No</v>
      </c>
      <c r="G38" s="8"/>
      <c r="H38" s="9" t="str">
        <f>IF($B38="N/A","N/A",IF(G38&gt;3,"Yes","No"))</f>
        <v>No</v>
      </c>
      <c r="I38" s="10"/>
      <c r="J38" s="10"/>
      <c r="K38" s="9" t="str">
        <f t="shared" si="8"/>
        <v>Yes</v>
      </c>
    </row>
    <row r="39" spans="1:11" x14ac:dyDescent="0.25">
      <c r="A39" s="75" t="s">
        <v>388</v>
      </c>
      <c r="B39" s="35" t="s">
        <v>220</v>
      </c>
      <c r="C39" s="74"/>
      <c r="D39" s="9" t="str">
        <f>IF($B39="N/A","N/A",IF(C39&gt;1,"Yes","No"))</f>
        <v>No</v>
      </c>
      <c r="E39" s="8"/>
      <c r="F39" s="9" t="str">
        <f>IF($B39="N/A","N/A",IF(E39&gt;1,"Yes","No"))</f>
        <v>No</v>
      </c>
      <c r="G39" s="8"/>
      <c r="H39" s="9" t="str">
        <f>IF($B39="N/A","N/A",IF(G39&gt;1,"Yes","No"))</f>
        <v>No</v>
      </c>
      <c r="I39" s="10"/>
      <c r="J39" s="10"/>
      <c r="K39" s="9" t="str">
        <f t="shared" si="8"/>
        <v>Yes</v>
      </c>
    </row>
    <row r="40" spans="1:11" x14ac:dyDescent="0.25">
      <c r="A40" s="75" t="s">
        <v>389</v>
      </c>
      <c r="B40" s="35" t="s">
        <v>213</v>
      </c>
      <c r="C40" s="74"/>
      <c r="D40" s="9" t="str">
        <f>IF($B40="N/A","N/A",IF(C40&gt;15,"No",IF(C40&lt;-15,"No","Yes")))</f>
        <v>N/A</v>
      </c>
      <c r="E40" s="8"/>
      <c r="F40" s="9" t="str">
        <f>IF($B40="N/A","N/A",IF(E40&gt;15,"No",IF(E40&lt;-15,"No","Yes")))</f>
        <v>N/A</v>
      </c>
      <c r="G40" s="8"/>
      <c r="H40" s="9" t="str">
        <f>IF($B40="N/A","N/A",IF(G40&gt;15,"No",IF(G40&lt;-15,"No","Yes")))</f>
        <v>N/A</v>
      </c>
      <c r="I40" s="10"/>
      <c r="J40" s="10"/>
      <c r="K40" s="9" t="str">
        <f t="shared" si="8"/>
        <v>Yes</v>
      </c>
    </row>
    <row r="41" spans="1:11" x14ac:dyDescent="0.25">
      <c r="A41" s="75" t="s">
        <v>390</v>
      </c>
      <c r="B41" s="35" t="s">
        <v>213</v>
      </c>
      <c r="C41" s="74"/>
      <c r="D41" s="9" t="str">
        <f>IF($B41="N/A","N/A",IF(C41&gt;15,"No",IF(C41&lt;-15,"No","Yes")))</f>
        <v>N/A</v>
      </c>
      <c r="E41" s="8"/>
      <c r="F41" s="9" t="str">
        <f>IF($B41="N/A","N/A",IF(E41&gt;15,"No",IF(E41&lt;-15,"No","Yes")))</f>
        <v>N/A</v>
      </c>
      <c r="G41" s="8"/>
      <c r="H41" s="9" t="str">
        <f>IF($B41="N/A","N/A",IF(G41&gt;15,"No",IF(G41&lt;-15,"No","Yes")))</f>
        <v>N/A</v>
      </c>
      <c r="I41" s="10"/>
      <c r="J41" s="10"/>
      <c r="K41" s="9" t="str">
        <f t="shared" si="8"/>
        <v>Yes</v>
      </c>
    </row>
    <row r="42" spans="1:11" x14ac:dyDescent="0.25">
      <c r="A42" s="75" t="s">
        <v>391</v>
      </c>
      <c r="B42" s="35" t="s">
        <v>259</v>
      </c>
      <c r="C42" s="74"/>
      <c r="D42" s="9" t="str">
        <f>IF($B42="N/A","N/A",IF(C42&gt;0,"Yes","No"))</f>
        <v>No</v>
      </c>
      <c r="E42" s="8"/>
      <c r="F42" s="9" t="str">
        <f>IF($B42="N/A","N/A",IF(E42&gt;0,"Yes","No"))</f>
        <v>No</v>
      </c>
      <c r="G42" s="8"/>
      <c r="H42" s="9" t="str">
        <f>IF($B42="N/A","N/A",IF(G42&gt;0,"Yes","No"))</f>
        <v>No</v>
      </c>
      <c r="I42" s="10"/>
      <c r="J42" s="10"/>
      <c r="K42" s="9" t="str">
        <f t="shared" si="8"/>
        <v>Yes</v>
      </c>
    </row>
    <row r="43" spans="1:11" x14ac:dyDescent="0.25">
      <c r="A43" s="75" t="s">
        <v>392</v>
      </c>
      <c r="B43" s="35" t="s">
        <v>259</v>
      </c>
      <c r="C43" s="74"/>
      <c r="D43" s="9" t="str">
        <f>IF($B43="N/A","N/A",IF(C43&gt;0,"Yes","No"))</f>
        <v>No</v>
      </c>
      <c r="E43" s="8"/>
      <c r="F43" s="9" t="str">
        <f>IF($B43="N/A","N/A",IF(E43&gt;0,"Yes","No"))</f>
        <v>No</v>
      </c>
      <c r="G43" s="8"/>
      <c r="H43" s="9" t="str">
        <f>IF($B43="N/A","N/A",IF(G43&gt;0,"Yes","No"))</f>
        <v>No</v>
      </c>
      <c r="I43" s="10"/>
      <c r="J43" s="10"/>
      <c r="K43" s="9" t="str">
        <f t="shared" si="8"/>
        <v>Yes</v>
      </c>
    </row>
    <row r="44" spans="1:11" x14ac:dyDescent="0.25">
      <c r="A44" s="75" t="s">
        <v>393</v>
      </c>
      <c r="B44" s="35" t="s">
        <v>259</v>
      </c>
      <c r="C44" s="74"/>
      <c r="D44" s="9" t="str">
        <f>IF($B44="N/A","N/A",IF(C44&gt;0,"Yes","No"))</f>
        <v>No</v>
      </c>
      <c r="E44" s="8"/>
      <c r="F44" s="9" t="str">
        <f>IF($B44="N/A","N/A",IF(E44&gt;0,"Yes","No"))</f>
        <v>No</v>
      </c>
      <c r="G44" s="8"/>
      <c r="H44" s="9" t="str">
        <f>IF($B44="N/A","N/A",IF(G44&gt;0,"Yes","No"))</f>
        <v>No</v>
      </c>
      <c r="I44" s="10"/>
      <c r="J44" s="10"/>
      <c r="K44" s="9" t="str">
        <f t="shared" si="8"/>
        <v>Yes</v>
      </c>
    </row>
    <row r="45" spans="1:11" x14ac:dyDescent="0.25">
      <c r="A45" s="75" t="s">
        <v>394</v>
      </c>
      <c r="B45" s="35" t="s">
        <v>220</v>
      </c>
      <c r="C45" s="74"/>
      <c r="D45" s="9" t="str">
        <f>IF($B45="N/A","N/A",IF(C45&gt;1,"Yes","No"))</f>
        <v>No</v>
      </c>
      <c r="E45" s="8"/>
      <c r="F45" s="9" t="str">
        <f>IF($B45="N/A","N/A",IF(E45&gt;1,"Yes","No"))</f>
        <v>No</v>
      </c>
      <c r="G45" s="8"/>
      <c r="H45" s="9" t="str">
        <f>IF($B45="N/A","N/A",IF(G45&gt;1,"Yes","No"))</f>
        <v>No</v>
      </c>
      <c r="I45" s="10"/>
      <c r="J45" s="10"/>
      <c r="K45" s="9" t="str">
        <f t="shared" si="8"/>
        <v>Yes</v>
      </c>
    </row>
    <row r="46" spans="1:11" x14ac:dyDescent="0.25">
      <c r="A46" s="75" t="s">
        <v>395</v>
      </c>
      <c r="B46" s="35" t="s">
        <v>259</v>
      </c>
      <c r="C46" s="74"/>
      <c r="D46" s="9" t="str">
        <f>IF($B46="N/A","N/A",IF(C46&gt;0,"Yes","No"))</f>
        <v>No</v>
      </c>
      <c r="E46" s="8"/>
      <c r="F46" s="9" t="str">
        <f>IF($B46="N/A","N/A",IF(E46&gt;0,"Yes","No"))</f>
        <v>No</v>
      </c>
      <c r="G46" s="8"/>
      <c r="H46" s="9" t="str">
        <f>IF($B46="N/A","N/A",IF(G46&gt;0,"Yes","No"))</f>
        <v>No</v>
      </c>
      <c r="I46" s="10"/>
      <c r="J46" s="10"/>
      <c r="K46" s="9" t="str">
        <f t="shared" si="8"/>
        <v>Yes</v>
      </c>
    </row>
    <row r="47" spans="1:11" x14ac:dyDescent="0.25">
      <c r="A47" s="75" t="s">
        <v>396</v>
      </c>
      <c r="B47" s="35" t="s">
        <v>213</v>
      </c>
      <c r="C47" s="74"/>
      <c r="D47" s="9" t="str">
        <f>IF($B47="N/A","N/A",IF(C47&gt;15,"No",IF(C47&lt;-15,"No","Yes")))</f>
        <v>N/A</v>
      </c>
      <c r="E47" s="8"/>
      <c r="F47" s="9" t="str">
        <f>IF($B47="N/A","N/A",IF(E47&gt;15,"No",IF(E47&lt;-15,"No","Yes")))</f>
        <v>N/A</v>
      </c>
      <c r="G47" s="8"/>
      <c r="H47" s="9" t="str">
        <f>IF($B47="N/A","N/A",IF(G47&gt;15,"No",IF(G47&lt;-15,"No","Yes")))</f>
        <v>N/A</v>
      </c>
      <c r="I47" s="10"/>
      <c r="J47" s="10"/>
      <c r="K47" s="9" t="str">
        <f t="shared" si="8"/>
        <v>Yes</v>
      </c>
    </row>
    <row r="48" spans="1:11" x14ac:dyDescent="0.25">
      <c r="A48" s="75" t="s">
        <v>397</v>
      </c>
      <c r="B48" s="35" t="s">
        <v>213</v>
      </c>
      <c r="C48" s="74"/>
      <c r="D48" s="9" t="str">
        <f>IF($B48="N/A","N/A",IF(C48&gt;15,"No",IF(C48&lt;-15,"No","Yes")))</f>
        <v>N/A</v>
      </c>
      <c r="E48" s="8"/>
      <c r="F48" s="9" t="str">
        <f>IF($B48="N/A","N/A",IF(E48&gt;15,"No",IF(E48&lt;-15,"No","Yes")))</f>
        <v>N/A</v>
      </c>
      <c r="G48" s="8"/>
      <c r="H48" s="9" t="str">
        <f>IF($B48="N/A","N/A",IF(G48&gt;15,"No",IF(G48&lt;-15,"No","Yes")))</f>
        <v>N/A</v>
      </c>
      <c r="I48" s="10"/>
      <c r="J48" s="10"/>
      <c r="K48" s="9" t="str">
        <f t="shared" si="8"/>
        <v>Yes</v>
      </c>
    </row>
    <row r="49" spans="1:11" x14ac:dyDescent="0.25">
      <c r="A49" s="75" t="s">
        <v>398</v>
      </c>
      <c r="B49" s="35" t="s">
        <v>213</v>
      </c>
      <c r="C49" s="74"/>
      <c r="D49" s="9" t="str">
        <f>IF($B49="N/A","N/A",IF(C49&gt;15,"No",IF(C49&lt;-15,"No","Yes")))</f>
        <v>N/A</v>
      </c>
      <c r="E49" s="8"/>
      <c r="F49" s="9" t="str">
        <f>IF($B49="N/A","N/A",IF(E49&gt;15,"No",IF(E49&lt;-15,"No","Yes")))</f>
        <v>N/A</v>
      </c>
      <c r="G49" s="8"/>
      <c r="H49" s="9" t="str">
        <f>IF($B49="N/A","N/A",IF(G49&gt;15,"No",IF(G49&lt;-15,"No","Yes")))</f>
        <v>N/A</v>
      </c>
      <c r="I49" s="10"/>
      <c r="J49" s="10"/>
      <c r="K49" s="9" t="str">
        <f t="shared" si="8"/>
        <v>Yes</v>
      </c>
    </row>
    <row r="50" spans="1:11" x14ac:dyDescent="0.25">
      <c r="A50" s="75" t="s">
        <v>399</v>
      </c>
      <c r="B50" s="35" t="s">
        <v>213</v>
      </c>
      <c r="C50" s="74"/>
      <c r="D50" s="9" t="str">
        <f>IF($B50="N/A","N/A",IF(C50&gt;15,"No",IF(C50&lt;-15,"No","Yes")))</f>
        <v>N/A</v>
      </c>
      <c r="E50" s="8"/>
      <c r="F50" s="9" t="str">
        <f>IF($B50="N/A","N/A",IF(E50&gt;15,"No",IF(E50&lt;-15,"No","Yes")))</f>
        <v>N/A</v>
      </c>
      <c r="G50" s="8"/>
      <c r="H50" s="9" t="str">
        <f>IF($B50="N/A","N/A",IF(G50&gt;15,"No",IF(G50&lt;-15,"No","Yes")))</f>
        <v>N/A</v>
      </c>
      <c r="I50" s="10"/>
      <c r="J50" s="10"/>
      <c r="K50" s="9" t="str">
        <f t="shared" si="8"/>
        <v>Yes</v>
      </c>
    </row>
    <row r="51" spans="1:11" x14ac:dyDescent="0.25">
      <c r="A51" s="75" t="s">
        <v>400</v>
      </c>
      <c r="B51" s="35" t="s">
        <v>213</v>
      </c>
      <c r="C51" s="74"/>
      <c r="D51" s="9" t="str">
        <f>IF($B51="N/A","N/A",IF(C51&gt;15,"No",IF(C51&lt;-15,"No","Yes")))</f>
        <v>N/A</v>
      </c>
      <c r="E51" s="8"/>
      <c r="F51" s="9" t="str">
        <f>IF($B51="N/A","N/A",IF(E51&gt;15,"No",IF(E51&lt;-15,"No","Yes")))</f>
        <v>N/A</v>
      </c>
      <c r="G51" s="8"/>
      <c r="H51" s="9" t="str">
        <f>IF($B51="N/A","N/A",IF(G51&gt;15,"No",IF(G51&lt;-15,"No","Yes")))</f>
        <v>N/A</v>
      </c>
      <c r="I51" s="10"/>
      <c r="J51" s="10"/>
      <c r="K51" s="9" t="str">
        <f t="shared" si="8"/>
        <v>Yes</v>
      </c>
    </row>
    <row r="52" spans="1:11" x14ac:dyDescent="0.25">
      <c r="A52" s="75" t="s">
        <v>401</v>
      </c>
      <c r="B52" s="35" t="s">
        <v>220</v>
      </c>
      <c r="C52" s="74"/>
      <c r="D52" s="9" t="str">
        <f>IF($B52="N/A","N/A",IF(C52&gt;1,"Yes","No"))</f>
        <v>No</v>
      </c>
      <c r="E52" s="8"/>
      <c r="F52" s="9" t="str">
        <f>IF($B52="N/A","N/A",IF(E52&gt;1,"Yes","No"))</f>
        <v>No</v>
      </c>
      <c r="G52" s="8"/>
      <c r="H52" s="9" t="str">
        <f>IF($B52="N/A","N/A",IF(G52&gt;1,"Yes","No"))</f>
        <v>No</v>
      </c>
      <c r="I52" s="10"/>
      <c r="J52" s="10"/>
      <c r="K52" s="9" t="str">
        <f t="shared" si="8"/>
        <v>Yes</v>
      </c>
    </row>
    <row r="53" spans="1:11" x14ac:dyDescent="0.25">
      <c r="A53" s="75" t="s">
        <v>402</v>
      </c>
      <c r="B53" s="35" t="s">
        <v>259</v>
      </c>
      <c r="C53" s="74"/>
      <c r="D53" s="9" t="str">
        <f>IF($B53="N/A","N/A",IF(C53&gt;0,"Yes","No"))</f>
        <v>No</v>
      </c>
      <c r="E53" s="8"/>
      <c r="F53" s="9" t="str">
        <f>IF($B53="N/A","N/A",IF(E53&gt;0,"Yes","No"))</f>
        <v>No</v>
      </c>
      <c r="G53" s="8"/>
      <c r="H53" s="9" t="str">
        <f>IF($B53="N/A","N/A",IF(G53&gt;0,"Yes","No"))</f>
        <v>No</v>
      </c>
      <c r="I53" s="10"/>
      <c r="J53" s="10"/>
      <c r="K53" s="9" t="str">
        <f t="shared" si="8"/>
        <v>Yes</v>
      </c>
    </row>
    <row r="54" spans="1:11" x14ac:dyDescent="0.25">
      <c r="A54" s="75" t="s">
        <v>403</v>
      </c>
      <c r="B54" s="35" t="s">
        <v>260</v>
      </c>
      <c r="C54" s="74"/>
      <c r="D54" s="9" t="str">
        <f>IF($B54="N/A","N/A",IF(C54&gt;=1,"No",IF(C54&lt;0,"No","Yes")))</f>
        <v>Yes</v>
      </c>
      <c r="E54" s="8"/>
      <c r="F54" s="9" t="str">
        <f>IF($B54="N/A","N/A",IF(E54&gt;=1,"No",IF(E54&lt;0,"No","Yes")))</f>
        <v>Yes</v>
      </c>
      <c r="G54" s="8"/>
      <c r="H54" s="9" t="str">
        <f>IF($B54="N/A","N/A",IF(G54&gt;=1,"No",IF(G54&lt;0,"No","Yes")))</f>
        <v>Yes</v>
      </c>
      <c r="I54" s="10"/>
      <c r="J54" s="10"/>
      <c r="K54" s="9" t="str">
        <f t="shared" si="8"/>
        <v>Yes</v>
      </c>
    </row>
    <row r="55" spans="1:11" x14ac:dyDescent="0.25">
      <c r="A55" s="75" t="s">
        <v>878</v>
      </c>
      <c r="B55" s="35" t="s">
        <v>213</v>
      </c>
      <c r="C55" s="77"/>
      <c r="D55" s="9" t="str">
        <f>IF($B55="N/A","N/A",IF(C55&gt;15,"No",IF(C55&lt;-15,"No","Yes")))</f>
        <v>N/A</v>
      </c>
      <c r="E55" s="37"/>
      <c r="F55" s="9" t="str">
        <f>IF($B55="N/A","N/A",IF(E55&gt;15,"No",IF(E55&lt;-15,"No","Yes")))</f>
        <v>N/A</v>
      </c>
      <c r="G55" s="37"/>
      <c r="H55" s="9" t="str">
        <f>IF($B55="N/A","N/A",IF(G55&gt;15,"No",IF(G55&lt;-15,"No","Yes")))</f>
        <v>N/A</v>
      </c>
      <c r="I55" s="10"/>
      <c r="J55" s="10"/>
      <c r="K55" s="9" t="str">
        <f t="shared" ref="K55:K74" si="9">IF(J55="Div by 0", "N/A", IF(J55="N/A","N/A", IF(J55&gt;30, "No", IF(J55&lt;-30, "No", "Yes"))))</f>
        <v>Yes</v>
      </c>
    </row>
    <row r="56" spans="1:11" x14ac:dyDescent="0.25">
      <c r="A56" s="75" t="s">
        <v>879</v>
      </c>
      <c r="B56" s="35" t="s">
        <v>261</v>
      </c>
      <c r="C56" s="77"/>
      <c r="D56" s="9" t="str">
        <f>IF($B56="N/A","N/A",IF(C56&gt;90,"No",IF(C56&lt;20,"No","Yes")))</f>
        <v>No</v>
      </c>
      <c r="E56" s="37"/>
      <c r="F56" s="9" t="str">
        <f>IF($B56="N/A","N/A",IF(E56&gt;90,"No",IF(E56&lt;20,"No","Yes")))</f>
        <v>No</v>
      </c>
      <c r="G56" s="37"/>
      <c r="H56" s="9" t="str">
        <f>IF($B56="N/A","N/A",IF(G56&gt;90,"No",IF(G56&lt;20,"No","Yes")))</f>
        <v>No</v>
      </c>
      <c r="I56" s="10"/>
      <c r="J56" s="10"/>
      <c r="K56" s="9" t="str">
        <f t="shared" si="9"/>
        <v>Yes</v>
      </c>
    </row>
    <row r="57" spans="1:11" x14ac:dyDescent="0.25">
      <c r="A57" s="75" t="s">
        <v>880</v>
      </c>
      <c r="B57" s="35" t="s">
        <v>262</v>
      </c>
      <c r="C57" s="77"/>
      <c r="D57" s="9" t="str">
        <f>IF($B57="N/A","N/A",IF(C57&gt;60,"No",IF(C57&lt;10,"No","Yes")))</f>
        <v>No</v>
      </c>
      <c r="E57" s="37"/>
      <c r="F57" s="9" t="str">
        <f>IF($B57="N/A","N/A",IF(E57&gt;60,"No",IF(E57&lt;10,"No","Yes")))</f>
        <v>No</v>
      </c>
      <c r="G57" s="37"/>
      <c r="H57" s="9" t="str">
        <f>IF($B57="N/A","N/A",IF(G57&gt;60,"No",IF(G57&lt;10,"No","Yes")))</f>
        <v>No</v>
      </c>
      <c r="I57" s="10"/>
      <c r="J57" s="10"/>
      <c r="K57" s="9" t="str">
        <f t="shared" si="9"/>
        <v>Yes</v>
      </c>
    </row>
    <row r="58" spans="1:11" ht="25" x14ac:dyDescent="0.25">
      <c r="A58" s="75" t="s">
        <v>881</v>
      </c>
      <c r="B58" s="35" t="s">
        <v>263</v>
      </c>
      <c r="C58" s="77"/>
      <c r="D58" s="9" t="str">
        <f>IF($B58="N/A","N/A",IF(C58&gt;100,"No",IF(C58&lt;10,"No","Yes")))</f>
        <v>No</v>
      </c>
      <c r="E58" s="37"/>
      <c r="F58" s="9" t="str">
        <f>IF($B58="N/A","N/A",IF(E58&gt;100,"No",IF(E58&lt;10,"No","Yes")))</f>
        <v>No</v>
      </c>
      <c r="G58" s="37"/>
      <c r="H58" s="9" t="str">
        <f>IF($B58="N/A","N/A",IF(G58&gt;100,"No",IF(G58&lt;10,"No","Yes")))</f>
        <v>No</v>
      </c>
      <c r="I58" s="10"/>
      <c r="J58" s="10"/>
      <c r="K58" s="9" t="str">
        <f t="shared" si="9"/>
        <v>Yes</v>
      </c>
    </row>
    <row r="59" spans="1:11" x14ac:dyDescent="0.25">
      <c r="A59" s="75" t="s">
        <v>882</v>
      </c>
      <c r="B59" s="35" t="s">
        <v>264</v>
      </c>
      <c r="C59" s="77"/>
      <c r="D59" s="9" t="str">
        <f>IF($B59="N/A","N/A",IF(C59&gt;100,"No",IF(C59&lt;20,"No","Yes")))</f>
        <v>No</v>
      </c>
      <c r="E59" s="37"/>
      <c r="F59" s="9" t="str">
        <f>IF($B59="N/A","N/A",IF(E59&gt;100,"No",IF(E59&lt;20,"No","Yes")))</f>
        <v>No</v>
      </c>
      <c r="G59" s="37"/>
      <c r="H59" s="9" t="str">
        <f>IF($B59="N/A","N/A",IF(G59&gt;100,"No",IF(G59&lt;20,"No","Yes")))</f>
        <v>No</v>
      </c>
      <c r="I59" s="10"/>
      <c r="J59" s="10"/>
      <c r="K59" s="9" t="str">
        <f t="shared" si="9"/>
        <v>Yes</v>
      </c>
    </row>
    <row r="60" spans="1:11" x14ac:dyDescent="0.25">
      <c r="A60" s="75" t="s">
        <v>883</v>
      </c>
      <c r="B60" s="35" t="s">
        <v>264</v>
      </c>
      <c r="C60" s="77"/>
      <c r="D60" s="9" t="str">
        <f>IF($B60="N/A","N/A",IF(C60&gt;100,"No",IF(C60&lt;20,"No","Yes")))</f>
        <v>No</v>
      </c>
      <c r="E60" s="37"/>
      <c r="F60" s="9" t="str">
        <f>IF($B60="N/A","N/A",IF(E60&gt;100,"No",IF(E60&lt;20,"No","Yes")))</f>
        <v>No</v>
      </c>
      <c r="G60" s="37"/>
      <c r="H60" s="9" t="str">
        <f>IF($B60="N/A","N/A",IF(G60&gt;100,"No",IF(G60&lt;20,"No","Yes")))</f>
        <v>No</v>
      </c>
      <c r="I60" s="10"/>
      <c r="J60" s="10"/>
      <c r="K60" s="9" t="str">
        <f t="shared" si="9"/>
        <v>Yes</v>
      </c>
    </row>
    <row r="61" spans="1:11" x14ac:dyDescent="0.25">
      <c r="A61" s="75" t="s">
        <v>884</v>
      </c>
      <c r="B61" s="35" t="s">
        <v>213</v>
      </c>
      <c r="C61" s="77"/>
      <c r="D61" s="9" t="str">
        <f>IF($B61="N/A","N/A",IF(C61&gt;15,"No",IF(C61&lt;-15,"No","Yes")))</f>
        <v>N/A</v>
      </c>
      <c r="E61" s="37"/>
      <c r="F61" s="9" t="str">
        <f>IF($B61="N/A","N/A",IF(E61&gt;15,"No",IF(E61&lt;-15,"No","Yes")))</f>
        <v>N/A</v>
      </c>
      <c r="G61" s="37"/>
      <c r="H61" s="9" t="str">
        <f>IF($B61="N/A","N/A",IF(G61&gt;15,"No",IF(G61&lt;-15,"No","Yes")))</f>
        <v>N/A</v>
      </c>
      <c r="I61" s="10"/>
      <c r="J61" s="10"/>
      <c r="K61" s="9" t="str">
        <f t="shared" si="9"/>
        <v>Yes</v>
      </c>
    </row>
    <row r="62" spans="1:11" x14ac:dyDescent="0.25">
      <c r="A62" s="75" t="s">
        <v>885</v>
      </c>
      <c r="B62" s="35" t="s">
        <v>265</v>
      </c>
      <c r="C62" s="77"/>
      <c r="D62" s="9" t="str">
        <f>IF($B62="N/A","N/A",IF(C62&gt;60,"No",IF(C62&lt;10,"No","Yes")))</f>
        <v>No</v>
      </c>
      <c r="E62" s="37"/>
      <c r="F62" s="9" t="str">
        <f>IF($B62="N/A","N/A",IF(E62&gt;60,"No",IF(E62&lt;10,"No","Yes")))</f>
        <v>No</v>
      </c>
      <c r="G62" s="37"/>
      <c r="H62" s="9" t="str">
        <f>IF($B62="N/A","N/A",IF(G62&gt;60,"No",IF(G62&lt;10,"No","Yes")))</f>
        <v>No</v>
      </c>
      <c r="I62" s="10"/>
      <c r="J62" s="10"/>
      <c r="K62" s="9" t="str">
        <f t="shared" si="9"/>
        <v>Yes</v>
      </c>
    </row>
    <row r="63" spans="1:11" x14ac:dyDescent="0.25">
      <c r="A63" s="75" t="s">
        <v>886</v>
      </c>
      <c r="B63" s="35" t="s">
        <v>265</v>
      </c>
      <c r="C63" s="77"/>
      <c r="D63" s="9" t="str">
        <f>IF($B63="N/A","N/A",IF(C63&gt;60,"No",IF(C63&lt;10,"No","Yes")))</f>
        <v>No</v>
      </c>
      <c r="E63" s="37"/>
      <c r="F63" s="9" t="str">
        <f>IF($B63="N/A","N/A",IF(E63&gt;60,"No",IF(E63&lt;10,"No","Yes")))</f>
        <v>No</v>
      </c>
      <c r="G63" s="37"/>
      <c r="H63" s="9" t="str">
        <f>IF($B63="N/A","N/A",IF(G63&gt;60,"No",IF(G63&lt;10,"No","Yes")))</f>
        <v>No</v>
      </c>
      <c r="I63" s="10"/>
      <c r="J63" s="10"/>
      <c r="K63" s="9" t="str">
        <f t="shared" si="9"/>
        <v>Yes</v>
      </c>
    </row>
    <row r="64" spans="1:11" x14ac:dyDescent="0.25">
      <c r="A64" s="75" t="s">
        <v>887</v>
      </c>
      <c r="B64" s="35" t="s">
        <v>213</v>
      </c>
      <c r="C64" s="77"/>
      <c r="D64" s="9" t="str">
        <f t="shared" ref="D64:D74" si="10">IF($B64="N/A","N/A",IF(C64&gt;15,"No",IF(C64&lt;-15,"No","Yes")))</f>
        <v>N/A</v>
      </c>
      <c r="E64" s="37"/>
      <c r="F64" s="9" t="str">
        <f>IF($B64="N/A","N/A",IF(E64&gt;15,"No",IF(E64&lt;-15,"No","Yes")))</f>
        <v>N/A</v>
      </c>
      <c r="G64" s="37"/>
      <c r="H64" s="9" t="str">
        <f>IF($B64="N/A","N/A",IF(G64&gt;15,"No",IF(G64&lt;-15,"No","Yes")))</f>
        <v>N/A</v>
      </c>
      <c r="I64" s="10"/>
      <c r="J64" s="10"/>
      <c r="K64" s="9" t="str">
        <f t="shared" si="9"/>
        <v>Yes</v>
      </c>
    </row>
    <row r="65" spans="1:11" ht="15.75" customHeight="1" x14ac:dyDescent="0.25">
      <c r="A65" s="75" t="s">
        <v>888</v>
      </c>
      <c r="B65" s="35" t="s">
        <v>213</v>
      </c>
      <c r="C65" s="77"/>
      <c r="D65" s="9" t="str">
        <f t="shared" si="10"/>
        <v>N/A</v>
      </c>
      <c r="E65" s="37"/>
      <c r="F65" s="9" t="str">
        <f t="shared" ref="F65:F73" si="11">IF($B65="N/A","N/A",IF(E65&gt;15,"No",IF(E65&lt;-15,"No","Yes")))</f>
        <v>N/A</v>
      </c>
      <c r="G65" s="37"/>
      <c r="H65" s="9" t="str">
        <f t="shared" ref="H65:H86" si="12">IF($B65="N/A","N/A",IF(G65&gt;15,"No",IF(G65&lt;-15,"No","Yes")))</f>
        <v>N/A</v>
      </c>
      <c r="I65" s="10"/>
      <c r="J65" s="10"/>
      <c r="K65" s="9" t="str">
        <f t="shared" si="9"/>
        <v>Yes</v>
      </c>
    </row>
    <row r="66" spans="1:11" x14ac:dyDescent="0.25">
      <c r="A66" s="75" t="s">
        <v>889</v>
      </c>
      <c r="B66" s="35" t="s">
        <v>213</v>
      </c>
      <c r="C66" s="77"/>
      <c r="D66" s="9" t="str">
        <f t="shared" si="10"/>
        <v>N/A</v>
      </c>
      <c r="E66" s="37"/>
      <c r="F66" s="9" t="str">
        <f t="shared" si="11"/>
        <v>N/A</v>
      </c>
      <c r="G66" s="37"/>
      <c r="H66" s="9" t="str">
        <f t="shared" si="12"/>
        <v>N/A</v>
      </c>
      <c r="I66" s="10"/>
      <c r="J66" s="10"/>
      <c r="K66" s="9" t="str">
        <f t="shared" si="9"/>
        <v>Yes</v>
      </c>
    </row>
    <row r="67" spans="1:11" x14ac:dyDescent="0.25">
      <c r="A67" s="75" t="s">
        <v>890</v>
      </c>
      <c r="B67" s="35" t="s">
        <v>213</v>
      </c>
      <c r="C67" s="77"/>
      <c r="D67" s="9" t="str">
        <f t="shared" si="10"/>
        <v>N/A</v>
      </c>
      <c r="E67" s="37"/>
      <c r="F67" s="9" t="str">
        <f t="shared" si="11"/>
        <v>N/A</v>
      </c>
      <c r="G67" s="37"/>
      <c r="H67" s="9" t="str">
        <f t="shared" si="12"/>
        <v>N/A</v>
      </c>
      <c r="I67" s="10"/>
      <c r="J67" s="10"/>
      <c r="K67" s="9" t="str">
        <f t="shared" si="9"/>
        <v>Yes</v>
      </c>
    </row>
    <row r="68" spans="1:11" ht="25" x14ac:dyDescent="0.25">
      <c r="A68" s="75" t="s">
        <v>891</v>
      </c>
      <c r="B68" s="35" t="s">
        <v>213</v>
      </c>
      <c r="C68" s="77"/>
      <c r="D68" s="9" t="str">
        <f t="shared" si="10"/>
        <v>N/A</v>
      </c>
      <c r="E68" s="37"/>
      <c r="F68" s="9" t="str">
        <f t="shared" si="11"/>
        <v>N/A</v>
      </c>
      <c r="G68" s="37"/>
      <c r="H68" s="9" t="str">
        <f t="shared" si="12"/>
        <v>N/A</v>
      </c>
      <c r="I68" s="10"/>
      <c r="J68" s="10"/>
      <c r="K68" s="9" t="str">
        <f t="shared" si="9"/>
        <v>Yes</v>
      </c>
    </row>
    <row r="69" spans="1:11" x14ac:dyDescent="0.25">
      <c r="A69" s="75" t="s">
        <v>892</v>
      </c>
      <c r="B69" s="35" t="s">
        <v>213</v>
      </c>
      <c r="C69" s="77"/>
      <c r="D69" s="9" t="str">
        <f t="shared" si="10"/>
        <v>N/A</v>
      </c>
      <c r="E69" s="37"/>
      <c r="F69" s="9" t="str">
        <f t="shared" si="11"/>
        <v>N/A</v>
      </c>
      <c r="G69" s="37"/>
      <c r="H69" s="9" t="str">
        <f t="shared" si="12"/>
        <v>N/A</v>
      </c>
      <c r="I69" s="10"/>
      <c r="J69" s="10"/>
      <c r="K69" s="9" t="str">
        <f t="shared" si="9"/>
        <v>Yes</v>
      </c>
    </row>
    <row r="70" spans="1:11" ht="25" x14ac:dyDescent="0.25">
      <c r="A70" s="75" t="s">
        <v>893</v>
      </c>
      <c r="B70" s="35" t="s">
        <v>213</v>
      </c>
      <c r="C70" s="77"/>
      <c r="D70" s="9" t="str">
        <f t="shared" si="10"/>
        <v>N/A</v>
      </c>
      <c r="E70" s="37"/>
      <c r="F70" s="9" t="str">
        <f t="shared" si="11"/>
        <v>N/A</v>
      </c>
      <c r="G70" s="37"/>
      <c r="H70" s="9" t="str">
        <f t="shared" si="12"/>
        <v>N/A</v>
      </c>
      <c r="I70" s="10"/>
      <c r="J70" s="10"/>
      <c r="K70" s="9" t="str">
        <f t="shared" si="9"/>
        <v>Yes</v>
      </c>
    </row>
    <row r="71" spans="1:11" x14ac:dyDescent="0.25">
      <c r="A71" s="75" t="s">
        <v>894</v>
      </c>
      <c r="B71" s="35" t="s">
        <v>213</v>
      </c>
      <c r="C71" s="77"/>
      <c r="D71" s="9" t="str">
        <f t="shared" si="10"/>
        <v>N/A</v>
      </c>
      <c r="E71" s="37"/>
      <c r="F71" s="9" t="str">
        <f t="shared" si="11"/>
        <v>N/A</v>
      </c>
      <c r="G71" s="37"/>
      <c r="H71" s="9" t="str">
        <f t="shared" si="12"/>
        <v>N/A</v>
      </c>
      <c r="I71" s="10"/>
      <c r="J71" s="10"/>
      <c r="K71" s="9" t="str">
        <f t="shared" si="9"/>
        <v>Yes</v>
      </c>
    </row>
    <row r="72" spans="1:11" ht="25" x14ac:dyDescent="0.25">
      <c r="A72" s="75" t="s">
        <v>895</v>
      </c>
      <c r="B72" s="35" t="s">
        <v>213</v>
      </c>
      <c r="C72" s="77"/>
      <c r="D72" s="9" t="str">
        <f t="shared" si="10"/>
        <v>N/A</v>
      </c>
      <c r="E72" s="37"/>
      <c r="F72" s="9" t="str">
        <f t="shared" si="11"/>
        <v>N/A</v>
      </c>
      <c r="G72" s="37"/>
      <c r="H72" s="9" t="str">
        <f t="shared" si="12"/>
        <v>N/A</v>
      </c>
      <c r="I72" s="10"/>
      <c r="J72" s="10"/>
      <c r="K72" s="9" t="str">
        <f t="shared" si="9"/>
        <v>Yes</v>
      </c>
    </row>
    <row r="73" spans="1:11" x14ac:dyDescent="0.25">
      <c r="A73" s="75" t="s">
        <v>896</v>
      </c>
      <c r="B73" s="35" t="s">
        <v>213</v>
      </c>
      <c r="C73" s="77"/>
      <c r="D73" s="9" t="str">
        <f t="shared" si="10"/>
        <v>N/A</v>
      </c>
      <c r="E73" s="37"/>
      <c r="F73" s="9" t="str">
        <f t="shared" si="11"/>
        <v>N/A</v>
      </c>
      <c r="G73" s="37"/>
      <c r="H73" s="9" t="str">
        <f t="shared" si="12"/>
        <v>N/A</v>
      </c>
      <c r="I73" s="10"/>
      <c r="J73" s="10"/>
      <c r="K73" s="9" t="str">
        <f t="shared" si="9"/>
        <v>Yes</v>
      </c>
    </row>
    <row r="74" spans="1:11" x14ac:dyDescent="0.25">
      <c r="A74" s="75" t="s">
        <v>897</v>
      </c>
      <c r="B74" s="35" t="s">
        <v>213</v>
      </c>
      <c r="C74" s="77"/>
      <c r="D74" s="9" t="str">
        <f t="shared" si="10"/>
        <v>N/A</v>
      </c>
      <c r="E74" s="37"/>
      <c r="F74" s="9" t="str">
        <f>IF($B74="N/A","N/A",IF(E74&gt;15,"No",IF(E74&lt;-15,"No","Yes")))</f>
        <v>N/A</v>
      </c>
      <c r="G74" s="37"/>
      <c r="H74" s="9" t="str">
        <f t="shared" si="12"/>
        <v>N/A</v>
      </c>
      <c r="I74" s="10"/>
      <c r="J74" s="10"/>
      <c r="K74" s="9" t="str">
        <f t="shared" si="9"/>
        <v>Yes</v>
      </c>
    </row>
    <row r="75" spans="1:11" x14ac:dyDescent="0.25">
      <c r="A75" s="75" t="s">
        <v>898</v>
      </c>
      <c r="B75" s="35" t="s">
        <v>213</v>
      </c>
      <c r="C75" s="74"/>
      <c r="D75" s="9" t="str">
        <f t="shared" ref="D75:D80" si="13">IF($B75="N/A","N/A",IF(C75&gt;15,"No",IF(C75&lt;-15,"No","Yes")))</f>
        <v>N/A</v>
      </c>
      <c r="E75" s="8"/>
      <c r="F75" s="9" t="str">
        <f>IF($B75="N/A","N/A",IF(E75&gt;15,"No",IF(E75&lt;-15,"No","Yes")))</f>
        <v>N/A</v>
      </c>
      <c r="G75" s="8"/>
      <c r="H75" s="9" t="str">
        <f t="shared" si="12"/>
        <v>N/A</v>
      </c>
      <c r="I75" s="10"/>
      <c r="J75" s="10"/>
      <c r="K75" s="9" t="str">
        <f t="shared" ref="K75:K80" si="14">IF(J75="Div by 0", "N/A", IF(J75="N/A","N/A", IF(J75&gt;30, "No", IF(J75&lt;-30, "No", "Yes"))))</f>
        <v>Yes</v>
      </c>
    </row>
    <row r="76" spans="1:11" x14ac:dyDescent="0.25">
      <c r="A76" s="75" t="s">
        <v>899</v>
      </c>
      <c r="B76" s="35" t="s">
        <v>213</v>
      </c>
      <c r="C76" s="74"/>
      <c r="D76" s="9" t="str">
        <f t="shared" si="13"/>
        <v>N/A</v>
      </c>
      <c r="E76" s="8"/>
      <c r="F76" s="9" t="str">
        <f t="shared" ref="F76:F86" si="15">IF($B76="N/A","N/A",IF(E76&gt;15,"No",IF(E76&lt;-15,"No","Yes")))</f>
        <v>N/A</v>
      </c>
      <c r="G76" s="8"/>
      <c r="H76" s="9" t="str">
        <f t="shared" si="12"/>
        <v>N/A</v>
      </c>
      <c r="I76" s="10"/>
      <c r="J76" s="10"/>
      <c r="K76" s="9" t="str">
        <f t="shared" si="14"/>
        <v>Yes</v>
      </c>
    </row>
    <row r="77" spans="1:11" x14ac:dyDescent="0.25">
      <c r="A77" s="75" t="s">
        <v>900</v>
      </c>
      <c r="B77" s="35" t="s">
        <v>213</v>
      </c>
      <c r="C77" s="74"/>
      <c r="D77" s="9" t="str">
        <f t="shared" si="13"/>
        <v>N/A</v>
      </c>
      <c r="E77" s="8"/>
      <c r="F77" s="9" t="str">
        <f t="shared" si="15"/>
        <v>N/A</v>
      </c>
      <c r="G77" s="8"/>
      <c r="H77" s="9" t="str">
        <f t="shared" si="12"/>
        <v>N/A</v>
      </c>
      <c r="I77" s="10"/>
      <c r="J77" s="10"/>
      <c r="K77" s="9" t="str">
        <f t="shared" si="14"/>
        <v>Yes</v>
      </c>
    </row>
    <row r="78" spans="1:11" x14ac:dyDescent="0.25">
      <c r="A78" s="75" t="s">
        <v>901</v>
      </c>
      <c r="B78" s="35" t="s">
        <v>213</v>
      </c>
      <c r="C78" s="74"/>
      <c r="D78" s="9" t="str">
        <f t="shared" si="13"/>
        <v>N/A</v>
      </c>
      <c r="E78" s="8"/>
      <c r="F78" s="9" t="str">
        <f t="shared" si="15"/>
        <v>N/A</v>
      </c>
      <c r="G78" s="8"/>
      <c r="H78" s="9" t="str">
        <f t="shared" si="12"/>
        <v>N/A</v>
      </c>
      <c r="I78" s="10"/>
      <c r="J78" s="10"/>
      <c r="K78" s="9" t="str">
        <f t="shared" si="14"/>
        <v>Yes</v>
      </c>
    </row>
    <row r="79" spans="1:11" ht="25" x14ac:dyDescent="0.25">
      <c r="A79" s="75" t="s">
        <v>902</v>
      </c>
      <c r="B79" s="35" t="s">
        <v>213</v>
      </c>
      <c r="C79" s="74"/>
      <c r="D79" s="9" t="str">
        <f t="shared" si="13"/>
        <v>N/A</v>
      </c>
      <c r="E79" s="8"/>
      <c r="F79" s="9" t="str">
        <f t="shared" si="15"/>
        <v>N/A</v>
      </c>
      <c r="G79" s="8"/>
      <c r="H79" s="9" t="str">
        <f t="shared" si="12"/>
        <v>N/A</v>
      </c>
      <c r="I79" s="10"/>
      <c r="J79" s="10"/>
      <c r="K79" s="9" t="str">
        <f t="shared" si="14"/>
        <v>Yes</v>
      </c>
    </row>
    <row r="80" spans="1:11" ht="25" x14ac:dyDescent="0.25">
      <c r="A80" s="75" t="s">
        <v>903</v>
      </c>
      <c r="B80" s="35" t="s">
        <v>213</v>
      </c>
      <c r="C80" s="79"/>
      <c r="D80" s="9" t="str">
        <f t="shared" si="13"/>
        <v>N/A</v>
      </c>
      <c r="E80" s="79"/>
      <c r="F80" s="9" t="str">
        <f t="shared" si="15"/>
        <v>N/A</v>
      </c>
      <c r="G80" s="79"/>
      <c r="H80" s="9" t="str">
        <f t="shared" si="12"/>
        <v>N/A</v>
      </c>
      <c r="I80" s="10"/>
      <c r="J80" s="80"/>
      <c r="K80" s="9" t="str">
        <f t="shared" si="14"/>
        <v>Yes</v>
      </c>
    </row>
    <row r="81" spans="1:11" x14ac:dyDescent="0.25">
      <c r="A81" s="75" t="s">
        <v>904</v>
      </c>
      <c r="B81" s="35" t="s">
        <v>213</v>
      </c>
      <c r="C81" s="81"/>
      <c r="D81" s="9" t="str">
        <f t="shared" ref="D81:D86" si="16">IF($B81="N/A","N/A",IF(C81&gt;15,"No",IF(C81&lt;-15,"No","Yes")))</f>
        <v>N/A</v>
      </c>
      <c r="E81" s="82"/>
      <c r="F81" s="9" t="str">
        <f t="shared" si="15"/>
        <v>N/A</v>
      </c>
      <c r="G81" s="82"/>
      <c r="H81" s="9" t="str">
        <f>IF($B81="N/A","N/A",IF(G81&gt;15,"No",IF(G81&lt;-15,"No","Yes")))</f>
        <v>N/A</v>
      </c>
      <c r="I81" s="10"/>
      <c r="J81" s="10"/>
      <c r="K81" s="9" t="str">
        <f t="shared" ref="K81:K86" si="17">IF(J81="Div by 0", "N/A", IF(J81="N/A","N/A", IF(J81&gt;30, "No", IF(J81&lt;-30, "No", "Yes"))))</f>
        <v>Yes</v>
      </c>
    </row>
    <row r="82" spans="1:11" x14ac:dyDescent="0.25">
      <c r="A82" s="75" t="s">
        <v>905</v>
      </c>
      <c r="B82" s="35" t="s">
        <v>213</v>
      </c>
      <c r="C82" s="81"/>
      <c r="D82" s="9" t="str">
        <f t="shared" si="16"/>
        <v>N/A</v>
      </c>
      <c r="E82" s="82"/>
      <c r="F82" s="9" t="str">
        <f t="shared" si="15"/>
        <v>N/A</v>
      </c>
      <c r="G82" s="82"/>
      <c r="H82" s="9" t="str">
        <f t="shared" si="12"/>
        <v>N/A</v>
      </c>
      <c r="I82" s="10"/>
      <c r="J82" s="10"/>
      <c r="K82" s="9" t="str">
        <f t="shared" si="17"/>
        <v>Yes</v>
      </c>
    </row>
    <row r="83" spans="1:11" x14ac:dyDescent="0.25">
      <c r="A83" s="75" t="s">
        <v>906</v>
      </c>
      <c r="B83" s="35" t="s">
        <v>213</v>
      </c>
      <c r="C83" s="81"/>
      <c r="D83" s="9" t="str">
        <f t="shared" si="16"/>
        <v>N/A</v>
      </c>
      <c r="E83" s="82"/>
      <c r="F83" s="9" t="str">
        <f t="shared" si="15"/>
        <v>N/A</v>
      </c>
      <c r="G83" s="82"/>
      <c r="H83" s="9" t="str">
        <f t="shared" si="12"/>
        <v>N/A</v>
      </c>
      <c r="I83" s="10"/>
      <c r="J83" s="10"/>
      <c r="K83" s="9" t="str">
        <f t="shared" si="17"/>
        <v>Yes</v>
      </c>
    </row>
    <row r="84" spans="1:11" x14ac:dyDescent="0.25">
      <c r="A84" s="75" t="s">
        <v>907</v>
      </c>
      <c r="B84" s="35" t="s">
        <v>213</v>
      </c>
      <c r="C84" s="81"/>
      <c r="D84" s="9" t="str">
        <f t="shared" si="16"/>
        <v>N/A</v>
      </c>
      <c r="E84" s="82"/>
      <c r="F84" s="9" t="str">
        <f t="shared" si="15"/>
        <v>N/A</v>
      </c>
      <c r="G84" s="82"/>
      <c r="H84" s="9" t="str">
        <f t="shared" si="12"/>
        <v>N/A</v>
      </c>
      <c r="I84" s="10"/>
      <c r="J84" s="10"/>
      <c r="K84" s="9" t="str">
        <f t="shared" si="17"/>
        <v>Yes</v>
      </c>
    </row>
    <row r="85" spans="1:11" x14ac:dyDescent="0.25">
      <c r="A85" s="75" t="s">
        <v>908</v>
      </c>
      <c r="B85" s="35" t="s">
        <v>213</v>
      </c>
      <c r="C85" s="81"/>
      <c r="D85" s="9" t="str">
        <f t="shared" si="16"/>
        <v>N/A</v>
      </c>
      <c r="E85" s="82"/>
      <c r="F85" s="9" t="str">
        <f t="shared" si="15"/>
        <v>N/A</v>
      </c>
      <c r="G85" s="82"/>
      <c r="H85" s="9" t="str">
        <f t="shared" si="12"/>
        <v>N/A</v>
      </c>
      <c r="I85" s="10"/>
      <c r="J85" s="10"/>
      <c r="K85" s="9" t="str">
        <f t="shared" si="17"/>
        <v>Yes</v>
      </c>
    </row>
    <row r="86" spans="1:11" ht="25" x14ac:dyDescent="0.25">
      <c r="A86" s="75" t="s">
        <v>909</v>
      </c>
      <c r="B86" s="35" t="s">
        <v>213</v>
      </c>
      <c r="C86" s="83"/>
      <c r="D86" s="9" t="str">
        <f t="shared" si="16"/>
        <v>N/A</v>
      </c>
      <c r="E86" s="83"/>
      <c r="F86" s="9" t="str">
        <f t="shared" si="15"/>
        <v>N/A</v>
      </c>
      <c r="G86" s="83"/>
      <c r="H86" s="9" t="str">
        <f t="shared" si="12"/>
        <v>N/A</v>
      </c>
      <c r="I86" s="10"/>
      <c r="J86" s="10"/>
      <c r="K86" s="9" t="str">
        <f t="shared" si="17"/>
        <v>Yes</v>
      </c>
    </row>
    <row r="87" spans="1:11" x14ac:dyDescent="0.25">
      <c r="A87" s="75" t="s">
        <v>32</v>
      </c>
      <c r="B87" s="35" t="s">
        <v>266</v>
      </c>
      <c r="C87" s="74"/>
      <c r="D87" s="9" t="str">
        <f>IF($B87="N/A","N/A",IF(C87&gt;60,"Yes","No"))</f>
        <v>No</v>
      </c>
      <c r="E87" s="8"/>
      <c r="F87" s="9" t="str">
        <f>IF($B87="N/A","N/A",IF(E87&gt;60,"Yes","No"))</f>
        <v>No</v>
      </c>
      <c r="G87" s="8"/>
      <c r="H87" s="9" t="str">
        <f>IF($B87="N/A","N/A",IF(G87&gt;60,"Yes","No"))</f>
        <v>No</v>
      </c>
      <c r="I87" s="10"/>
      <c r="J87" s="10"/>
      <c r="K87" s="9" t="str">
        <f t="shared" ref="K87:K105" si="18">IF(J87="Div by 0", "N/A", IF(J87="N/A","N/A", IF(J87&gt;30, "No", IF(J87&lt;-30, "No", "Yes"))))</f>
        <v>Yes</v>
      </c>
    </row>
    <row r="88" spans="1:11" x14ac:dyDescent="0.25">
      <c r="A88" s="75" t="s">
        <v>39</v>
      </c>
      <c r="B88" s="35" t="s">
        <v>267</v>
      </c>
      <c r="C88" s="74"/>
      <c r="D88" s="9" t="str">
        <f>IF($B88="N/A","N/A",IF(C88&gt;100,"No",IF(C88&lt;85,"No","Yes")))</f>
        <v>No</v>
      </c>
      <c r="E88" s="8"/>
      <c r="F88" s="9" t="str">
        <f>IF($B88="N/A","N/A",IF(E88&gt;100,"No",IF(E88&lt;85,"No","Yes")))</f>
        <v>No</v>
      </c>
      <c r="G88" s="8"/>
      <c r="H88" s="9" t="str">
        <f>IF($B88="N/A","N/A",IF(G88&gt;100,"No",IF(G88&lt;85,"No","Yes")))</f>
        <v>No</v>
      </c>
      <c r="I88" s="10"/>
      <c r="J88" s="10"/>
      <c r="K88" s="9" t="str">
        <f t="shared" si="18"/>
        <v>Yes</v>
      </c>
    </row>
    <row r="89" spans="1:11" x14ac:dyDescent="0.25">
      <c r="A89" s="75" t="s">
        <v>910</v>
      </c>
      <c r="B89" s="35" t="s">
        <v>213</v>
      </c>
      <c r="C89" s="74"/>
      <c r="D89" s="9" t="str">
        <f>IF($B89="N/A","N/A",IF(C89&gt;15,"No",IF(C89&lt;-15,"No","Yes")))</f>
        <v>N/A</v>
      </c>
      <c r="E89" s="8"/>
      <c r="F89" s="9" t="str">
        <f>IF($B89="N/A","N/A",IF(E89&gt;15,"No",IF(E89&lt;-15,"No","Yes")))</f>
        <v>N/A</v>
      </c>
      <c r="G89" s="8"/>
      <c r="H89" s="9" t="str">
        <f>IF($B89="N/A","N/A",IF(G89&gt;15,"No",IF(G89&lt;-15,"No","Yes")))</f>
        <v>N/A</v>
      </c>
      <c r="I89" s="10"/>
      <c r="J89" s="10"/>
      <c r="K89" s="9" t="str">
        <f t="shared" si="18"/>
        <v>Yes</v>
      </c>
    </row>
    <row r="90" spans="1:11" x14ac:dyDescent="0.25">
      <c r="A90" s="75" t="s">
        <v>851</v>
      </c>
      <c r="B90" s="35" t="s">
        <v>268</v>
      </c>
      <c r="C90" s="74"/>
      <c r="D90" s="9" t="str">
        <f>IF($B90="N/A","N/A",IF(C90&gt;25,"No",IF(C90&lt;5,"No","Yes")))</f>
        <v>No</v>
      </c>
      <c r="E90" s="8"/>
      <c r="F90" s="9" t="str">
        <f>IF($B90="N/A","N/A",IF(E90&gt;25,"No",IF(E90&lt;5,"No","Yes")))</f>
        <v>No</v>
      </c>
      <c r="G90" s="8"/>
      <c r="H90" s="9" t="str">
        <f>IF($B90="N/A","N/A",IF(G90&gt;25,"No",IF(G90&lt;5,"No","Yes")))</f>
        <v>No</v>
      </c>
      <c r="I90" s="10"/>
      <c r="J90" s="10"/>
      <c r="K90" s="9" t="str">
        <f t="shared" si="18"/>
        <v>Yes</v>
      </c>
    </row>
    <row r="91" spans="1:11" x14ac:dyDescent="0.25">
      <c r="A91" s="75" t="s">
        <v>852</v>
      </c>
      <c r="B91" s="35" t="s">
        <v>269</v>
      </c>
      <c r="C91" s="74"/>
      <c r="D91" s="9" t="str">
        <f>IF($B91="N/A","N/A",IF(C91&gt;70,"No",IF(C91&lt;40,"No","Yes")))</f>
        <v>No</v>
      </c>
      <c r="E91" s="8"/>
      <c r="F91" s="9" t="str">
        <f>IF($B91="N/A","N/A",IF(E91&gt;70,"No",IF(E91&lt;40,"No","Yes")))</f>
        <v>No</v>
      </c>
      <c r="G91" s="8"/>
      <c r="H91" s="9" t="str">
        <f>IF($B91="N/A","N/A",IF(G91&gt;70,"No",IF(G91&lt;40,"No","Yes")))</f>
        <v>No</v>
      </c>
      <c r="I91" s="10"/>
      <c r="J91" s="10"/>
      <c r="K91" s="9" t="str">
        <f t="shared" si="18"/>
        <v>Yes</v>
      </c>
    </row>
    <row r="92" spans="1:11" x14ac:dyDescent="0.25">
      <c r="A92" s="75" t="s">
        <v>853</v>
      </c>
      <c r="B92" s="35" t="s">
        <v>270</v>
      </c>
      <c r="C92" s="74"/>
      <c r="D92" s="9" t="str">
        <f>IF($B92="N/A","N/A",IF(C92&gt;55,"No",IF(C92&lt;20,"No","Yes")))</f>
        <v>No</v>
      </c>
      <c r="E92" s="8"/>
      <c r="F92" s="9" t="str">
        <f>IF($B92="N/A","N/A",IF(E92&gt;55,"No",IF(E92&lt;20,"No","Yes")))</f>
        <v>No</v>
      </c>
      <c r="G92" s="8"/>
      <c r="H92" s="9" t="str">
        <f>IF($B92="N/A","N/A",IF(G92&gt;55,"No",IF(G92&lt;20,"No","Yes")))</f>
        <v>No</v>
      </c>
      <c r="I92" s="10"/>
      <c r="J92" s="10"/>
      <c r="K92" s="9" t="str">
        <f t="shared" si="18"/>
        <v>Yes</v>
      </c>
    </row>
    <row r="93" spans="1:11" x14ac:dyDescent="0.25">
      <c r="A93" s="75" t="s">
        <v>163</v>
      </c>
      <c r="B93" s="35" t="s">
        <v>246</v>
      </c>
      <c r="C93" s="74"/>
      <c r="D93" s="9" t="str">
        <f>IF($B93="N/A","N/A",IF(C93&gt;95,"Yes","No"))</f>
        <v>No</v>
      </c>
      <c r="E93" s="8"/>
      <c r="F93" s="9" t="str">
        <f>IF($B93="N/A","N/A",IF(E93&gt;95,"Yes","No"))</f>
        <v>No</v>
      </c>
      <c r="G93" s="8"/>
      <c r="H93" s="9" t="str">
        <f>IF($B93="N/A","N/A",IF(G93&gt;95,"Yes","No"))</f>
        <v>No</v>
      </c>
      <c r="I93" s="10"/>
      <c r="J93" s="10"/>
      <c r="K93" s="9" t="str">
        <f t="shared" si="18"/>
        <v>Yes</v>
      </c>
    </row>
    <row r="94" spans="1:11" x14ac:dyDescent="0.25">
      <c r="A94" s="75" t="s">
        <v>41</v>
      </c>
      <c r="B94" s="35" t="s">
        <v>213</v>
      </c>
      <c r="C94" s="74"/>
      <c r="D94" s="9" t="str">
        <f>IF($B94="N/A","N/A",IF(C94&gt;15,"No",IF(C94&lt;-15,"No","Yes")))</f>
        <v>N/A</v>
      </c>
      <c r="E94" s="8"/>
      <c r="F94" s="9" t="str">
        <f>IF($B94="N/A","N/A",IF(E94&gt;15,"No",IF(E94&lt;-15,"No","Yes")))</f>
        <v>N/A</v>
      </c>
      <c r="G94" s="8"/>
      <c r="H94" s="9" t="str">
        <f>IF($B94="N/A","N/A",IF(G94&gt;15,"No",IF(G94&lt;-15,"No","Yes")))</f>
        <v>N/A</v>
      </c>
      <c r="I94" s="10"/>
      <c r="J94" s="10"/>
      <c r="K94" s="9" t="str">
        <f t="shared" si="18"/>
        <v>Yes</v>
      </c>
    </row>
    <row r="95" spans="1:11" x14ac:dyDescent="0.25">
      <c r="A95" s="75" t="s">
        <v>42</v>
      </c>
      <c r="B95" s="35" t="s">
        <v>213</v>
      </c>
      <c r="C95" s="74"/>
      <c r="D95" s="9" t="str">
        <f>IF($B95="N/A","N/A",IF(C95&gt;15,"No",IF(C95&lt;-15,"No","Yes")))</f>
        <v>N/A</v>
      </c>
      <c r="E95" s="8"/>
      <c r="F95" s="9" t="str">
        <f>IF($B95="N/A","N/A",IF(E95&gt;15,"No",IF(E95&lt;-15,"No","Yes")))</f>
        <v>N/A</v>
      </c>
      <c r="G95" s="8"/>
      <c r="H95" s="9" t="str">
        <f>IF($B95="N/A","N/A",IF(G95&gt;15,"No",IF(G95&lt;-15,"No","Yes")))</f>
        <v>N/A</v>
      </c>
      <c r="I95" s="10"/>
      <c r="J95" s="10"/>
      <c r="K95" s="9" t="str">
        <f t="shared" si="18"/>
        <v>Yes</v>
      </c>
    </row>
    <row r="96" spans="1:11" x14ac:dyDescent="0.25">
      <c r="A96" s="75" t="s">
        <v>911</v>
      </c>
      <c r="B96" s="35" t="s">
        <v>213</v>
      </c>
      <c r="C96" s="74"/>
      <c r="D96" s="9" t="str">
        <f>IF($B96="N/A","N/A",IF(C96&gt;15,"No",IF(C96&lt;-15,"No","Yes")))</f>
        <v>N/A</v>
      </c>
      <c r="E96" s="8"/>
      <c r="F96" s="9" t="str">
        <f>IF($B96="N/A","N/A",IF(E96&gt;15,"No",IF(E96&lt;-15,"No","Yes")))</f>
        <v>N/A</v>
      </c>
      <c r="G96" s="8"/>
      <c r="H96" s="9" t="str">
        <f>IF($B96="N/A","N/A",IF(G96&gt;15,"No",IF(G96&lt;-15,"No","Yes")))</f>
        <v>N/A</v>
      </c>
      <c r="I96" s="10"/>
      <c r="J96" s="10"/>
      <c r="K96" s="9" t="str">
        <f t="shared" si="18"/>
        <v>Yes</v>
      </c>
    </row>
    <row r="97" spans="1:11" x14ac:dyDescent="0.25">
      <c r="A97" s="75" t="s">
        <v>912</v>
      </c>
      <c r="B97" s="35" t="s">
        <v>213</v>
      </c>
      <c r="C97" s="74"/>
      <c r="D97" s="9" t="str">
        <f>IF($B97="N/A","N/A",IF(C97&gt;15,"No",IF(C97&lt;-15,"No","Yes")))</f>
        <v>N/A</v>
      </c>
      <c r="E97" s="8"/>
      <c r="F97" s="9" t="str">
        <f>IF($B97="N/A","N/A",IF(E97&gt;15,"No",IF(E97&lt;-15,"No","Yes")))</f>
        <v>N/A</v>
      </c>
      <c r="G97" s="8"/>
      <c r="H97" s="9" t="str">
        <f>IF($B97="N/A","N/A",IF(G97&gt;15,"No",IF(G97&lt;-15,"No","Yes")))</f>
        <v>N/A</v>
      </c>
      <c r="I97" s="10"/>
      <c r="J97" s="10"/>
      <c r="K97" s="9" t="str">
        <f t="shared" si="18"/>
        <v>Yes</v>
      </c>
    </row>
    <row r="98" spans="1:11" x14ac:dyDescent="0.25">
      <c r="A98" s="75" t="s">
        <v>43</v>
      </c>
      <c r="B98" s="35" t="s">
        <v>223</v>
      </c>
      <c r="C98" s="74"/>
      <c r="D98" s="9" t="str">
        <f>IF($B98="N/A","N/A",IF(C98&gt;100,"No",IF(C98&lt;98,"No","Yes")))</f>
        <v>No</v>
      </c>
      <c r="E98" s="8"/>
      <c r="F98" s="9" t="str">
        <f>IF($B98="N/A","N/A",IF(E98&gt;100,"No",IF(E98&lt;98,"No","Yes")))</f>
        <v>No</v>
      </c>
      <c r="G98" s="8"/>
      <c r="H98" s="9" t="str">
        <f>IF($B98="N/A","N/A",IF(G98&gt;100,"No",IF(G98&lt;98,"No","Yes")))</f>
        <v>No</v>
      </c>
      <c r="I98" s="10"/>
      <c r="J98" s="10"/>
      <c r="K98" s="9" t="str">
        <f t="shared" si="18"/>
        <v>Yes</v>
      </c>
    </row>
    <row r="99" spans="1:11" x14ac:dyDescent="0.25">
      <c r="A99" s="75" t="s">
        <v>44</v>
      </c>
      <c r="B99" s="35" t="s">
        <v>213</v>
      </c>
      <c r="C99" s="74"/>
      <c r="D99" s="9" t="str">
        <f>IF($B99="N/A","N/A",IF(C99&gt;15,"No",IF(C99&lt;-15,"No","Yes")))</f>
        <v>N/A</v>
      </c>
      <c r="E99" s="8"/>
      <c r="F99" s="9" t="str">
        <f>IF($B99="N/A","N/A",IF(E99&gt;15,"No",IF(E99&lt;-15,"No","Yes")))</f>
        <v>N/A</v>
      </c>
      <c r="G99" s="8"/>
      <c r="H99" s="9" t="str">
        <f>IF($B99="N/A","N/A",IF(G99&gt;15,"No",IF(G99&lt;-15,"No","Yes")))</f>
        <v>N/A</v>
      </c>
      <c r="I99" s="10"/>
      <c r="J99" s="10"/>
      <c r="K99" s="9" t="str">
        <f t="shared" si="18"/>
        <v>Yes</v>
      </c>
    </row>
    <row r="100" spans="1:11" x14ac:dyDescent="0.25">
      <c r="A100" s="75" t="s">
        <v>45</v>
      </c>
      <c r="B100" s="35" t="s">
        <v>213</v>
      </c>
      <c r="C100" s="74"/>
      <c r="D100" s="9" t="str">
        <f>IF($B100="N/A","N/A",IF(C100&gt;15,"No",IF(C100&lt;-15,"No","Yes")))</f>
        <v>N/A</v>
      </c>
      <c r="E100" s="8"/>
      <c r="F100" s="9" t="str">
        <f>IF($B100="N/A","N/A",IF(E100&gt;15,"No",IF(E100&lt;-15,"No","Yes")))</f>
        <v>N/A</v>
      </c>
      <c r="G100" s="8"/>
      <c r="H100" s="9" t="str">
        <f>IF($B100="N/A","N/A",IF(G100&gt;15,"No",IF(G100&lt;-15,"No","Yes")))</f>
        <v>N/A</v>
      </c>
      <c r="I100" s="10"/>
      <c r="J100" s="10"/>
      <c r="K100" s="9" t="str">
        <f t="shared" si="18"/>
        <v>Yes</v>
      </c>
    </row>
    <row r="101" spans="1:11" x14ac:dyDescent="0.25">
      <c r="A101" s="75" t="s">
        <v>355</v>
      </c>
      <c r="B101" s="35" t="s">
        <v>213</v>
      </c>
      <c r="C101" s="74"/>
      <c r="D101" s="9" t="str">
        <f>IF($B101="N/A","N/A",IF(C101&gt;15,"No",IF(C101&lt;-15,"No","Yes")))</f>
        <v>N/A</v>
      </c>
      <c r="E101" s="8"/>
      <c r="F101" s="9" t="str">
        <f>IF($B101="N/A","N/A",IF(E101&gt;15,"No",IF(E101&lt;-15,"No","Yes")))</f>
        <v>N/A</v>
      </c>
      <c r="G101" s="8"/>
      <c r="H101" s="9" t="str">
        <f>IF($B101="N/A","N/A",IF(G101&gt;15,"No",IF(G101&lt;-15,"No","Yes")))</f>
        <v>N/A</v>
      </c>
      <c r="I101" s="10"/>
      <c r="J101" s="10"/>
      <c r="K101" s="9" t="str">
        <f t="shared" si="18"/>
        <v>Yes</v>
      </c>
    </row>
    <row r="102" spans="1:11" x14ac:dyDescent="0.25">
      <c r="A102" s="75" t="s">
        <v>46</v>
      </c>
      <c r="B102" s="35" t="s">
        <v>213</v>
      </c>
      <c r="C102" s="74"/>
      <c r="D102" s="9" t="str">
        <f>IF($B102="N/A","N/A",IF(C102&gt;15,"No",IF(C102&lt;-15,"No","Yes")))</f>
        <v>N/A</v>
      </c>
      <c r="E102" s="8"/>
      <c r="F102" s="9" t="str">
        <f>IF($B102="N/A","N/A",IF(E102&gt;15,"No",IF(E102&lt;-15,"No","Yes")))</f>
        <v>N/A</v>
      </c>
      <c r="G102" s="8"/>
      <c r="H102" s="9" t="str">
        <f>IF($B102="N/A","N/A",IF(G102&gt;15,"No",IF(G102&lt;-15,"No","Yes")))</f>
        <v>N/A</v>
      </c>
      <c r="I102" s="10"/>
      <c r="J102" s="10"/>
      <c r="K102" s="9" t="str">
        <f t="shared" si="18"/>
        <v>Yes</v>
      </c>
    </row>
    <row r="103" spans="1:11" x14ac:dyDescent="0.25">
      <c r="A103" s="75" t="s">
        <v>47</v>
      </c>
      <c r="B103" s="35" t="s">
        <v>213</v>
      </c>
      <c r="C103" s="74"/>
      <c r="D103" s="9" t="str">
        <f>IF($B103="N/A","N/A",IF(C103&gt;15,"No",IF(C103&lt;-15,"No","Yes")))</f>
        <v>N/A</v>
      </c>
      <c r="E103" s="8"/>
      <c r="F103" s="9" t="str">
        <f>IF($B103="N/A","N/A",IF(E103&gt;15,"No",IF(E103&lt;-15,"No","Yes")))</f>
        <v>N/A</v>
      </c>
      <c r="G103" s="8"/>
      <c r="H103" s="9" t="str">
        <f>IF($B103="N/A","N/A",IF(G103&gt;15,"No",IF(G103&lt;-15,"No","Yes")))</f>
        <v>N/A</v>
      </c>
      <c r="I103" s="10"/>
      <c r="J103" s="10"/>
      <c r="K103" s="9" t="str">
        <f t="shared" si="18"/>
        <v>Yes</v>
      </c>
    </row>
    <row r="104" spans="1:11" x14ac:dyDescent="0.25">
      <c r="A104" s="75" t="s">
        <v>33</v>
      </c>
      <c r="B104" s="35" t="s">
        <v>223</v>
      </c>
      <c r="C104" s="74"/>
      <c r="D104" s="9" t="str">
        <f>IF($B104="N/A","N/A",IF(C104&gt;100,"No",IF(C104&lt;98,"No","Yes")))</f>
        <v>No</v>
      </c>
      <c r="E104" s="8"/>
      <c r="F104" s="9" t="str">
        <f>IF($B104="N/A","N/A",IF(E104&gt;100,"No",IF(E104&lt;98,"No","Yes")))</f>
        <v>No</v>
      </c>
      <c r="G104" s="8"/>
      <c r="H104" s="9" t="str">
        <f>IF($B104="N/A","N/A",IF(G104&gt;100,"No",IF(G104&lt;98,"No","Yes")))</f>
        <v>No</v>
      </c>
      <c r="I104" s="10"/>
      <c r="J104" s="10"/>
      <c r="K104" s="9" t="str">
        <f t="shared" si="18"/>
        <v>Yes</v>
      </c>
    </row>
    <row r="105" spans="1:11" ht="25" x14ac:dyDescent="0.25">
      <c r="A105" s="75" t="s">
        <v>48</v>
      </c>
      <c r="B105" s="51" t="s">
        <v>223</v>
      </c>
      <c r="C105" s="74"/>
      <c r="D105" s="9" t="str">
        <f>IF($B105="N/A","N/A",IF(C105&gt;100,"No",IF(C105&lt;98,"No","Yes")))</f>
        <v>No</v>
      </c>
      <c r="E105" s="8"/>
      <c r="F105" s="9" t="str">
        <f>IF($B105="N/A","N/A",IF(E105&gt;100,"No",IF(E105&lt;98,"No","Yes")))</f>
        <v>No</v>
      </c>
      <c r="G105" s="8"/>
      <c r="H105" s="9" t="str">
        <f>IF($B105="N/A","N/A",IF(G105&gt;100,"No",IF(G105&lt;98,"No","Yes")))</f>
        <v>No</v>
      </c>
      <c r="I105" s="10"/>
      <c r="J105" s="10"/>
      <c r="K105" s="9" t="str">
        <f t="shared" si="18"/>
        <v>Yes</v>
      </c>
    </row>
    <row r="106" spans="1:11" x14ac:dyDescent="0.25">
      <c r="A106" s="75" t="s">
        <v>49</v>
      </c>
      <c r="B106" s="51" t="s">
        <v>213</v>
      </c>
      <c r="C106" s="74"/>
      <c r="D106" s="9" t="str">
        <f>IF($B106="N/A","N/A",IF(C106&gt;15,"No",IF(C106&lt;-15,"No","Yes")))</f>
        <v>N/A</v>
      </c>
      <c r="E106" s="8"/>
      <c r="F106" s="9" t="str">
        <f>IF($B106="N/A","N/A",IF(E106&gt;15,"No",IF(E106&lt;-15,"No","Yes")))</f>
        <v>N/A</v>
      </c>
      <c r="G106" s="8"/>
      <c r="H106" s="9" t="str">
        <f>IF($B106="N/A","N/A",IF(G106&gt;15,"No",IF(G106&lt;-15,"No","Yes")))</f>
        <v>N/A</v>
      </c>
      <c r="I106" s="10"/>
      <c r="J106" s="10"/>
      <c r="K106" s="9" t="str">
        <f>IF(J106="Div by 0", "N/A", IF(J106="N/A","N/A", IF(J106&gt;30, "No", IF(J106&lt;-30, "No", "Yes"))))</f>
        <v>Yes</v>
      </c>
    </row>
    <row r="107" spans="1:11" x14ac:dyDescent="0.25">
      <c r="A107" s="75" t="s">
        <v>913</v>
      </c>
      <c r="B107" s="35" t="s">
        <v>213</v>
      </c>
      <c r="C107" s="84"/>
      <c r="D107" s="9" t="str">
        <f t="shared" ref="D107:D130" si="19">IF($B107="N/A","N/A",IF(C107&gt;15,"No",IF(C107&lt;-15,"No","Yes")))</f>
        <v>N/A</v>
      </c>
      <c r="E107" s="9"/>
      <c r="F107" s="9" t="str">
        <f t="shared" ref="F107:F130" si="20">IF($B107="N/A","N/A",IF(E107&gt;15,"No",IF(E107&lt;-15,"No","Yes")))</f>
        <v>N/A</v>
      </c>
      <c r="G107" s="8"/>
      <c r="H107" s="9" t="str">
        <f t="shared" ref="H107:H130" si="21">IF($B107="N/A","N/A",IF(G107&gt;15,"No",IF(G107&lt;-15,"No","Yes")))</f>
        <v>N/A</v>
      </c>
      <c r="I107" s="10"/>
      <c r="J107" s="10"/>
      <c r="K107" s="9" t="str">
        <f t="shared" ref="K107:K130" si="22">IF(J107="Div by 0", "N/A", IF(J107="N/A","N/A", IF(J107&gt;30, "No", IF(J107&lt;-30, "No", "Yes"))))</f>
        <v>Yes</v>
      </c>
    </row>
    <row r="108" spans="1:11" x14ac:dyDescent="0.25">
      <c r="A108" s="75" t="s">
        <v>914</v>
      </c>
      <c r="B108" s="35" t="s">
        <v>213</v>
      </c>
      <c r="C108" s="84"/>
      <c r="D108" s="35" t="s">
        <v>213</v>
      </c>
      <c r="E108" s="9"/>
      <c r="F108" s="35" t="s">
        <v>213</v>
      </c>
      <c r="G108" s="8"/>
      <c r="H108" s="35" t="s">
        <v>213</v>
      </c>
      <c r="I108" s="10"/>
      <c r="J108" s="10"/>
      <c r="K108" s="9" t="str">
        <f t="shared" si="22"/>
        <v>Yes</v>
      </c>
    </row>
    <row r="109" spans="1:11" x14ac:dyDescent="0.25">
      <c r="A109" s="75" t="s">
        <v>915</v>
      </c>
      <c r="B109" s="35" t="s">
        <v>213</v>
      </c>
      <c r="C109" s="84"/>
      <c r="D109" s="9" t="str">
        <f t="shared" si="19"/>
        <v>N/A</v>
      </c>
      <c r="E109" s="9"/>
      <c r="F109" s="9" t="str">
        <f t="shared" si="20"/>
        <v>N/A</v>
      </c>
      <c r="G109" s="8"/>
      <c r="H109" s="9" t="str">
        <f t="shared" si="21"/>
        <v>N/A</v>
      </c>
      <c r="I109" s="10"/>
      <c r="J109" s="10"/>
      <c r="K109" s="9" t="str">
        <f t="shared" si="22"/>
        <v>Yes</v>
      </c>
    </row>
    <row r="110" spans="1:11" x14ac:dyDescent="0.25">
      <c r="A110" s="75" t="s">
        <v>916</v>
      </c>
      <c r="B110" s="35" t="s">
        <v>213</v>
      </c>
      <c r="C110" s="84"/>
      <c r="D110" s="9" t="str">
        <f t="shared" si="19"/>
        <v>N/A</v>
      </c>
      <c r="E110" s="9"/>
      <c r="F110" s="9" t="str">
        <f t="shared" si="20"/>
        <v>N/A</v>
      </c>
      <c r="G110" s="8"/>
      <c r="H110" s="9" t="str">
        <f t="shared" si="21"/>
        <v>N/A</v>
      </c>
      <c r="I110" s="10"/>
      <c r="J110" s="10"/>
      <c r="K110" s="9" t="str">
        <f t="shared" si="22"/>
        <v>Yes</v>
      </c>
    </row>
    <row r="111" spans="1:11" x14ac:dyDescent="0.25">
      <c r="A111" s="75" t="s">
        <v>917</v>
      </c>
      <c r="B111" s="35" t="s">
        <v>213</v>
      </c>
      <c r="C111" s="84"/>
      <c r="D111" s="9" t="str">
        <f t="shared" si="19"/>
        <v>N/A</v>
      </c>
      <c r="E111" s="9"/>
      <c r="F111" s="9" t="str">
        <f t="shared" si="20"/>
        <v>N/A</v>
      </c>
      <c r="G111" s="8"/>
      <c r="H111" s="9" t="str">
        <f t="shared" si="21"/>
        <v>N/A</v>
      </c>
      <c r="I111" s="10"/>
      <c r="J111" s="10"/>
      <c r="K111" s="9" t="str">
        <f t="shared" si="22"/>
        <v>Yes</v>
      </c>
    </row>
    <row r="112" spans="1:11" x14ac:dyDescent="0.25">
      <c r="A112" s="75" t="s">
        <v>918</v>
      </c>
      <c r="B112" s="35" t="s">
        <v>213</v>
      </c>
      <c r="C112" s="84"/>
      <c r="D112" s="9" t="str">
        <f t="shared" si="19"/>
        <v>N/A</v>
      </c>
      <c r="E112" s="9"/>
      <c r="F112" s="9" t="str">
        <f t="shared" si="20"/>
        <v>N/A</v>
      </c>
      <c r="G112" s="8"/>
      <c r="H112" s="9" t="str">
        <f t="shared" si="21"/>
        <v>N/A</v>
      </c>
      <c r="I112" s="10"/>
      <c r="J112" s="10"/>
      <c r="K112" s="9" t="str">
        <f t="shared" si="22"/>
        <v>Yes</v>
      </c>
    </row>
    <row r="113" spans="1:11" x14ac:dyDescent="0.25">
      <c r="A113" s="75" t="s">
        <v>919</v>
      </c>
      <c r="B113" s="35" t="s">
        <v>213</v>
      </c>
      <c r="C113" s="84"/>
      <c r="D113" s="9" t="str">
        <f t="shared" si="19"/>
        <v>N/A</v>
      </c>
      <c r="E113" s="9"/>
      <c r="F113" s="9" t="str">
        <f t="shared" si="20"/>
        <v>N/A</v>
      </c>
      <c r="G113" s="8"/>
      <c r="H113" s="9" t="str">
        <f t="shared" si="21"/>
        <v>N/A</v>
      </c>
      <c r="I113" s="10"/>
      <c r="J113" s="10"/>
      <c r="K113" s="9" t="str">
        <f t="shared" si="22"/>
        <v>Yes</v>
      </c>
    </row>
    <row r="114" spans="1:11" x14ac:dyDescent="0.25">
      <c r="A114" s="75" t="s">
        <v>920</v>
      </c>
      <c r="B114" s="35" t="s">
        <v>213</v>
      </c>
      <c r="C114" s="84"/>
      <c r="D114" s="9" t="str">
        <f t="shared" si="19"/>
        <v>N/A</v>
      </c>
      <c r="E114" s="9"/>
      <c r="F114" s="9" t="str">
        <f t="shared" si="20"/>
        <v>N/A</v>
      </c>
      <c r="G114" s="8"/>
      <c r="H114" s="9" t="str">
        <f t="shared" si="21"/>
        <v>N/A</v>
      </c>
      <c r="I114" s="10"/>
      <c r="J114" s="10"/>
      <c r="K114" s="9" t="str">
        <f t="shared" si="22"/>
        <v>Yes</v>
      </c>
    </row>
    <row r="115" spans="1:11" x14ac:dyDescent="0.25">
      <c r="A115" s="75" t="s">
        <v>921</v>
      </c>
      <c r="B115" s="35" t="s">
        <v>213</v>
      </c>
      <c r="C115" s="84"/>
      <c r="D115" s="9" t="str">
        <f t="shared" si="19"/>
        <v>N/A</v>
      </c>
      <c r="E115" s="9"/>
      <c r="F115" s="9" t="str">
        <f t="shared" si="20"/>
        <v>N/A</v>
      </c>
      <c r="G115" s="8"/>
      <c r="H115" s="9" t="str">
        <f t="shared" si="21"/>
        <v>N/A</v>
      </c>
      <c r="I115" s="10"/>
      <c r="J115" s="10"/>
      <c r="K115" s="9" t="str">
        <f t="shared" si="22"/>
        <v>Yes</v>
      </c>
    </row>
    <row r="116" spans="1:11" x14ac:dyDescent="0.25">
      <c r="A116" s="75" t="s">
        <v>922</v>
      </c>
      <c r="B116" s="35" t="s">
        <v>213</v>
      </c>
      <c r="C116" s="84"/>
      <c r="D116" s="9" t="str">
        <f t="shared" si="19"/>
        <v>N/A</v>
      </c>
      <c r="E116" s="9"/>
      <c r="F116" s="9" t="str">
        <f t="shared" si="20"/>
        <v>N/A</v>
      </c>
      <c r="G116" s="8"/>
      <c r="H116" s="9" t="str">
        <f t="shared" si="21"/>
        <v>N/A</v>
      </c>
      <c r="I116" s="10"/>
      <c r="J116" s="10"/>
      <c r="K116" s="9" t="str">
        <f t="shared" si="22"/>
        <v>Yes</v>
      </c>
    </row>
    <row r="117" spans="1:11" x14ac:dyDescent="0.25">
      <c r="A117" s="75" t="s">
        <v>923</v>
      </c>
      <c r="B117" s="35" t="s">
        <v>213</v>
      </c>
      <c r="C117" s="84"/>
      <c r="D117" s="9" t="str">
        <f t="shared" si="19"/>
        <v>N/A</v>
      </c>
      <c r="E117" s="9"/>
      <c r="F117" s="9" t="str">
        <f t="shared" si="20"/>
        <v>N/A</v>
      </c>
      <c r="G117" s="8"/>
      <c r="H117" s="9" t="str">
        <f t="shared" si="21"/>
        <v>N/A</v>
      </c>
      <c r="I117" s="10"/>
      <c r="J117" s="10"/>
      <c r="K117" s="9" t="str">
        <f t="shared" si="22"/>
        <v>Yes</v>
      </c>
    </row>
    <row r="118" spans="1:11" x14ac:dyDescent="0.25">
      <c r="A118" s="75" t="s">
        <v>924</v>
      </c>
      <c r="B118" s="35" t="s">
        <v>213</v>
      </c>
      <c r="C118" s="84"/>
      <c r="D118" s="9" t="str">
        <f t="shared" si="19"/>
        <v>N/A</v>
      </c>
      <c r="E118" s="9"/>
      <c r="F118" s="9" t="str">
        <f t="shared" si="20"/>
        <v>N/A</v>
      </c>
      <c r="G118" s="8"/>
      <c r="H118" s="9" t="str">
        <f t="shared" si="21"/>
        <v>N/A</v>
      </c>
      <c r="I118" s="10"/>
      <c r="J118" s="10"/>
      <c r="K118" s="9" t="str">
        <f t="shared" si="22"/>
        <v>Yes</v>
      </c>
    </row>
    <row r="119" spans="1:11" x14ac:dyDescent="0.25">
      <c r="A119" s="75" t="s">
        <v>925</v>
      </c>
      <c r="B119" s="35" t="s">
        <v>213</v>
      </c>
      <c r="C119" s="84"/>
      <c r="D119" s="9" t="str">
        <f t="shared" si="19"/>
        <v>N/A</v>
      </c>
      <c r="E119" s="9"/>
      <c r="F119" s="9" t="str">
        <f t="shared" si="20"/>
        <v>N/A</v>
      </c>
      <c r="G119" s="8"/>
      <c r="H119" s="9" t="str">
        <f t="shared" si="21"/>
        <v>N/A</v>
      </c>
      <c r="I119" s="10"/>
      <c r="J119" s="10"/>
      <c r="K119" s="9" t="str">
        <f t="shared" si="22"/>
        <v>Yes</v>
      </c>
    </row>
    <row r="120" spans="1:11" x14ac:dyDescent="0.25">
      <c r="A120" s="75" t="s">
        <v>926</v>
      </c>
      <c r="B120" s="35" t="s">
        <v>213</v>
      </c>
      <c r="C120" s="84"/>
      <c r="D120" s="9" t="str">
        <f t="shared" si="19"/>
        <v>N/A</v>
      </c>
      <c r="E120" s="9"/>
      <c r="F120" s="9" t="str">
        <f t="shared" si="20"/>
        <v>N/A</v>
      </c>
      <c r="G120" s="8"/>
      <c r="H120" s="9" t="str">
        <f t="shared" si="21"/>
        <v>N/A</v>
      </c>
      <c r="I120" s="10"/>
      <c r="J120" s="10"/>
      <c r="K120" s="9" t="str">
        <f t="shared" si="22"/>
        <v>Yes</v>
      </c>
    </row>
    <row r="121" spans="1:11" x14ac:dyDescent="0.25">
      <c r="A121" s="75" t="s">
        <v>927</v>
      </c>
      <c r="B121" s="35" t="s">
        <v>213</v>
      </c>
      <c r="C121" s="84"/>
      <c r="D121" s="9" t="str">
        <f t="shared" si="19"/>
        <v>N/A</v>
      </c>
      <c r="E121" s="9"/>
      <c r="F121" s="9" t="str">
        <f t="shared" si="20"/>
        <v>N/A</v>
      </c>
      <c r="G121" s="8"/>
      <c r="H121" s="9" t="str">
        <f t="shared" si="21"/>
        <v>N/A</v>
      </c>
      <c r="I121" s="10"/>
      <c r="J121" s="10"/>
      <c r="K121" s="9" t="str">
        <f t="shared" si="22"/>
        <v>Yes</v>
      </c>
    </row>
    <row r="122" spans="1:11" x14ac:dyDescent="0.25">
      <c r="A122" s="75" t="s">
        <v>928</v>
      </c>
      <c r="B122" s="35" t="s">
        <v>213</v>
      </c>
      <c r="C122" s="84"/>
      <c r="D122" s="9" t="str">
        <f t="shared" si="19"/>
        <v>N/A</v>
      </c>
      <c r="E122" s="9"/>
      <c r="F122" s="9" t="str">
        <f t="shared" si="20"/>
        <v>N/A</v>
      </c>
      <c r="G122" s="8"/>
      <c r="H122" s="9" t="str">
        <f t="shared" si="21"/>
        <v>N/A</v>
      </c>
      <c r="I122" s="10"/>
      <c r="J122" s="10"/>
      <c r="K122" s="9" t="str">
        <f t="shared" si="22"/>
        <v>Yes</v>
      </c>
    </row>
    <row r="123" spans="1:11" x14ac:dyDescent="0.25">
      <c r="A123" s="75" t="s">
        <v>929</v>
      </c>
      <c r="B123" s="35" t="s">
        <v>213</v>
      </c>
      <c r="C123" s="84"/>
      <c r="D123" s="9" t="str">
        <f t="shared" si="19"/>
        <v>N/A</v>
      </c>
      <c r="E123" s="9"/>
      <c r="F123" s="9" t="str">
        <f t="shared" si="20"/>
        <v>N/A</v>
      </c>
      <c r="G123" s="8"/>
      <c r="H123" s="9" t="str">
        <f t="shared" si="21"/>
        <v>N/A</v>
      </c>
      <c r="I123" s="10"/>
      <c r="J123" s="10"/>
      <c r="K123" s="9" t="str">
        <f t="shared" si="22"/>
        <v>Yes</v>
      </c>
    </row>
    <row r="124" spans="1:11" x14ac:dyDescent="0.25">
      <c r="A124" s="75" t="s">
        <v>930</v>
      </c>
      <c r="B124" s="35" t="s">
        <v>213</v>
      </c>
      <c r="C124" s="84"/>
      <c r="D124" s="9" t="str">
        <f t="shared" si="19"/>
        <v>N/A</v>
      </c>
      <c r="E124" s="9"/>
      <c r="F124" s="9" t="str">
        <f t="shared" si="20"/>
        <v>N/A</v>
      </c>
      <c r="G124" s="8"/>
      <c r="H124" s="9" t="str">
        <f t="shared" si="21"/>
        <v>N/A</v>
      </c>
      <c r="I124" s="10"/>
      <c r="J124" s="10"/>
      <c r="K124" s="9" t="str">
        <f t="shared" si="22"/>
        <v>Yes</v>
      </c>
    </row>
    <row r="125" spans="1:11" x14ac:dyDescent="0.25">
      <c r="A125" s="75" t="s">
        <v>931</v>
      </c>
      <c r="B125" s="35" t="s">
        <v>213</v>
      </c>
      <c r="C125" s="84"/>
      <c r="D125" s="9" t="str">
        <f t="shared" si="19"/>
        <v>N/A</v>
      </c>
      <c r="E125" s="9"/>
      <c r="F125" s="9" t="str">
        <f t="shared" si="20"/>
        <v>N/A</v>
      </c>
      <c r="G125" s="8"/>
      <c r="H125" s="9" t="str">
        <f t="shared" si="21"/>
        <v>N/A</v>
      </c>
      <c r="I125" s="10"/>
      <c r="J125" s="10"/>
      <c r="K125" s="9" t="str">
        <f t="shared" si="22"/>
        <v>Yes</v>
      </c>
    </row>
    <row r="126" spans="1:11" x14ac:dyDescent="0.25">
      <c r="A126" s="75" t="s">
        <v>932</v>
      </c>
      <c r="B126" s="35" t="s">
        <v>213</v>
      </c>
      <c r="C126" s="84"/>
      <c r="D126" s="9" t="str">
        <f t="shared" si="19"/>
        <v>N/A</v>
      </c>
      <c r="E126" s="9"/>
      <c r="F126" s="9" t="str">
        <f t="shared" si="20"/>
        <v>N/A</v>
      </c>
      <c r="G126" s="8"/>
      <c r="H126" s="9" t="str">
        <f t="shared" si="21"/>
        <v>N/A</v>
      </c>
      <c r="I126" s="10"/>
      <c r="J126" s="10"/>
      <c r="K126" s="9" t="str">
        <f t="shared" si="22"/>
        <v>Yes</v>
      </c>
    </row>
    <row r="127" spans="1:11" x14ac:dyDescent="0.25">
      <c r="A127" s="75" t="s">
        <v>933</v>
      </c>
      <c r="B127" s="35" t="s">
        <v>213</v>
      </c>
      <c r="C127" s="84"/>
      <c r="D127" s="9" t="str">
        <f t="shared" si="19"/>
        <v>N/A</v>
      </c>
      <c r="E127" s="9"/>
      <c r="F127" s="9" t="str">
        <f t="shared" si="20"/>
        <v>N/A</v>
      </c>
      <c r="G127" s="8"/>
      <c r="H127" s="9" t="str">
        <f t="shared" si="21"/>
        <v>N/A</v>
      </c>
      <c r="I127" s="10"/>
      <c r="J127" s="10"/>
      <c r="K127" s="9" t="str">
        <f t="shared" si="22"/>
        <v>Yes</v>
      </c>
    </row>
    <row r="128" spans="1:11" x14ac:dyDescent="0.25">
      <c r="A128" s="75" t="s">
        <v>934</v>
      </c>
      <c r="B128" s="35" t="s">
        <v>213</v>
      </c>
      <c r="C128" s="84"/>
      <c r="D128" s="9" t="str">
        <f t="shared" si="19"/>
        <v>N/A</v>
      </c>
      <c r="E128" s="9"/>
      <c r="F128" s="9" t="str">
        <f t="shared" si="20"/>
        <v>N/A</v>
      </c>
      <c r="G128" s="8"/>
      <c r="H128" s="9" t="str">
        <f t="shared" si="21"/>
        <v>N/A</v>
      </c>
      <c r="I128" s="10"/>
      <c r="J128" s="10"/>
      <c r="K128" s="9" t="str">
        <f t="shared" si="22"/>
        <v>Yes</v>
      </c>
    </row>
    <row r="129" spans="1:11" x14ac:dyDescent="0.25">
      <c r="A129" s="75" t="s">
        <v>935</v>
      </c>
      <c r="B129" s="35" t="s">
        <v>213</v>
      </c>
      <c r="C129" s="84"/>
      <c r="D129" s="9" t="str">
        <f t="shared" si="19"/>
        <v>N/A</v>
      </c>
      <c r="E129" s="9"/>
      <c r="F129" s="9" t="str">
        <f t="shared" si="20"/>
        <v>N/A</v>
      </c>
      <c r="G129" s="8"/>
      <c r="H129" s="9" t="str">
        <f t="shared" si="21"/>
        <v>N/A</v>
      </c>
      <c r="I129" s="10"/>
      <c r="J129" s="10"/>
      <c r="K129" s="9" t="str">
        <f t="shared" si="22"/>
        <v>Yes</v>
      </c>
    </row>
    <row r="130" spans="1:11" x14ac:dyDescent="0.25">
      <c r="A130" s="75" t="s">
        <v>936</v>
      </c>
      <c r="B130" s="35" t="s">
        <v>213</v>
      </c>
      <c r="C130" s="84"/>
      <c r="D130" s="9" t="str">
        <f t="shared" si="19"/>
        <v>N/A</v>
      </c>
      <c r="E130" s="9"/>
      <c r="F130" s="9" t="str">
        <f t="shared" si="20"/>
        <v>N/A</v>
      </c>
      <c r="G130" s="8"/>
      <c r="H130" s="9" t="str">
        <f t="shared" si="21"/>
        <v>N/A</v>
      </c>
      <c r="I130" s="10"/>
      <c r="J130" s="10"/>
      <c r="K130" s="9" t="str">
        <f t="shared" si="22"/>
        <v>Yes</v>
      </c>
    </row>
    <row r="131" spans="1:11" ht="12" customHeight="1" x14ac:dyDescent="0.25">
      <c r="A131" s="140" t="s">
        <v>1647</v>
      </c>
      <c r="B131" s="141"/>
      <c r="C131" s="141"/>
      <c r="D131" s="141"/>
      <c r="E131" s="141"/>
      <c r="F131" s="141"/>
      <c r="G131" s="141"/>
      <c r="H131" s="141"/>
      <c r="I131" s="141"/>
      <c r="J131" s="141"/>
      <c r="K131" s="142"/>
    </row>
    <row r="132" spans="1:11" x14ac:dyDescent="0.25">
      <c r="A132" s="132" t="s">
        <v>1645</v>
      </c>
      <c r="B132" s="133"/>
      <c r="C132" s="133"/>
      <c r="D132" s="133"/>
      <c r="E132" s="133"/>
      <c r="F132" s="133"/>
      <c r="G132" s="133"/>
      <c r="H132" s="133"/>
      <c r="I132" s="133"/>
      <c r="J132" s="133"/>
      <c r="K132" s="134"/>
    </row>
    <row r="133" spans="1:11" x14ac:dyDescent="0.25">
      <c r="A133" s="135" t="s">
        <v>1743</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17" sqref="A17"/>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1" t="s">
        <v>1588</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1732</v>
      </c>
      <c r="D5" s="24" t="s">
        <v>1737</v>
      </c>
      <c r="E5" s="24" t="s">
        <v>651</v>
      </c>
      <c r="F5" s="24" t="s">
        <v>1733</v>
      </c>
      <c r="G5" s="24" t="s">
        <v>652</v>
      </c>
      <c r="H5" s="24" t="s">
        <v>1734</v>
      </c>
      <c r="I5" s="25" t="s">
        <v>1735</v>
      </c>
      <c r="J5" s="25" t="s">
        <v>1736</v>
      </c>
      <c r="K5" s="24" t="s">
        <v>653</v>
      </c>
    </row>
    <row r="6" spans="1:11" x14ac:dyDescent="0.25">
      <c r="A6" s="75" t="s">
        <v>12</v>
      </c>
      <c r="B6" s="35" t="s">
        <v>213</v>
      </c>
      <c r="C6" s="73"/>
      <c r="D6" s="9" t="str">
        <f>IF($B6="N/A","N/A",IF(C6&gt;15,"No",IF(C6&lt;-15,"No","Yes")))</f>
        <v>N/A</v>
      </c>
      <c r="E6" s="36"/>
      <c r="F6" s="9" t="str">
        <f>IF($B6="N/A","N/A",IF(E6&gt;15,"No",IF(E6&lt;-15,"No","Yes")))</f>
        <v>N/A</v>
      </c>
      <c r="G6" s="36"/>
      <c r="H6" s="9" t="str">
        <f>IF($B6="N/A","N/A",IF(G6&gt;15,"No",IF(G6&lt;-15,"No","Yes")))</f>
        <v>N/A</v>
      </c>
      <c r="I6" s="10"/>
      <c r="J6" s="10"/>
      <c r="K6" s="9" t="str">
        <f t="shared" ref="K6:K13" si="0">IF(J6="Div by 0", "N/A", IF(J6="N/A","N/A", IF(J6&gt;30, "No", IF(J6&lt;-30, "No", "Yes"))))</f>
        <v>Yes</v>
      </c>
    </row>
    <row r="7" spans="1:11" x14ac:dyDescent="0.25">
      <c r="A7" s="75" t="s">
        <v>30</v>
      </c>
      <c r="B7" s="35" t="s">
        <v>246</v>
      </c>
      <c r="C7" s="74"/>
      <c r="D7" s="9" t="str">
        <f>IF($B7="N/A","N/A",IF(C7&gt;95,"Yes","No"))</f>
        <v>No</v>
      </c>
      <c r="E7" s="8"/>
      <c r="F7" s="9" t="str">
        <f>IF($B7="N/A","N/A",IF(E7&gt;95,"Yes","No"))</f>
        <v>No</v>
      </c>
      <c r="G7" s="8"/>
      <c r="H7" s="9" t="str">
        <f>IF($B7="N/A","N/A",IF(G7&gt;95,"Yes","No"))</f>
        <v>No</v>
      </c>
      <c r="I7" s="10"/>
      <c r="J7" s="10"/>
      <c r="K7" s="9" t="str">
        <f t="shared" si="0"/>
        <v>Yes</v>
      </c>
    </row>
    <row r="8" spans="1:11" x14ac:dyDescent="0.25">
      <c r="A8" s="75" t="s">
        <v>29</v>
      </c>
      <c r="B8" s="35" t="s">
        <v>217</v>
      </c>
      <c r="C8" s="74"/>
      <c r="D8" s="9" t="str">
        <f>IF($B8="N/A","N/A",IF(C8=0,"Yes","No"))</f>
        <v>Yes</v>
      </c>
      <c r="E8" s="8"/>
      <c r="F8" s="9" t="str">
        <f>IF($B8="N/A","N/A",IF(E8=0,"Yes","No"))</f>
        <v>Yes</v>
      </c>
      <c r="G8" s="8"/>
      <c r="H8" s="9" t="str">
        <f>IF($B8="N/A","N/A",IF(G8=0,"Yes","No"))</f>
        <v>Yes</v>
      </c>
      <c r="I8" s="10"/>
      <c r="J8" s="10"/>
      <c r="K8" s="9" t="str">
        <f t="shared" si="0"/>
        <v>Yes</v>
      </c>
    </row>
    <row r="9" spans="1:11" x14ac:dyDescent="0.25">
      <c r="A9" s="75" t="s">
        <v>854</v>
      </c>
      <c r="B9" s="35" t="s">
        <v>213</v>
      </c>
      <c r="C9" s="77"/>
      <c r="D9" s="9" t="str">
        <f t="shared" ref="D9:D17" si="1">IF($B9="N/A","N/A",IF(C9&gt;15,"No",IF(C9&lt;-15,"No","Yes")))</f>
        <v>N/A</v>
      </c>
      <c r="E9" s="37"/>
      <c r="F9" s="9" t="str">
        <f>IF($B9="N/A","N/A",IF(E9&gt;15,"No",IF(E9&lt;-15,"No","Yes")))</f>
        <v>N/A</v>
      </c>
      <c r="G9" s="37"/>
      <c r="H9" s="9" t="str">
        <f>IF($B9="N/A","N/A",IF(G9&gt;15,"No",IF(G9&lt;-15,"No","Yes")))</f>
        <v>N/A</v>
      </c>
      <c r="I9" s="10"/>
      <c r="J9" s="10"/>
      <c r="K9" s="9" t="str">
        <f t="shared" si="0"/>
        <v>Yes</v>
      </c>
    </row>
    <row r="10" spans="1:11" x14ac:dyDescent="0.25">
      <c r="A10" s="75" t="s">
        <v>16</v>
      </c>
      <c r="B10" s="35" t="s">
        <v>213</v>
      </c>
      <c r="C10" s="74"/>
      <c r="D10" s="9" t="str">
        <f t="shared" si="1"/>
        <v>N/A</v>
      </c>
      <c r="E10" s="8"/>
      <c r="F10" s="9" t="str">
        <f>IF($B10="N/A","N/A",IF(E10&gt;15,"No",IF(E10&lt;-15,"No","Yes")))</f>
        <v>N/A</v>
      </c>
      <c r="G10" s="8"/>
      <c r="H10" s="9" t="str">
        <f>IF($B10="N/A","N/A",IF(G10&gt;15,"No",IF(G10&lt;-15,"No","Yes")))</f>
        <v>N/A</v>
      </c>
      <c r="I10" s="10"/>
      <c r="J10" s="10"/>
      <c r="K10" s="9" t="str">
        <f t="shared" si="0"/>
        <v>Yes</v>
      </c>
    </row>
    <row r="11" spans="1:11" x14ac:dyDescent="0.25">
      <c r="A11" s="75" t="s">
        <v>36</v>
      </c>
      <c r="B11" s="35" t="s">
        <v>213</v>
      </c>
      <c r="C11" s="74"/>
      <c r="D11" s="9" t="str">
        <f t="shared" si="1"/>
        <v>N/A</v>
      </c>
      <c r="E11" s="8"/>
      <c r="F11" s="9" t="str">
        <f>IF($B11="N/A","N/A",IF(E11&gt;15,"No",IF(E11&lt;-15,"No","Yes")))</f>
        <v>N/A</v>
      </c>
      <c r="G11" s="8"/>
      <c r="H11" s="9" t="str">
        <f>IF($B11="N/A","N/A",IF(G11&gt;15,"No",IF(G11&lt;-15,"No","Yes")))</f>
        <v>N/A</v>
      </c>
      <c r="I11" s="10"/>
      <c r="J11" s="10"/>
      <c r="K11" s="9" t="str">
        <f t="shared" si="0"/>
        <v>Yes</v>
      </c>
    </row>
    <row r="12" spans="1:11" x14ac:dyDescent="0.25">
      <c r="A12" s="75" t="s">
        <v>37</v>
      </c>
      <c r="B12" s="35" t="s">
        <v>213</v>
      </c>
      <c r="C12" s="74"/>
      <c r="D12" s="9" t="str">
        <f t="shared" si="1"/>
        <v>N/A</v>
      </c>
      <c r="E12" s="8"/>
      <c r="F12" s="9" t="str">
        <f>IF($B12="N/A","N/A",IF(E12&gt;15,"No",IF(E12&lt;-15,"No","Yes")))</f>
        <v>N/A</v>
      </c>
      <c r="G12" s="8"/>
      <c r="H12" s="9" t="str">
        <f>IF($B12="N/A","N/A",IF(G12&gt;15,"No",IF(G12&lt;-15,"No","Yes")))</f>
        <v>N/A</v>
      </c>
      <c r="I12" s="10"/>
      <c r="J12" s="10"/>
      <c r="K12" s="9" t="str">
        <f t="shared" si="0"/>
        <v>Yes</v>
      </c>
    </row>
    <row r="13" spans="1:11" x14ac:dyDescent="0.25">
      <c r="A13" s="75" t="s">
        <v>38</v>
      </c>
      <c r="B13" s="35" t="s">
        <v>213</v>
      </c>
      <c r="C13" s="74"/>
      <c r="D13" s="9" t="str">
        <f t="shared" si="1"/>
        <v>N/A</v>
      </c>
      <c r="E13" s="8"/>
      <c r="F13" s="9" t="str">
        <f>IF($B13="N/A","N/A",IF(E13&gt;15,"No",IF(E13&lt;-15,"No","Yes")))</f>
        <v>N/A</v>
      </c>
      <c r="G13" s="8"/>
      <c r="H13" s="9" t="str">
        <f>IF($B13="N/A","N/A",IF(G13&gt;15,"No",IF(G13&lt;-15,"No","Yes")))</f>
        <v>N/A</v>
      </c>
      <c r="I13" s="10"/>
      <c r="J13" s="10"/>
      <c r="K13" s="9" t="str">
        <f t="shared" si="0"/>
        <v>Yes</v>
      </c>
    </row>
    <row r="14" spans="1:11" x14ac:dyDescent="0.25">
      <c r="A14" s="75" t="s">
        <v>676</v>
      </c>
      <c r="B14" s="35" t="s">
        <v>213</v>
      </c>
      <c r="C14" s="74"/>
      <c r="D14" s="9" t="str">
        <f t="shared" si="1"/>
        <v>N/A</v>
      </c>
      <c r="E14" s="8"/>
      <c r="F14" s="9" t="str">
        <f t="shared" ref="F14:F33" si="2">IF($B14="N/A","N/A",IF(E14&gt;15,"No",IF(E14&lt;-15,"No","Yes")))</f>
        <v>N/A</v>
      </c>
      <c r="G14" s="8"/>
      <c r="H14" s="9" t="str">
        <f t="shared" ref="H14:H33" si="3">IF($B14="N/A","N/A",IF(G14&gt;15,"No",IF(G14&lt;-15,"No","Yes")))</f>
        <v>N/A</v>
      </c>
      <c r="I14" s="10"/>
      <c r="J14" s="10"/>
      <c r="K14" s="9" t="str">
        <f t="shared" ref="K14:K30" si="4">IF(J14="Div by 0", "N/A", IF(J14="N/A","N/A", IF(J14&gt;30, "No", IF(J14&lt;-30, "No", "Yes"))))</f>
        <v>Yes</v>
      </c>
    </row>
    <row r="15" spans="1:11" x14ac:dyDescent="0.25">
      <c r="A15" s="75" t="s">
        <v>677</v>
      </c>
      <c r="B15" s="35" t="s">
        <v>213</v>
      </c>
      <c r="C15" s="74"/>
      <c r="D15" s="9" t="str">
        <f t="shared" si="1"/>
        <v>N/A</v>
      </c>
      <c r="E15" s="8"/>
      <c r="F15" s="9" t="str">
        <f t="shared" si="2"/>
        <v>N/A</v>
      </c>
      <c r="G15" s="8"/>
      <c r="H15" s="9" t="str">
        <f t="shared" si="3"/>
        <v>N/A</v>
      </c>
      <c r="I15" s="10"/>
      <c r="J15" s="10"/>
      <c r="K15" s="9" t="str">
        <f t="shared" si="4"/>
        <v>Yes</v>
      </c>
    </row>
    <row r="16" spans="1:11" x14ac:dyDescent="0.25">
      <c r="A16" s="75" t="s">
        <v>381</v>
      </c>
      <c r="B16" s="35" t="s">
        <v>213</v>
      </c>
      <c r="C16" s="74"/>
      <c r="D16" s="9" t="str">
        <f t="shared" si="1"/>
        <v>N/A</v>
      </c>
      <c r="E16" s="8"/>
      <c r="F16" s="9" t="str">
        <f t="shared" si="2"/>
        <v>N/A</v>
      </c>
      <c r="G16" s="8"/>
      <c r="H16" s="9" t="str">
        <f t="shared" si="3"/>
        <v>N/A</v>
      </c>
      <c r="I16" s="10"/>
      <c r="J16" s="10"/>
      <c r="K16" s="9" t="str">
        <f t="shared" si="4"/>
        <v>Yes</v>
      </c>
    </row>
    <row r="17" spans="1:11" x14ac:dyDescent="0.25">
      <c r="A17" s="75" t="s">
        <v>382</v>
      </c>
      <c r="B17" s="35" t="s">
        <v>213</v>
      </c>
      <c r="C17" s="74"/>
      <c r="D17" s="9" t="str">
        <f t="shared" si="1"/>
        <v>N/A</v>
      </c>
      <c r="E17" s="8"/>
      <c r="F17" s="9" t="str">
        <f t="shared" si="2"/>
        <v>N/A</v>
      </c>
      <c r="G17" s="8"/>
      <c r="H17" s="9" t="str">
        <f t="shared" si="3"/>
        <v>N/A</v>
      </c>
      <c r="I17" s="10"/>
      <c r="J17" s="10"/>
      <c r="K17" s="9" t="str">
        <f t="shared" si="4"/>
        <v>Yes</v>
      </c>
    </row>
    <row r="18" spans="1:11" x14ac:dyDescent="0.25">
      <c r="A18" s="75" t="s">
        <v>383</v>
      </c>
      <c r="B18" s="35" t="s">
        <v>213</v>
      </c>
      <c r="C18" s="74"/>
      <c r="D18" s="9" t="str">
        <f t="shared" ref="D18:D33" si="5">IF($B18="N/A","N/A",IF(C18&gt;15,"No",IF(C18&lt;-15,"No","Yes")))</f>
        <v>N/A</v>
      </c>
      <c r="E18" s="8"/>
      <c r="F18" s="9" t="str">
        <f t="shared" si="2"/>
        <v>N/A</v>
      </c>
      <c r="G18" s="8"/>
      <c r="H18" s="9" t="str">
        <f t="shared" si="3"/>
        <v>N/A</v>
      </c>
      <c r="I18" s="10"/>
      <c r="J18" s="10"/>
      <c r="K18" s="9" t="str">
        <f t="shared" si="4"/>
        <v>Yes</v>
      </c>
    </row>
    <row r="19" spans="1:11" x14ac:dyDescent="0.25">
      <c r="A19" s="75" t="s">
        <v>384</v>
      </c>
      <c r="B19" s="35" t="s">
        <v>213</v>
      </c>
      <c r="C19" s="74"/>
      <c r="D19" s="9" t="str">
        <f t="shared" si="5"/>
        <v>N/A</v>
      </c>
      <c r="E19" s="8"/>
      <c r="F19" s="9" t="str">
        <f t="shared" si="2"/>
        <v>N/A</v>
      </c>
      <c r="G19" s="8"/>
      <c r="H19" s="9" t="str">
        <f t="shared" si="3"/>
        <v>N/A</v>
      </c>
      <c r="I19" s="10"/>
      <c r="J19" s="10"/>
      <c r="K19" s="9" t="str">
        <f t="shared" si="4"/>
        <v>Yes</v>
      </c>
    </row>
    <row r="20" spans="1:11" x14ac:dyDescent="0.25">
      <c r="A20" s="75" t="s">
        <v>386</v>
      </c>
      <c r="B20" s="35" t="s">
        <v>213</v>
      </c>
      <c r="C20" s="74"/>
      <c r="D20" s="9" t="str">
        <f t="shared" si="5"/>
        <v>N/A</v>
      </c>
      <c r="E20" s="8"/>
      <c r="F20" s="9" t="str">
        <f t="shared" si="2"/>
        <v>N/A</v>
      </c>
      <c r="G20" s="8"/>
      <c r="H20" s="9" t="str">
        <f t="shared" si="3"/>
        <v>N/A</v>
      </c>
      <c r="I20" s="10"/>
      <c r="J20" s="10"/>
      <c r="K20" s="9" t="str">
        <f t="shared" si="4"/>
        <v>Yes</v>
      </c>
    </row>
    <row r="21" spans="1:11" x14ac:dyDescent="0.25">
      <c r="A21" s="75" t="s">
        <v>387</v>
      </c>
      <c r="B21" s="35" t="s">
        <v>213</v>
      </c>
      <c r="C21" s="74"/>
      <c r="D21" s="9" t="str">
        <f t="shared" si="5"/>
        <v>N/A</v>
      </c>
      <c r="E21" s="8"/>
      <c r="F21" s="9" t="str">
        <f t="shared" si="2"/>
        <v>N/A</v>
      </c>
      <c r="G21" s="8"/>
      <c r="H21" s="9" t="str">
        <f t="shared" si="3"/>
        <v>N/A</v>
      </c>
      <c r="I21" s="10"/>
      <c r="J21" s="10"/>
      <c r="K21" s="9" t="str">
        <f t="shared" si="4"/>
        <v>Yes</v>
      </c>
    </row>
    <row r="22" spans="1:11" x14ac:dyDescent="0.25">
      <c r="A22" s="75" t="s">
        <v>388</v>
      </c>
      <c r="B22" s="35" t="s">
        <v>213</v>
      </c>
      <c r="C22" s="74"/>
      <c r="D22" s="9" t="str">
        <f t="shared" si="5"/>
        <v>N/A</v>
      </c>
      <c r="E22" s="8"/>
      <c r="F22" s="9" t="str">
        <f t="shared" si="2"/>
        <v>N/A</v>
      </c>
      <c r="G22" s="8"/>
      <c r="H22" s="9" t="str">
        <f t="shared" si="3"/>
        <v>N/A</v>
      </c>
      <c r="I22" s="10"/>
      <c r="J22" s="10"/>
      <c r="K22" s="9" t="str">
        <f t="shared" si="4"/>
        <v>Yes</v>
      </c>
    </row>
    <row r="23" spans="1:11" x14ac:dyDescent="0.25">
      <c r="A23" s="75" t="s">
        <v>391</v>
      </c>
      <c r="B23" s="35" t="s">
        <v>213</v>
      </c>
      <c r="C23" s="74"/>
      <c r="D23" s="9" t="str">
        <f t="shared" si="5"/>
        <v>N/A</v>
      </c>
      <c r="E23" s="8"/>
      <c r="F23" s="9" t="str">
        <f t="shared" si="2"/>
        <v>N/A</v>
      </c>
      <c r="G23" s="8"/>
      <c r="H23" s="9" t="str">
        <f t="shared" si="3"/>
        <v>N/A</v>
      </c>
      <c r="I23" s="10"/>
      <c r="J23" s="10"/>
      <c r="K23" s="9" t="str">
        <f t="shared" si="4"/>
        <v>Yes</v>
      </c>
    </row>
    <row r="24" spans="1:11" x14ac:dyDescent="0.25">
      <c r="A24" s="75" t="s">
        <v>392</v>
      </c>
      <c r="B24" s="35" t="s">
        <v>213</v>
      </c>
      <c r="C24" s="74"/>
      <c r="D24" s="9" t="str">
        <f t="shared" si="5"/>
        <v>N/A</v>
      </c>
      <c r="E24" s="8"/>
      <c r="F24" s="9" t="str">
        <f t="shared" si="2"/>
        <v>N/A</v>
      </c>
      <c r="G24" s="8"/>
      <c r="H24" s="9" t="str">
        <f t="shared" si="3"/>
        <v>N/A</v>
      </c>
      <c r="I24" s="10"/>
      <c r="J24" s="10"/>
      <c r="K24" s="9" t="str">
        <f t="shared" si="4"/>
        <v>Yes</v>
      </c>
    </row>
    <row r="25" spans="1:11" x14ac:dyDescent="0.25">
      <c r="A25" s="75" t="s">
        <v>393</v>
      </c>
      <c r="B25" s="35" t="s">
        <v>213</v>
      </c>
      <c r="C25" s="74"/>
      <c r="D25" s="9" t="str">
        <f t="shared" si="5"/>
        <v>N/A</v>
      </c>
      <c r="E25" s="8"/>
      <c r="F25" s="9" t="str">
        <f t="shared" si="2"/>
        <v>N/A</v>
      </c>
      <c r="G25" s="8"/>
      <c r="H25" s="9" t="str">
        <f t="shared" si="3"/>
        <v>N/A</v>
      </c>
      <c r="I25" s="10"/>
      <c r="J25" s="10"/>
      <c r="K25" s="9" t="str">
        <f t="shared" si="4"/>
        <v>Yes</v>
      </c>
    </row>
    <row r="26" spans="1:11" x14ac:dyDescent="0.25">
      <c r="A26" s="75" t="s">
        <v>394</v>
      </c>
      <c r="B26" s="35" t="s">
        <v>213</v>
      </c>
      <c r="C26" s="74"/>
      <c r="D26" s="9" t="str">
        <f t="shared" si="5"/>
        <v>N/A</v>
      </c>
      <c r="E26" s="8"/>
      <c r="F26" s="9" t="str">
        <f t="shared" si="2"/>
        <v>N/A</v>
      </c>
      <c r="G26" s="8"/>
      <c r="H26" s="9" t="str">
        <f t="shared" si="3"/>
        <v>N/A</v>
      </c>
      <c r="I26" s="10"/>
      <c r="J26" s="10"/>
      <c r="K26" s="9" t="str">
        <f t="shared" si="4"/>
        <v>Yes</v>
      </c>
    </row>
    <row r="27" spans="1:11" x14ac:dyDescent="0.25">
      <c r="A27" s="75" t="s">
        <v>395</v>
      </c>
      <c r="B27" s="35" t="s">
        <v>213</v>
      </c>
      <c r="C27" s="74"/>
      <c r="D27" s="9" t="str">
        <f t="shared" si="5"/>
        <v>N/A</v>
      </c>
      <c r="E27" s="8"/>
      <c r="F27" s="9" t="str">
        <f t="shared" si="2"/>
        <v>N/A</v>
      </c>
      <c r="G27" s="8"/>
      <c r="H27" s="9" t="str">
        <f t="shared" si="3"/>
        <v>N/A</v>
      </c>
      <c r="I27" s="10"/>
      <c r="J27" s="10"/>
      <c r="K27" s="9" t="str">
        <f t="shared" si="4"/>
        <v>Yes</v>
      </c>
    </row>
    <row r="28" spans="1:11" x14ac:dyDescent="0.25">
      <c r="A28" s="75" t="s">
        <v>400</v>
      </c>
      <c r="B28" s="35" t="s">
        <v>213</v>
      </c>
      <c r="C28" s="74"/>
      <c r="D28" s="9" t="str">
        <f t="shared" si="5"/>
        <v>N/A</v>
      </c>
      <c r="E28" s="8"/>
      <c r="F28" s="9" t="str">
        <f t="shared" si="2"/>
        <v>N/A</v>
      </c>
      <c r="G28" s="8"/>
      <c r="H28" s="9" t="str">
        <f t="shared" si="3"/>
        <v>N/A</v>
      </c>
      <c r="I28" s="10"/>
      <c r="J28" s="10"/>
      <c r="K28" s="9" t="str">
        <f t="shared" si="4"/>
        <v>Yes</v>
      </c>
    </row>
    <row r="29" spans="1:11" x14ac:dyDescent="0.25">
      <c r="A29" s="75" t="s">
        <v>401</v>
      </c>
      <c r="B29" s="35" t="s">
        <v>213</v>
      </c>
      <c r="C29" s="74"/>
      <c r="D29" s="9" t="str">
        <f t="shared" si="5"/>
        <v>N/A</v>
      </c>
      <c r="E29" s="8"/>
      <c r="F29" s="9" t="str">
        <f t="shared" si="2"/>
        <v>N/A</v>
      </c>
      <c r="G29" s="8"/>
      <c r="H29" s="9" t="str">
        <f t="shared" si="3"/>
        <v>N/A</v>
      </c>
      <c r="I29" s="10"/>
      <c r="J29" s="10"/>
      <c r="K29" s="9" t="str">
        <f t="shared" si="4"/>
        <v>Yes</v>
      </c>
    </row>
    <row r="30" spans="1:11" x14ac:dyDescent="0.25">
      <c r="A30" s="75" t="s">
        <v>402</v>
      </c>
      <c r="B30" s="35" t="s">
        <v>213</v>
      </c>
      <c r="C30" s="74"/>
      <c r="D30" s="9" t="str">
        <f t="shared" si="5"/>
        <v>N/A</v>
      </c>
      <c r="E30" s="8"/>
      <c r="F30" s="9" t="str">
        <f t="shared" si="2"/>
        <v>N/A</v>
      </c>
      <c r="G30" s="8"/>
      <c r="H30" s="9" t="str">
        <f t="shared" si="3"/>
        <v>N/A</v>
      </c>
      <c r="I30" s="10"/>
      <c r="J30" s="10"/>
      <c r="K30" s="9" t="str">
        <f t="shared" si="4"/>
        <v>Yes</v>
      </c>
    </row>
    <row r="31" spans="1:11" x14ac:dyDescent="0.25">
      <c r="A31" s="75" t="s">
        <v>32</v>
      </c>
      <c r="B31" s="35" t="s">
        <v>213</v>
      </c>
      <c r="C31" s="74"/>
      <c r="D31" s="9" t="str">
        <f t="shared" si="5"/>
        <v>N/A</v>
      </c>
      <c r="E31" s="8"/>
      <c r="F31" s="9" t="str">
        <f t="shared" si="2"/>
        <v>N/A</v>
      </c>
      <c r="G31" s="8"/>
      <c r="H31" s="9" t="str">
        <f t="shared" si="3"/>
        <v>N/A</v>
      </c>
      <c r="I31" s="10"/>
      <c r="J31" s="10"/>
      <c r="K31" s="9" t="str">
        <f t="shared" ref="K31:K43" si="6">IF(J31="Div by 0", "N/A", IF(J31="N/A","N/A", IF(J31&gt;30, "No", IF(J31&lt;-30, "No", "Yes"))))</f>
        <v>Yes</v>
      </c>
    </row>
    <row r="32" spans="1:11" x14ac:dyDescent="0.25">
      <c r="A32" s="75" t="s">
        <v>39</v>
      </c>
      <c r="B32" s="35" t="s">
        <v>267</v>
      </c>
      <c r="C32" s="74"/>
      <c r="D32" s="9" t="str">
        <f>IF($B32="N/A","N/A",IF(C32&gt;100,"No",IF(C32&lt;85,"No","Yes")))</f>
        <v>No</v>
      </c>
      <c r="E32" s="8"/>
      <c r="F32" s="9" t="str">
        <f>IF($B32="N/A","N/A",IF(E32&gt;100,"No",IF(E32&lt;85,"No","Yes")))</f>
        <v>No</v>
      </c>
      <c r="G32" s="8"/>
      <c r="H32" s="9" t="str">
        <f>IF($B32="N/A","N/A",IF(G32&gt;100,"No",IF(G32&lt;85,"No","Yes")))</f>
        <v>No</v>
      </c>
      <c r="I32" s="10"/>
      <c r="J32" s="10"/>
      <c r="K32" s="9" t="str">
        <f t="shared" si="6"/>
        <v>Yes</v>
      </c>
    </row>
    <row r="33" spans="1:11" x14ac:dyDescent="0.25">
      <c r="A33" s="75" t="s">
        <v>910</v>
      </c>
      <c r="B33" s="35" t="s">
        <v>213</v>
      </c>
      <c r="C33" s="74"/>
      <c r="D33" s="9" t="str">
        <f t="shared" si="5"/>
        <v>N/A</v>
      </c>
      <c r="E33" s="8"/>
      <c r="F33" s="9" t="str">
        <f t="shared" si="2"/>
        <v>N/A</v>
      </c>
      <c r="G33" s="8"/>
      <c r="H33" s="9" t="str">
        <f t="shared" si="3"/>
        <v>N/A</v>
      </c>
      <c r="I33" s="10"/>
      <c r="J33" s="10"/>
      <c r="K33" s="9" t="str">
        <f t="shared" si="6"/>
        <v>Yes</v>
      </c>
    </row>
    <row r="34" spans="1:11" x14ac:dyDescent="0.25">
      <c r="A34" s="75" t="s">
        <v>851</v>
      </c>
      <c r="B34" s="35" t="s">
        <v>268</v>
      </c>
      <c r="C34" s="74"/>
      <c r="D34" s="9" t="str">
        <f>IF($B34="N/A","N/A",IF(C34&gt;25,"No",IF(C34&lt;5,"No","Yes")))</f>
        <v>No</v>
      </c>
      <c r="E34" s="8"/>
      <c r="F34" s="9" t="str">
        <f>IF($B34="N/A","N/A",IF(E34&gt;25,"No",IF(E34&lt;5,"No","Yes")))</f>
        <v>No</v>
      </c>
      <c r="G34" s="8"/>
      <c r="H34" s="9" t="str">
        <f>IF($B34="N/A","N/A",IF(G34&gt;25,"No",IF(G34&lt;5,"No","Yes")))</f>
        <v>No</v>
      </c>
      <c r="I34" s="10"/>
      <c r="J34" s="10"/>
      <c r="K34" s="9" t="str">
        <f t="shared" si="6"/>
        <v>Yes</v>
      </c>
    </row>
    <row r="35" spans="1:11" x14ac:dyDescent="0.25">
      <c r="A35" s="75" t="s">
        <v>852</v>
      </c>
      <c r="B35" s="35" t="s">
        <v>269</v>
      </c>
      <c r="C35" s="74"/>
      <c r="D35" s="9" t="str">
        <f>IF($B35="N/A","N/A",IF(C35&gt;70,"No",IF(C35&lt;40,"No","Yes")))</f>
        <v>No</v>
      </c>
      <c r="E35" s="8"/>
      <c r="F35" s="9" t="str">
        <f>IF($B35="N/A","N/A",IF(E35&gt;70,"No",IF(E35&lt;40,"No","Yes")))</f>
        <v>No</v>
      </c>
      <c r="G35" s="8"/>
      <c r="H35" s="9" t="str">
        <f>IF($B35="N/A","N/A",IF(G35&gt;70,"No",IF(G35&lt;40,"No","Yes")))</f>
        <v>No</v>
      </c>
      <c r="I35" s="10"/>
      <c r="J35" s="10"/>
      <c r="K35" s="9" t="str">
        <f t="shared" si="6"/>
        <v>Yes</v>
      </c>
    </row>
    <row r="36" spans="1:11" x14ac:dyDescent="0.25">
      <c r="A36" s="75" t="s">
        <v>853</v>
      </c>
      <c r="B36" s="35" t="s">
        <v>270</v>
      </c>
      <c r="C36" s="74"/>
      <c r="D36" s="9" t="str">
        <f>IF($B36="N/A","N/A",IF(C36&gt;55,"No",IF(C36&lt;20,"No","Yes")))</f>
        <v>No</v>
      </c>
      <c r="E36" s="8"/>
      <c r="F36" s="9" t="str">
        <f>IF($B36="N/A","N/A",IF(E36&gt;55,"No",IF(E36&lt;20,"No","Yes")))</f>
        <v>No</v>
      </c>
      <c r="G36" s="8"/>
      <c r="H36" s="9" t="str">
        <f>IF($B36="N/A","N/A",IF(G36&gt;55,"No",IF(G36&lt;20,"No","Yes")))</f>
        <v>No</v>
      </c>
      <c r="I36" s="10"/>
      <c r="J36" s="10"/>
      <c r="K36" s="9" t="str">
        <f t="shared" si="6"/>
        <v>Yes</v>
      </c>
    </row>
    <row r="37" spans="1:11" x14ac:dyDescent="0.25">
      <c r="A37" s="75" t="s">
        <v>163</v>
      </c>
      <c r="B37" s="35" t="s">
        <v>246</v>
      </c>
      <c r="C37" s="74"/>
      <c r="D37" s="9" t="str">
        <f>IF($B37="N/A","N/A",IF(C37&gt;95,"Yes","No"))</f>
        <v>No</v>
      </c>
      <c r="E37" s="8"/>
      <c r="F37" s="9" t="str">
        <f>IF($B37="N/A","N/A",IF(E37&gt;95,"Yes","No"))</f>
        <v>No</v>
      </c>
      <c r="G37" s="8"/>
      <c r="H37" s="9" t="str">
        <f>IF($B37="N/A","N/A",IF(G37&gt;95,"Yes","No"))</f>
        <v>No</v>
      </c>
      <c r="I37" s="10"/>
      <c r="J37" s="10"/>
      <c r="K37" s="9" t="str">
        <f t="shared" si="6"/>
        <v>Yes</v>
      </c>
    </row>
    <row r="38" spans="1:11" x14ac:dyDescent="0.25">
      <c r="A38" s="75" t="s">
        <v>41</v>
      </c>
      <c r="B38" s="35" t="s">
        <v>213</v>
      </c>
      <c r="C38" s="74"/>
      <c r="D38" s="9" t="str">
        <f t="shared" ref="D38:D47" si="7">IF($B38="N/A","N/A",IF(C38&gt;15,"No",IF(C38&lt;-15,"No","Yes")))</f>
        <v>N/A</v>
      </c>
      <c r="E38" s="8"/>
      <c r="F38" s="9" t="str">
        <f>IF($B38="N/A","N/A",IF(E38&gt;15,"No",IF(E38&lt;-15,"No","Yes")))</f>
        <v>N/A</v>
      </c>
      <c r="G38" s="8"/>
      <c r="H38" s="9" t="str">
        <f>IF($B38="N/A","N/A",IF(G38&gt;15,"No",IF(G38&lt;-15,"No","Yes")))</f>
        <v>N/A</v>
      </c>
      <c r="I38" s="10"/>
      <c r="J38" s="10"/>
      <c r="K38" s="9" t="str">
        <f t="shared" si="6"/>
        <v>Yes</v>
      </c>
    </row>
    <row r="39" spans="1:11" x14ac:dyDescent="0.25">
      <c r="A39" s="75" t="s">
        <v>42</v>
      </c>
      <c r="B39" s="35" t="s">
        <v>213</v>
      </c>
      <c r="C39" s="74"/>
      <c r="D39" s="9" t="str">
        <f t="shared" si="7"/>
        <v>N/A</v>
      </c>
      <c r="E39" s="8"/>
      <c r="F39" s="9" t="str">
        <f>IF($B39="N/A","N/A",IF(E39&gt;15,"No",IF(E39&lt;-15,"No","Yes")))</f>
        <v>N/A</v>
      </c>
      <c r="G39" s="8"/>
      <c r="H39" s="9" t="str">
        <f>IF($B39="N/A","N/A",IF(G39&gt;15,"No",IF(G39&lt;-15,"No","Yes")))</f>
        <v>N/A</v>
      </c>
      <c r="I39" s="10"/>
      <c r="J39" s="10"/>
      <c r="K39" s="9" t="str">
        <f t="shared" si="6"/>
        <v>Yes</v>
      </c>
    </row>
    <row r="40" spans="1:11" x14ac:dyDescent="0.25">
      <c r="A40" s="75" t="s">
        <v>43</v>
      </c>
      <c r="B40" s="35" t="s">
        <v>223</v>
      </c>
      <c r="C40" s="74"/>
      <c r="D40" s="9" t="str">
        <f>IF($B40="N/A","N/A",IF(C40&gt;100,"No",IF(C40&lt;98,"No","Yes")))</f>
        <v>No</v>
      </c>
      <c r="E40" s="8"/>
      <c r="F40" s="9" t="str">
        <f>IF($B40="N/A","N/A",IF(E40&gt;100,"No",IF(E40&lt;98,"No","Yes")))</f>
        <v>No</v>
      </c>
      <c r="G40" s="8"/>
      <c r="H40" s="9" t="str">
        <f>IF($B40="N/A","N/A",IF(G40&gt;100,"No",IF(G40&lt;98,"No","Yes")))</f>
        <v>No</v>
      </c>
      <c r="I40" s="10"/>
      <c r="J40" s="10"/>
      <c r="K40" s="9" t="str">
        <f t="shared" si="6"/>
        <v>Yes</v>
      </c>
    </row>
    <row r="41" spans="1:11" x14ac:dyDescent="0.25">
      <c r="A41" s="75" t="s">
        <v>44</v>
      </c>
      <c r="B41" s="35" t="s">
        <v>213</v>
      </c>
      <c r="C41" s="74"/>
      <c r="D41" s="9" t="str">
        <f t="shared" si="7"/>
        <v>N/A</v>
      </c>
      <c r="E41" s="8"/>
      <c r="F41" s="9" t="str">
        <f t="shared" ref="F41:F47" si="8">IF($B41="N/A","N/A",IF(E41&gt;15,"No",IF(E41&lt;-15,"No","Yes")))</f>
        <v>N/A</v>
      </c>
      <c r="G41" s="8"/>
      <c r="H41" s="9" t="str">
        <f t="shared" ref="H41:H47" si="9">IF($B41="N/A","N/A",IF(G41&gt;15,"No",IF(G41&lt;-15,"No","Yes")))</f>
        <v>N/A</v>
      </c>
      <c r="I41" s="10"/>
      <c r="J41" s="10"/>
      <c r="K41" s="9" t="str">
        <f t="shared" si="6"/>
        <v>Yes</v>
      </c>
    </row>
    <row r="42" spans="1:11" x14ac:dyDescent="0.25">
      <c r="A42" s="75" t="s">
        <v>45</v>
      </c>
      <c r="B42" s="35" t="s">
        <v>213</v>
      </c>
      <c r="C42" s="74"/>
      <c r="D42" s="9" t="str">
        <f t="shared" si="7"/>
        <v>N/A</v>
      </c>
      <c r="E42" s="8"/>
      <c r="F42" s="9" t="str">
        <f t="shared" si="8"/>
        <v>N/A</v>
      </c>
      <c r="G42" s="8"/>
      <c r="H42" s="9" t="str">
        <f t="shared" si="9"/>
        <v>N/A</v>
      </c>
      <c r="I42" s="10"/>
      <c r="J42" s="10"/>
      <c r="K42" s="9" t="str">
        <f t="shared" si="6"/>
        <v>Yes</v>
      </c>
    </row>
    <row r="43" spans="1:11" x14ac:dyDescent="0.25">
      <c r="A43" s="75" t="s">
        <v>50</v>
      </c>
      <c r="B43" s="35" t="s">
        <v>213</v>
      </c>
      <c r="C43" s="74"/>
      <c r="D43" s="9" t="str">
        <f t="shared" si="7"/>
        <v>N/A</v>
      </c>
      <c r="E43" s="8"/>
      <c r="F43" s="9" t="str">
        <f t="shared" si="8"/>
        <v>N/A</v>
      </c>
      <c r="G43" s="8"/>
      <c r="H43" s="9" t="str">
        <f t="shared" si="9"/>
        <v>N/A</v>
      </c>
      <c r="I43" s="10"/>
      <c r="J43" s="10"/>
      <c r="K43" s="9" t="str">
        <f t="shared" si="6"/>
        <v>Yes</v>
      </c>
    </row>
    <row r="44" spans="1:11" x14ac:dyDescent="0.25">
      <c r="A44" s="75" t="s">
        <v>913</v>
      </c>
      <c r="B44" s="35" t="s">
        <v>213</v>
      </c>
      <c r="C44" s="74"/>
      <c r="D44" s="9" t="str">
        <f t="shared" si="7"/>
        <v>N/A</v>
      </c>
      <c r="E44" s="8"/>
      <c r="F44" s="9" t="str">
        <f t="shared" si="8"/>
        <v>N/A</v>
      </c>
      <c r="G44" s="8"/>
      <c r="H44" s="9" t="str">
        <f t="shared" si="9"/>
        <v>N/A</v>
      </c>
      <c r="I44" s="10"/>
      <c r="J44" s="10"/>
      <c r="K44" s="9" t="str">
        <f>IF(J44="Div by 0", "N/A", IF(J44="N/A","N/A", IF(J44&gt;30, "No", IF(J44&lt;-30, "No", "Yes"))))</f>
        <v>Yes</v>
      </c>
    </row>
    <row r="45" spans="1:11" x14ac:dyDescent="0.25">
      <c r="A45" s="75" t="s">
        <v>914</v>
      </c>
      <c r="B45" s="35" t="s">
        <v>213</v>
      </c>
      <c r="C45" s="74"/>
      <c r="D45" s="9" t="str">
        <f t="shared" si="7"/>
        <v>N/A</v>
      </c>
      <c r="E45" s="8"/>
      <c r="F45" s="9" t="str">
        <f t="shared" si="8"/>
        <v>N/A</v>
      </c>
      <c r="G45" s="8"/>
      <c r="H45" s="9" t="str">
        <f t="shared" si="9"/>
        <v>N/A</v>
      </c>
      <c r="I45" s="10"/>
      <c r="J45" s="10"/>
      <c r="K45" s="9" t="str">
        <f>IF(J45="Div by 0", "N/A", IF(J45="N/A","N/A", IF(J45&gt;30, "No", IF(J45&lt;-30, "No", "Yes"))))</f>
        <v>Yes</v>
      </c>
    </row>
    <row r="46" spans="1:11" x14ac:dyDescent="0.25">
      <c r="A46" s="75" t="s">
        <v>937</v>
      </c>
      <c r="B46" s="35" t="s">
        <v>213</v>
      </c>
      <c r="C46" s="74"/>
      <c r="D46" s="9" t="str">
        <f t="shared" si="7"/>
        <v>N/A</v>
      </c>
      <c r="E46" s="8"/>
      <c r="F46" s="9" t="str">
        <f t="shared" si="8"/>
        <v>N/A</v>
      </c>
      <c r="G46" s="8"/>
      <c r="H46" s="9" t="str">
        <f t="shared" si="9"/>
        <v>N/A</v>
      </c>
      <c r="I46" s="10"/>
      <c r="J46" s="10"/>
      <c r="K46" s="9" t="str">
        <f>IF(J46="Div by 0", "N/A", IF(J46="N/A","N/A", IF(J46&gt;30, "No", IF(J46&lt;-30, "No", "Yes"))))</f>
        <v>Yes</v>
      </c>
    </row>
    <row r="47" spans="1:11" x14ac:dyDescent="0.25">
      <c r="A47" s="75" t="s">
        <v>925</v>
      </c>
      <c r="B47" s="35" t="s">
        <v>213</v>
      </c>
      <c r="C47" s="74"/>
      <c r="D47" s="9" t="str">
        <f t="shared" si="7"/>
        <v>N/A</v>
      </c>
      <c r="E47" s="8"/>
      <c r="F47" s="9" t="str">
        <f t="shared" si="8"/>
        <v>N/A</v>
      </c>
      <c r="G47" s="8"/>
      <c r="H47" s="9" t="str">
        <f t="shared" si="9"/>
        <v>N/A</v>
      </c>
      <c r="I47" s="10"/>
      <c r="J47" s="10"/>
      <c r="K47" s="9" t="str">
        <f>IF(J47="Div by 0", "N/A", IF(J47="N/A","N/A", IF(J47&gt;30, "No", IF(J47&lt;-30, "No", "Yes"))))</f>
        <v>Yes</v>
      </c>
    </row>
    <row r="48" spans="1:11" ht="12" customHeight="1" x14ac:dyDescent="0.25">
      <c r="A48" s="140" t="s">
        <v>1647</v>
      </c>
      <c r="B48" s="141"/>
      <c r="C48" s="141"/>
      <c r="D48" s="141"/>
      <c r="E48" s="141"/>
      <c r="F48" s="141"/>
      <c r="G48" s="141"/>
      <c r="H48" s="141"/>
      <c r="I48" s="141"/>
      <c r="J48" s="141"/>
      <c r="K48" s="142"/>
    </row>
    <row r="49" spans="1:11" x14ac:dyDescent="0.25">
      <c r="A49" s="132" t="s">
        <v>1645</v>
      </c>
      <c r="B49" s="133"/>
      <c r="C49" s="133"/>
      <c r="D49" s="133"/>
      <c r="E49" s="133"/>
      <c r="F49" s="133"/>
      <c r="G49" s="133"/>
      <c r="H49" s="133"/>
      <c r="I49" s="133"/>
      <c r="J49" s="133"/>
      <c r="K49" s="134"/>
    </row>
    <row r="50" spans="1:11" x14ac:dyDescent="0.25">
      <c r="A50" s="135" t="s">
        <v>1743</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17" sqref="A17"/>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1" t="s">
        <v>1588</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1732</v>
      </c>
      <c r="D5" s="24" t="s">
        <v>1737</v>
      </c>
      <c r="E5" s="24" t="s">
        <v>651</v>
      </c>
      <c r="F5" s="24" t="s">
        <v>1733</v>
      </c>
      <c r="G5" s="24" t="s">
        <v>652</v>
      </c>
      <c r="H5" s="24" t="s">
        <v>1734</v>
      </c>
      <c r="I5" s="25" t="s">
        <v>1735</v>
      </c>
      <c r="J5" s="25" t="s">
        <v>1736</v>
      </c>
      <c r="K5" s="24" t="s">
        <v>653</v>
      </c>
    </row>
    <row r="6" spans="1:11" x14ac:dyDescent="0.25">
      <c r="A6" s="72" t="s">
        <v>12</v>
      </c>
      <c r="B6" s="5" t="s">
        <v>213</v>
      </c>
      <c r="C6" s="73"/>
      <c r="D6" s="9" t="str">
        <f t="shared" ref="D6:D15" si="0">IF($B6="N/A","N/A",IF(C6&lt;0,"No","Yes"))</f>
        <v>N/A</v>
      </c>
      <c r="E6" s="73"/>
      <c r="F6" s="9" t="str">
        <f t="shared" ref="F6:F15" si="1">IF($B6="N/A","N/A",IF(E6&lt;0,"No","Yes"))</f>
        <v>N/A</v>
      </c>
      <c r="G6" s="73"/>
      <c r="H6" s="9" t="str">
        <f t="shared" ref="H6:H15" si="2">IF($B6="N/A","N/A",IF(G6&lt;0,"No","Yes"))</f>
        <v>N/A</v>
      </c>
      <c r="I6" s="10"/>
      <c r="J6" s="10"/>
      <c r="K6" s="9" t="str">
        <f t="shared" ref="K6:K15" si="3">IF(J6="Div by 0", "N/A", IF(J6="N/A","N/A", IF(J6&gt;30, "No", IF(J6&lt;-30, "No", "Yes"))))</f>
        <v>Yes</v>
      </c>
    </row>
    <row r="7" spans="1:11" x14ac:dyDescent="0.25">
      <c r="A7" s="72" t="s">
        <v>445</v>
      </c>
      <c r="B7" s="5" t="s">
        <v>213</v>
      </c>
      <c r="C7" s="74"/>
      <c r="D7" s="9" t="str">
        <f t="shared" si="0"/>
        <v>N/A</v>
      </c>
      <c r="E7" s="74"/>
      <c r="F7" s="9" t="str">
        <f t="shared" si="1"/>
        <v>N/A</v>
      </c>
      <c r="G7" s="74"/>
      <c r="H7" s="9" t="str">
        <f t="shared" si="2"/>
        <v>N/A</v>
      </c>
      <c r="I7" s="10"/>
      <c r="J7" s="10"/>
      <c r="K7" s="9" t="str">
        <f t="shared" si="3"/>
        <v>Yes</v>
      </c>
    </row>
    <row r="8" spans="1:11" x14ac:dyDescent="0.25">
      <c r="A8" s="72" t="s">
        <v>446</v>
      </c>
      <c r="B8" s="5" t="s">
        <v>213</v>
      </c>
      <c r="C8" s="74"/>
      <c r="D8" s="9" t="str">
        <f t="shared" si="0"/>
        <v>N/A</v>
      </c>
      <c r="E8" s="74"/>
      <c r="F8" s="9" t="str">
        <f t="shared" si="1"/>
        <v>N/A</v>
      </c>
      <c r="G8" s="74"/>
      <c r="H8" s="9" t="str">
        <f t="shared" si="2"/>
        <v>N/A</v>
      </c>
      <c r="I8" s="10"/>
      <c r="J8" s="10"/>
      <c r="K8" s="9" t="str">
        <f t="shared" si="3"/>
        <v>Yes</v>
      </c>
    </row>
    <row r="9" spans="1:11" x14ac:dyDescent="0.25">
      <c r="A9" s="72" t="s">
        <v>447</v>
      </c>
      <c r="B9" s="5" t="s">
        <v>213</v>
      </c>
      <c r="C9" s="74"/>
      <c r="D9" s="9" t="str">
        <f t="shared" si="0"/>
        <v>N/A</v>
      </c>
      <c r="E9" s="74"/>
      <c r="F9" s="9" t="str">
        <f t="shared" si="1"/>
        <v>N/A</v>
      </c>
      <c r="G9" s="74"/>
      <c r="H9" s="9" t="str">
        <f t="shared" si="2"/>
        <v>N/A</v>
      </c>
      <c r="I9" s="10"/>
      <c r="J9" s="10"/>
      <c r="K9" s="9" t="str">
        <f t="shared" si="3"/>
        <v>Yes</v>
      </c>
    </row>
    <row r="10" spans="1:11" x14ac:dyDescent="0.25">
      <c r="A10" s="72" t="s">
        <v>448</v>
      </c>
      <c r="B10" s="5" t="s">
        <v>213</v>
      </c>
      <c r="C10" s="74"/>
      <c r="D10" s="9" t="str">
        <f t="shared" si="0"/>
        <v>N/A</v>
      </c>
      <c r="E10" s="74"/>
      <c r="F10" s="9" t="str">
        <f t="shared" si="1"/>
        <v>N/A</v>
      </c>
      <c r="G10" s="74"/>
      <c r="H10" s="9" t="str">
        <f t="shared" si="2"/>
        <v>N/A</v>
      </c>
      <c r="I10" s="10"/>
      <c r="J10" s="10"/>
      <c r="K10" s="9" t="str">
        <f t="shared" si="3"/>
        <v>Yes</v>
      </c>
    </row>
    <row r="11" spans="1:11" ht="13" x14ac:dyDescent="0.3">
      <c r="A11" s="72" t="s">
        <v>1642</v>
      </c>
      <c r="B11" s="5" t="s">
        <v>213</v>
      </c>
      <c r="C11" s="74"/>
      <c r="D11" s="9" t="str">
        <f t="shared" si="0"/>
        <v>N/A</v>
      </c>
      <c r="E11" s="74"/>
      <c r="F11" s="9" t="str">
        <f t="shared" si="1"/>
        <v>N/A</v>
      </c>
      <c r="G11" s="74"/>
      <c r="H11" s="9" t="str">
        <f t="shared" si="2"/>
        <v>N/A</v>
      </c>
      <c r="I11" s="10"/>
      <c r="J11" s="10"/>
      <c r="K11" s="9" t="str">
        <f t="shared" si="3"/>
        <v>Yes</v>
      </c>
    </row>
    <row r="12" spans="1:11" x14ac:dyDescent="0.25">
      <c r="A12" s="72" t="s">
        <v>16</v>
      </c>
      <c r="B12" s="5" t="s">
        <v>213</v>
      </c>
      <c r="C12" s="74"/>
      <c r="D12" s="9" t="str">
        <f t="shared" si="0"/>
        <v>N/A</v>
      </c>
      <c r="E12" s="74"/>
      <c r="F12" s="9" t="str">
        <f t="shared" si="1"/>
        <v>N/A</v>
      </c>
      <c r="G12" s="74"/>
      <c r="H12" s="9" t="str">
        <f t="shared" si="2"/>
        <v>N/A</v>
      </c>
      <c r="I12" s="10"/>
      <c r="J12" s="10"/>
      <c r="K12" s="9" t="str">
        <f t="shared" si="3"/>
        <v>Yes</v>
      </c>
    </row>
    <row r="13" spans="1:11" x14ac:dyDescent="0.25">
      <c r="A13" s="72" t="s">
        <v>36</v>
      </c>
      <c r="B13" s="5" t="s">
        <v>213</v>
      </c>
      <c r="C13" s="74"/>
      <c r="D13" s="9" t="str">
        <f t="shared" si="0"/>
        <v>N/A</v>
      </c>
      <c r="E13" s="74"/>
      <c r="F13" s="9" t="str">
        <f t="shared" si="1"/>
        <v>N/A</v>
      </c>
      <c r="G13" s="74"/>
      <c r="H13" s="9" t="str">
        <f t="shared" si="2"/>
        <v>N/A</v>
      </c>
      <c r="I13" s="10"/>
      <c r="J13" s="10"/>
      <c r="K13" s="9" t="str">
        <f t="shared" si="3"/>
        <v>Yes</v>
      </c>
    </row>
    <row r="14" spans="1:11" x14ac:dyDescent="0.25">
      <c r="A14" s="72" t="s">
        <v>37</v>
      </c>
      <c r="B14" s="5" t="s">
        <v>213</v>
      </c>
      <c r="C14" s="74"/>
      <c r="D14" s="9" t="str">
        <f t="shared" si="0"/>
        <v>N/A</v>
      </c>
      <c r="E14" s="74"/>
      <c r="F14" s="9" t="str">
        <f t="shared" si="1"/>
        <v>N/A</v>
      </c>
      <c r="G14" s="74"/>
      <c r="H14" s="9" t="str">
        <f t="shared" si="2"/>
        <v>N/A</v>
      </c>
      <c r="I14" s="10"/>
      <c r="J14" s="10"/>
      <c r="K14" s="9" t="str">
        <f t="shared" si="3"/>
        <v>Yes</v>
      </c>
    </row>
    <row r="15" spans="1:11" x14ac:dyDescent="0.25">
      <c r="A15" s="72" t="s">
        <v>38</v>
      </c>
      <c r="B15" s="5" t="s">
        <v>213</v>
      </c>
      <c r="C15" s="74"/>
      <c r="D15" s="9" t="str">
        <f t="shared" si="0"/>
        <v>N/A</v>
      </c>
      <c r="E15" s="74"/>
      <c r="F15" s="9" t="str">
        <f t="shared" si="1"/>
        <v>N/A</v>
      </c>
      <c r="G15" s="74"/>
      <c r="H15" s="9" t="str">
        <f t="shared" si="2"/>
        <v>N/A</v>
      </c>
      <c r="I15" s="10"/>
      <c r="J15" s="10"/>
      <c r="K15" s="9" t="str">
        <f t="shared" si="3"/>
        <v>Yes</v>
      </c>
    </row>
    <row r="16" spans="1:11" x14ac:dyDescent="0.25">
      <c r="A16" s="72" t="s">
        <v>378</v>
      </c>
      <c r="B16" s="5" t="s">
        <v>213</v>
      </c>
      <c r="C16" s="8"/>
      <c r="D16" s="9" t="str">
        <f t="shared" ref="D16:D41" si="4">IF($B16="N/A","N/A",IF(C16&lt;0,"No","Yes"))</f>
        <v>N/A</v>
      </c>
      <c r="E16" s="8"/>
      <c r="F16" s="9" t="str">
        <f t="shared" ref="F16:F41" si="5">IF($B16="N/A","N/A",IF(E16&lt;0,"No","Yes"))</f>
        <v>N/A</v>
      </c>
      <c r="G16" s="8"/>
      <c r="H16" s="9" t="str">
        <f t="shared" ref="H16:H41" si="6">IF($B16="N/A","N/A",IF(G16&lt;0,"No","Yes"))</f>
        <v>N/A</v>
      </c>
      <c r="I16" s="10"/>
      <c r="J16" s="10"/>
      <c r="K16" s="9" t="str">
        <f t="shared" ref="K16:K41" si="7">IF(J16="Div by 0", "N/A", IF(J16="N/A","N/A", IF(J16&gt;30, "No", IF(J16&lt;-30, "No", "Yes"))))</f>
        <v>Yes</v>
      </c>
    </row>
    <row r="17" spans="1:11" x14ac:dyDescent="0.25">
      <c r="A17" s="72" t="s">
        <v>379</v>
      </c>
      <c r="B17" s="5" t="s">
        <v>213</v>
      </c>
      <c r="C17" s="8"/>
      <c r="D17" s="9" t="str">
        <f t="shared" si="4"/>
        <v>N/A</v>
      </c>
      <c r="E17" s="8"/>
      <c r="F17" s="9" t="str">
        <f t="shared" si="5"/>
        <v>N/A</v>
      </c>
      <c r="G17" s="8"/>
      <c r="H17" s="9" t="str">
        <f t="shared" si="6"/>
        <v>N/A</v>
      </c>
      <c r="I17" s="10"/>
      <c r="J17" s="10"/>
      <c r="K17" s="9" t="str">
        <f t="shared" si="7"/>
        <v>Yes</v>
      </c>
    </row>
    <row r="18" spans="1:11" x14ac:dyDescent="0.25">
      <c r="A18" s="72" t="s">
        <v>380</v>
      </c>
      <c r="B18" s="5" t="s">
        <v>213</v>
      </c>
      <c r="C18" s="8"/>
      <c r="D18" s="9" t="str">
        <f t="shared" si="4"/>
        <v>N/A</v>
      </c>
      <c r="E18" s="8"/>
      <c r="F18" s="9" t="str">
        <f t="shared" si="5"/>
        <v>N/A</v>
      </c>
      <c r="G18" s="8"/>
      <c r="H18" s="9" t="str">
        <f t="shared" si="6"/>
        <v>N/A</v>
      </c>
      <c r="I18" s="10"/>
      <c r="J18" s="10"/>
      <c r="K18" s="9" t="str">
        <f t="shared" si="7"/>
        <v>Yes</v>
      </c>
    </row>
    <row r="19" spans="1:11" x14ac:dyDescent="0.25">
      <c r="A19" s="72" t="s">
        <v>381</v>
      </c>
      <c r="B19" s="5" t="s">
        <v>213</v>
      </c>
      <c r="C19" s="8"/>
      <c r="D19" s="9" t="str">
        <f t="shared" si="4"/>
        <v>N/A</v>
      </c>
      <c r="E19" s="8"/>
      <c r="F19" s="9" t="str">
        <f t="shared" si="5"/>
        <v>N/A</v>
      </c>
      <c r="G19" s="8"/>
      <c r="H19" s="9" t="str">
        <f t="shared" si="6"/>
        <v>N/A</v>
      </c>
      <c r="I19" s="10"/>
      <c r="J19" s="10"/>
      <c r="K19" s="9" t="str">
        <f t="shared" si="7"/>
        <v>Yes</v>
      </c>
    </row>
    <row r="20" spans="1:11" x14ac:dyDescent="0.25">
      <c r="A20" s="72" t="s">
        <v>382</v>
      </c>
      <c r="B20" s="5" t="s">
        <v>213</v>
      </c>
      <c r="C20" s="8"/>
      <c r="D20" s="9" t="str">
        <f t="shared" si="4"/>
        <v>N/A</v>
      </c>
      <c r="E20" s="8"/>
      <c r="F20" s="9" t="str">
        <f t="shared" si="5"/>
        <v>N/A</v>
      </c>
      <c r="G20" s="8"/>
      <c r="H20" s="9" t="str">
        <f t="shared" si="6"/>
        <v>N/A</v>
      </c>
      <c r="I20" s="10"/>
      <c r="J20" s="10"/>
      <c r="K20" s="9" t="str">
        <f t="shared" si="7"/>
        <v>Yes</v>
      </c>
    </row>
    <row r="21" spans="1:11" x14ac:dyDescent="0.25">
      <c r="A21" s="72" t="s">
        <v>383</v>
      </c>
      <c r="B21" s="5" t="s">
        <v>213</v>
      </c>
      <c r="C21" s="8"/>
      <c r="D21" s="9" t="str">
        <f t="shared" si="4"/>
        <v>N/A</v>
      </c>
      <c r="E21" s="8"/>
      <c r="F21" s="9" t="str">
        <f t="shared" si="5"/>
        <v>N/A</v>
      </c>
      <c r="G21" s="8"/>
      <c r="H21" s="9" t="str">
        <f t="shared" si="6"/>
        <v>N/A</v>
      </c>
      <c r="I21" s="10"/>
      <c r="J21" s="10"/>
      <c r="K21" s="9" t="str">
        <f t="shared" si="7"/>
        <v>Yes</v>
      </c>
    </row>
    <row r="22" spans="1:11" x14ac:dyDescent="0.25">
      <c r="A22" s="72" t="s">
        <v>384</v>
      </c>
      <c r="B22" s="5" t="s">
        <v>213</v>
      </c>
      <c r="C22" s="8"/>
      <c r="D22" s="9" t="str">
        <f t="shared" si="4"/>
        <v>N/A</v>
      </c>
      <c r="E22" s="8"/>
      <c r="F22" s="9" t="str">
        <f t="shared" si="5"/>
        <v>N/A</v>
      </c>
      <c r="G22" s="8"/>
      <c r="H22" s="9" t="str">
        <f t="shared" si="6"/>
        <v>N/A</v>
      </c>
      <c r="I22" s="10"/>
      <c r="J22" s="10"/>
      <c r="K22" s="9" t="str">
        <f t="shared" si="7"/>
        <v>Yes</v>
      </c>
    </row>
    <row r="23" spans="1:11" x14ac:dyDescent="0.25">
      <c r="A23" s="72" t="s">
        <v>385</v>
      </c>
      <c r="B23" s="5" t="s">
        <v>213</v>
      </c>
      <c r="C23" s="8"/>
      <c r="D23" s="9" t="str">
        <f t="shared" si="4"/>
        <v>N/A</v>
      </c>
      <c r="E23" s="8"/>
      <c r="F23" s="9" t="str">
        <f t="shared" si="5"/>
        <v>N/A</v>
      </c>
      <c r="G23" s="8"/>
      <c r="H23" s="9" t="str">
        <f t="shared" si="6"/>
        <v>N/A</v>
      </c>
      <c r="I23" s="10"/>
      <c r="J23" s="10"/>
      <c r="K23" s="9" t="str">
        <f t="shared" si="7"/>
        <v>Yes</v>
      </c>
    </row>
    <row r="24" spans="1:11" x14ac:dyDescent="0.25">
      <c r="A24" s="72" t="s">
        <v>386</v>
      </c>
      <c r="B24" s="5" t="s">
        <v>213</v>
      </c>
      <c r="C24" s="8"/>
      <c r="D24" s="9" t="str">
        <f t="shared" si="4"/>
        <v>N/A</v>
      </c>
      <c r="E24" s="8"/>
      <c r="F24" s="9" t="str">
        <f t="shared" si="5"/>
        <v>N/A</v>
      </c>
      <c r="G24" s="8"/>
      <c r="H24" s="9" t="str">
        <f t="shared" si="6"/>
        <v>N/A</v>
      </c>
      <c r="I24" s="10"/>
      <c r="J24" s="10"/>
      <c r="K24" s="9" t="str">
        <f t="shared" si="7"/>
        <v>Yes</v>
      </c>
    </row>
    <row r="25" spans="1:11" x14ac:dyDescent="0.25">
      <c r="A25" s="72" t="s">
        <v>387</v>
      </c>
      <c r="B25" s="5" t="s">
        <v>213</v>
      </c>
      <c r="C25" s="8"/>
      <c r="D25" s="9" t="str">
        <f t="shared" si="4"/>
        <v>N/A</v>
      </c>
      <c r="E25" s="8"/>
      <c r="F25" s="9" t="str">
        <f t="shared" si="5"/>
        <v>N/A</v>
      </c>
      <c r="G25" s="8"/>
      <c r="H25" s="9" t="str">
        <f t="shared" si="6"/>
        <v>N/A</v>
      </c>
      <c r="I25" s="10"/>
      <c r="J25" s="10"/>
      <c r="K25" s="9" t="str">
        <f t="shared" si="7"/>
        <v>Yes</v>
      </c>
    </row>
    <row r="26" spans="1:11" x14ac:dyDescent="0.25">
      <c r="A26" s="72" t="s">
        <v>388</v>
      </c>
      <c r="B26" s="5" t="s">
        <v>213</v>
      </c>
      <c r="C26" s="8"/>
      <c r="D26" s="9" t="str">
        <f t="shared" si="4"/>
        <v>N/A</v>
      </c>
      <c r="E26" s="8"/>
      <c r="F26" s="9" t="str">
        <f t="shared" si="5"/>
        <v>N/A</v>
      </c>
      <c r="G26" s="8"/>
      <c r="H26" s="9" t="str">
        <f t="shared" si="6"/>
        <v>N/A</v>
      </c>
      <c r="I26" s="10"/>
      <c r="J26" s="10"/>
      <c r="K26" s="9" t="str">
        <f t="shared" si="7"/>
        <v>Yes</v>
      </c>
    </row>
    <row r="27" spans="1:11" x14ac:dyDescent="0.25">
      <c r="A27" s="72" t="s">
        <v>389</v>
      </c>
      <c r="B27" s="5" t="s">
        <v>213</v>
      </c>
      <c r="C27" s="8"/>
      <c r="D27" s="9" t="str">
        <f t="shared" si="4"/>
        <v>N/A</v>
      </c>
      <c r="E27" s="8"/>
      <c r="F27" s="9" t="str">
        <f t="shared" si="5"/>
        <v>N/A</v>
      </c>
      <c r="G27" s="8"/>
      <c r="H27" s="9" t="str">
        <f t="shared" si="6"/>
        <v>N/A</v>
      </c>
      <c r="I27" s="10"/>
      <c r="J27" s="10"/>
      <c r="K27" s="9" t="str">
        <f t="shared" si="7"/>
        <v>Yes</v>
      </c>
    </row>
    <row r="28" spans="1:11" x14ac:dyDescent="0.25">
      <c r="A28" s="72" t="s">
        <v>390</v>
      </c>
      <c r="B28" s="5" t="s">
        <v>213</v>
      </c>
      <c r="C28" s="8"/>
      <c r="D28" s="9" t="str">
        <f t="shared" si="4"/>
        <v>N/A</v>
      </c>
      <c r="E28" s="8"/>
      <c r="F28" s="9" t="str">
        <f t="shared" si="5"/>
        <v>N/A</v>
      </c>
      <c r="G28" s="8"/>
      <c r="H28" s="9" t="str">
        <f t="shared" si="6"/>
        <v>N/A</v>
      </c>
      <c r="I28" s="10"/>
      <c r="J28" s="10"/>
      <c r="K28" s="9" t="str">
        <f t="shared" si="7"/>
        <v>Yes</v>
      </c>
    </row>
    <row r="29" spans="1:11" x14ac:dyDescent="0.25">
      <c r="A29" s="72" t="s">
        <v>391</v>
      </c>
      <c r="B29" s="5" t="s">
        <v>213</v>
      </c>
      <c r="C29" s="8"/>
      <c r="D29" s="9" t="str">
        <f t="shared" si="4"/>
        <v>N/A</v>
      </c>
      <c r="E29" s="8"/>
      <c r="F29" s="9" t="str">
        <f t="shared" si="5"/>
        <v>N/A</v>
      </c>
      <c r="G29" s="8"/>
      <c r="H29" s="9" t="str">
        <f t="shared" si="6"/>
        <v>N/A</v>
      </c>
      <c r="I29" s="10"/>
      <c r="J29" s="10"/>
      <c r="K29" s="9" t="str">
        <f t="shared" si="7"/>
        <v>Yes</v>
      </c>
    </row>
    <row r="30" spans="1:11" x14ac:dyDescent="0.25">
      <c r="A30" s="72" t="s">
        <v>392</v>
      </c>
      <c r="B30" s="5" t="s">
        <v>213</v>
      </c>
      <c r="C30" s="8"/>
      <c r="D30" s="9" t="str">
        <f t="shared" si="4"/>
        <v>N/A</v>
      </c>
      <c r="E30" s="8"/>
      <c r="F30" s="9" t="str">
        <f t="shared" si="5"/>
        <v>N/A</v>
      </c>
      <c r="G30" s="8"/>
      <c r="H30" s="9" t="str">
        <f t="shared" si="6"/>
        <v>N/A</v>
      </c>
      <c r="I30" s="10"/>
      <c r="J30" s="10"/>
      <c r="K30" s="9" t="str">
        <f t="shared" si="7"/>
        <v>Yes</v>
      </c>
    </row>
    <row r="31" spans="1:11" x14ac:dyDescent="0.25">
      <c r="A31" s="72" t="s">
        <v>393</v>
      </c>
      <c r="B31" s="5" t="s">
        <v>213</v>
      </c>
      <c r="C31" s="8"/>
      <c r="D31" s="9" t="str">
        <f t="shared" si="4"/>
        <v>N/A</v>
      </c>
      <c r="E31" s="8"/>
      <c r="F31" s="9" t="str">
        <f t="shared" si="5"/>
        <v>N/A</v>
      </c>
      <c r="G31" s="8"/>
      <c r="H31" s="9" t="str">
        <f t="shared" si="6"/>
        <v>N/A</v>
      </c>
      <c r="I31" s="10"/>
      <c r="J31" s="10"/>
      <c r="K31" s="9" t="str">
        <f t="shared" si="7"/>
        <v>Yes</v>
      </c>
    </row>
    <row r="32" spans="1:11" x14ac:dyDescent="0.25">
      <c r="A32" s="72" t="s">
        <v>394</v>
      </c>
      <c r="B32" s="5" t="s">
        <v>213</v>
      </c>
      <c r="C32" s="8"/>
      <c r="D32" s="9" t="str">
        <f t="shared" si="4"/>
        <v>N/A</v>
      </c>
      <c r="E32" s="8"/>
      <c r="F32" s="9" t="str">
        <f t="shared" si="5"/>
        <v>N/A</v>
      </c>
      <c r="G32" s="8"/>
      <c r="H32" s="9" t="str">
        <f t="shared" si="6"/>
        <v>N/A</v>
      </c>
      <c r="I32" s="10"/>
      <c r="J32" s="10"/>
      <c r="K32" s="9" t="str">
        <f t="shared" si="7"/>
        <v>Yes</v>
      </c>
    </row>
    <row r="33" spans="1:11" x14ac:dyDescent="0.25">
      <c r="A33" s="72" t="s">
        <v>395</v>
      </c>
      <c r="B33" s="5" t="s">
        <v>213</v>
      </c>
      <c r="C33" s="8"/>
      <c r="D33" s="9" t="str">
        <f t="shared" si="4"/>
        <v>N/A</v>
      </c>
      <c r="E33" s="8"/>
      <c r="F33" s="9" t="str">
        <f t="shared" si="5"/>
        <v>N/A</v>
      </c>
      <c r="G33" s="8"/>
      <c r="H33" s="9" t="str">
        <f t="shared" si="6"/>
        <v>N/A</v>
      </c>
      <c r="I33" s="10"/>
      <c r="J33" s="10"/>
      <c r="K33" s="9" t="str">
        <f t="shared" si="7"/>
        <v>Yes</v>
      </c>
    </row>
    <row r="34" spans="1:11" x14ac:dyDescent="0.25">
      <c r="A34" s="72" t="s">
        <v>396</v>
      </c>
      <c r="B34" s="5" t="s">
        <v>213</v>
      </c>
      <c r="C34" s="8"/>
      <c r="D34" s="9" t="str">
        <f t="shared" si="4"/>
        <v>N/A</v>
      </c>
      <c r="E34" s="8"/>
      <c r="F34" s="9" t="str">
        <f t="shared" si="5"/>
        <v>N/A</v>
      </c>
      <c r="G34" s="8"/>
      <c r="H34" s="9" t="str">
        <f t="shared" si="6"/>
        <v>N/A</v>
      </c>
      <c r="I34" s="10"/>
      <c r="J34" s="10"/>
      <c r="K34" s="9" t="str">
        <f t="shared" si="7"/>
        <v>Yes</v>
      </c>
    </row>
    <row r="35" spans="1:11" x14ac:dyDescent="0.25">
      <c r="A35" s="72" t="s">
        <v>397</v>
      </c>
      <c r="B35" s="5" t="s">
        <v>213</v>
      </c>
      <c r="C35" s="8"/>
      <c r="D35" s="9" t="str">
        <f t="shared" si="4"/>
        <v>N/A</v>
      </c>
      <c r="E35" s="8"/>
      <c r="F35" s="9" t="str">
        <f t="shared" si="5"/>
        <v>N/A</v>
      </c>
      <c r="G35" s="8"/>
      <c r="H35" s="9" t="str">
        <f t="shared" si="6"/>
        <v>N/A</v>
      </c>
      <c r="I35" s="10"/>
      <c r="J35" s="10"/>
      <c r="K35" s="9" t="str">
        <f t="shared" si="7"/>
        <v>Yes</v>
      </c>
    </row>
    <row r="36" spans="1:11" x14ac:dyDescent="0.25">
      <c r="A36" s="72" t="s">
        <v>398</v>
      </c>
      <c r="B36" s="5" t="s">
        <v>213</v>
      </c>
      <c r="C36" s="8"/>
      <c r="D36" s="9" t="str">
        <f t="shared" si="4"/>
        <v>N/A</v>
      </c>
      <c r="E36" s="8"/>
      <c r="F36" s="9" t="str">
        <f t="shared" si="5"/>
        <v>N/A</v>
      </c>
      <c r="G36" s="8"/>
      <c r="H36" s="9" t="str">
        <f t="shared" si="6"/>
        <v>N/A</v>
      </c>
      <c r="I36" s="10"/>
      <c r="J36" s="10"/>
      <c r="K36" s="9" t="str">
        <f t="shared" si="7"/>
        <v>Yes</v>
      </c>
    </row>
    <row r="37" spans="1:11" x14ac:dyDescent="0.25">
      <c r="A37" s="72" t="s">
        <v>399</v>
      </c>
      <c r="B37" s="5" t="s">
        <v>213</v>
      </c>
      <c r="C37" s="8"/>
      <c r="D37" s="9" t="str">
        <f t="shared" si="4"/>
        <v>N/A</v>
      </c>
      <c r="E37" s="8"/>
      <c r="F37" s="9" t="str">
        <f t="shared" si="5"/>
        <v>N/A</v>
      </c>
      <c r="G37" s="8"/>
      <c r="H37" s="9" t="str">
        <f t="shared" si="6"/>
        <v>N/A</v>
      </c>
      <c r="I37" s="10"/>
      <c r="J37" s="10"/>
      <c r="K37" s="9" t="str">
        <f t="shared" si="7"/>
        <v>Yes</v>
      </c>
    </row>
    <row r="38" spans="1:11" x14ac:dyDescent="0.25">
      <c r="A38" s="72" t="s">
        <v>400</v>
      </c>
      <c r="B38" s="5" t="s">
        <v>213</v>
      </c>
      <c r="C38" s="8"/>
      <c r="D38" s="9" t="str">
        <f t="shared" si="4"/>
        <v>N/A</v>
      </c>
      <c r="E38" s="8"/>
      <c r="F38" s="9" t="str">
        <f t="shared" si="5"/>
        <v>N/A</v>
      </c>
      <c r="G38" s="8"/>
      <c r="H38" s="9" t="str">
        <f t="shared" si="6"/>
        <v>N/A</v>
      </c>
      <c r="I38" s="10"/>
      <c r="J38" s="10"/>
      <c r="K38" s="9" t="str">
        <f t="shared" si="7"/>
        <v>Yes</v>
      </c>
    </row>
    <row r="39" spans="1:11" x14ac:dyDescent="0.25">
      <c r="A39" s="72" t="s">
        <v>401</v>
      </c>
      <c r="B39" s="5" t="s">
        <v>213</v>
      </c>
      <c r="C39" s="8"/>
      <c r="D39" s="9" t="str">
        <f t="shared" si="4"/>
        <v>N/A</v>
      </c>
      <c r="E39" s="8"/>
      <c r="F39" s="9" t="str">
        <f t="shared" si="5"/>
        <v>N/A</v>
      </c>
      <c r="G39" s="8"/>
      <c r="H39" s="9" t="str">
        <f t="shared" si="6"/>
        <v>N/A</v>
      </c>
      <c r="I39" s="10"/>
      <c r="J39" s="10"/>
      <c r="K39" s="9" t="str">
        <f t="shared" si="7"/>
        <v>Yes</v>
      </c>
    </row>
    <row r="40" spans="1:11" x14ac:dyDescent="0.25">
      <c r="A40" s="72" t="s">
        <v>402</v>
      </c>
      <c r="B40" s="5" t="s">
        <v>213</v>
      </c>
      <c r="C40" s="8"/>
      <c r="D40" s="9" t="str">
        <f t="shared" si="4"/>
        <v>N/A</v>
      </c>
      <c r="E40" s="8"/>
      <c r="F40" s="9" t="str">
        <f t="shared" si="5"/>
        <v>N/A</v>
      </c>
      <c r="G40" s="8"/>
      <c r="H40" s="9" t="str">
        <f t="shared" si="6"/>
        <v>N/A</v>
      </c>
      <c r="I40" s="10"/>
      <c r="J40" s="10"/>
      <c r="K40" s="9" t="str">
        <f t="shared" si="7"/>
        <v>Yes</v>
      </c>
    </row>
    <row r="41" spans="1:11" x14ac:dyDescent="0.25">
      <c r="A41" s="72" t="s">
        <v>403</v>
      </c>
      <c r="B41" s="5" t="s">
        <v>213</v>
      </c>
      <c r="C41" s="8"/>
      <c r="D41" s="9" t="str">
        <f t="shared" si="4"/>
        <v>N/A</v>
      </c>
      <c r="E41" s="8"/>
      <c r="F41" s="9" t="str">
        <f t="shared" si="5"/>
        <v>N/A</v>
      </c>
      <c r="G41" s="8"/>
      <c r="H41" s="9" t="str">
        <f t="shared" si="6"/>
        <v>N/A</v>
      </c>
      <c r="I41" s="10"/>
      <c r="J41" s="10"/>
      <c r="K41" s="9" t="str">
        <f t="shared" si="7"/>
        <v>Yes</v>
      </c>
    </row>
    <row r="42" spans="1:11" x14ac:dyDescent="0.25">
      <c r="A42" s="72" t="s">
        <v>32</v>
      </c>
      <c r="B42" s="5" t="s">
        <v>213</v>
      </c>
      <c r="C42" s="8"/>
      <c r="D42" s="9" t="str">
        <f t="shared" ref="D42:D51" si="8">IF($B42="N/A","N/A",IF(C42&lt;0,"No","Yes"))</f>
        <v>N/A</v>
      </c>
      <c r="E42" s="8"/>
      <c r="F42" s="9" t="str">
        <f t="shared" ref="F42:F51" si="9">IF($B42="N/A","N/A",IF(E42&lt;0,"No","Yes"))</f>
        <v>N/A</v>
      </c>
      <c r="G42" s="8"/>
      <c r="H42" s="9" t="str">
        <f t="shared" ref="H42:H51" si="10">IF($B42="N/A","N/A",IF(G42&lt;0,"No","Yes"))</f>
        <v>N/A</v>
      </c>
      <c r="I42" s="10"/>
      <c r="J42" s="10"/>
      <c r="K42" s="9" t="str">
        <f t="shared" ref="K42:K51" si="11">IF(J42="Div by 0", "N/A", IF(J42="N/A","N/A", IF(J42&gt;30, "No", IF(J42&lt;-30, "No", "Yes"))))</f>
        <v>Yes</v>
      </c>
    </row>
    <row r="43" spans="1:11" x14ac:dyDescent="0.25">
      <c r="A43" s="72" t="s">
        <v>39</v>
      </c>
      <c r="B43" s="5" t="s">
        <v>213</v>
      </c>
      <c r="C43" s="8"/>
      <c r="D43" s="9" t="str">
        <f t="shared" si="8"/>
        <v>N/A</v>
      </c>
      <c r="E43" s="8"/>
      <c r="F43" s="9" t="str">
        <f t="shared" si="9"/>
        <v>N/A</v>
      </c>
      <c r="G43" s="8"/>
      <c r="H43" s="9" t="str">
        <f t="shared" si="10"/>
        <v>N/A</v>
      </c>
      <c r="I43" s="10"/>
      <c r="J43" s="10"/>
      <c r="K43" s="9" t="str">
        <f t="shared" si="11"/>
        <v>Yes</v>
      </c>
    </row>
    <row r="44" spans="1:11" x14ac:dyDescent="0.25">
      <c r="A44" s="72" t="s">
        <v>40</v>
      </c>
      <c r="B44" s="5" t="s">
        <v>213</v>
      </c>
      <c r="C44" s="8"/>
      <c r="D44" s="9" t="str">
        <f t="shared" si="8"/>
        <v>N/A</v>
      </c>
      <c r="E44" s="8"/>
      <c r="F44" s="9" t="str">
        <f t="shared" si="9"/>
        <v>N/A</v>
      </c>
      <c r="G44" s="8"/>
      <c r="H44" s="9" t="str">
        <f t="shared" si="10"/>
        <v>N/A</v>
      </c>
      <c r="I44" s="10"/>
      <c r="J44" s="10"/>
      <c r="K44" s="9" t="str">
        <f t="shared" si="11"/>
        <v>Yes</v>
      </c>
    </row>
    <row r="45" spans="1:11" x14ac:dyDescent="0.25">
      <c r="A45" s="72" t="s">
        <v>163</v>
      </c>
      <c r="B45" s="5" t="s">
        <v>213</v>
      </c>
      <c r="C45" s="8"/>
      <c r="D45" s="9" t="str">
        <f t="shared" si="8"/>
        <v>N/A</v>
      </c>
      <c r="E45" s="8"/>
      <c r="F45" s="9" t="str">
        <f t="shared" si="9"/>
        <v>N/A</v>
      </c>
      <c r="G45" s="8"/>
      <c r="H45" s="9" t="str">
        <f t="shared" si="10"/>
        <v>N/A</v>
      </c>
      <c r="I45" s="10"/>
      <c r="J45" s="10"/>
      <c r="K45" s="9" t="str">
        <f t="shared" si="11"/>
        <v>Yes</v>
      </c>
    </row>
    <row r="46" spans="1:11" x14ac:dyDescent="0.25">
      <c r="A46" s="72" t="s">
        <v>41</v>
      </c>
      <c r="B46" s="5" t="s">
        <v>213</v>
      </c>
      <c r="C46" s="8"/>
      <c r="D46" s="9" t="str">
        <f t="shared" si="8"/>
        <v>N/A</v>
      </c>
      <c r="E46" s="8"/>
      <c r="F46" s="9" t="str">
        <f t="shared" si="9"/>
        <v>N/A</v>
      </c>
      <c r="G46" s="8"/>
      <c r="H46" s="9" t="str">
        <f t="shared" si="10"/>
        <v>N/A</v>
      </c>
      <c r="I46" s="10"/>
      <c r="J46" s="10"/>
      <c r="K46" s="9" t="str">
        <f t="shared" si="11"/>
        <v>Yes</v>
      </c>
    </row>
    <row r="47" spans="1:11" x14ac:dyDescent="0.25">
      <c r="A47" s="72" t="s">
        <v>42</v>
      </c>
      <c r="B47" s="5" t="s">
        <v>213</v>
      </c>
      <c r="C47" s="8"/>
      <c r="D47" s="9" t="str">
        <f t="shared" si="8"/>
        <v>N/A</v>
      </c>
      <c r="E47" s="8"/>
      <c r="F47" s="9" t="str">
        <f t="shared" si="9"/>
        <v>N/A</v>
      </c>
      <c r="G47" s="8"/>
      <c r="H47" s="9" t="str">
        <f t="shared" si="10"/>
        <v>N/A</v>
      </c>
      <c r="I47" s="10"/>
      <c r="J47" s="10"/>
      <c r="K47" s="9" t="str">
        <f t="shared" si="11"/>
        <v>Yes</v>
      </c>
    </row>
    <row r="48" spans="1:11" x14ac:dyDescent="0.25">
      <c r="A48" s="72" t="s">
        <v>43</v>
      </c>
      <c r="B48" s="5" t="s">
        <v>213</v>
      </c>
      <c r="C48" s="8"/>
      <c r="D48" s="9" t="str">
        <f t="shared" si="8"/>
        <v>N/A</v>
      </c>
      <c r="E48" s="8"/>
      <c r="F48" s="9" t="str">
        <f t="shared" si="9"/>
        <v>N/A</v>
      </c>
      <c r="G48" s="8"/>
      <c r="H48" s="9" t="str">
        <f t="shared" si="10"/>
        <v>N/A</v>
      </c>
      <c r="I48" s="10"/>
      <c r="J48" s="10"/>
      <c r="K48" s="9" t="str">
        <f t="shared" si="11"/>
        <v>Yes</v>
      </c>
    </row>
    <row r="49" spans="1:12" x14ac:dyDescent="0.25">
      <c r="A49" s="72" t="s">
        <v>44</v>
      </c>
      <c r="B49" s="5" t="s">
        <v>213</v>
      </c>
      <c r="C49" s="8"/>
      <c r="D49" s="9" t="str">
        <f t="shared" si="8"/>
        <v>N/A</v>
      </c>
      <c r="E49" s="8"/>
      <c r="F49" s="9" t="str">
        <f t="shared" si="9"/>
        <v>N/A</v>
      </c>
      <c r="G49" s="8"/>
      <c r="H49" s="9" t="str">
        <f t="shared" si="10"/>
        <v>N/A</v>
      </c>
      <c r="I49" s="10"/>
      <c r="J49" s="10"/>
      <c r="K49" s="9" t="str">
        <f t="shared" si="11"/>
        <v>Yes</v>
      </c>
    </row>
    <row r="50" spans="1:12" x14ac:dyDescent="0.25">
      <c r="A50" s="72" t="s">
        <v>45</v>
      </c>
      <c r="B50" s="5" t="s">
        <v>213</v>
      </c>
      <c r="C50" s="8"/>
      <c r="D50" s="9" t="str">
        <f t="shared" si="8"/>
        <v>N/A</v>
      </c>
      <c r="E50" s="8"/>
      <c r="F50" s="9" t="str">
        <f t="shared" si="9"/>
        <v>N/A</v>
      </c>
      <c r="G50" s="8"/>
      <c r="H50" s="9" t="str">
        <f t="shared" si="10"/>
        <v>N/A</v>
      </c>
      <c r="I50" s="10"/>
      <c r="J50" s="10"/>
      <c r="K50" s="9" t="str">
        <f t="shared" si="11"/>
        <v>Yes</v>
      </c>
    </row>
    <row r="51" spans="1:12" x14ac:dyDescent="0.25">
      <c r="A51" s="72" t="s">
        <v>50</v>
      </c>
      <c r="B51" s="5" t="s">
        <v>213</v>
      </c>
      <c r="C51" s="8"/>
      <c r="D51" s="9" t="str">
        <f t="shared" si="8"/>
        <v>N/A</v>
      </c>
      <c r="E51" s="8"/>
      <c r="F51" s="9" t="str">
        <f t="shared" si="9"/>
        <v>N/A</v>
      </c>
      <c r="G51" s="8"/>
      <c r="H51" s="9" t="str">
        <f t="shared" si="10"/>
        <v>N/A</v>
      </c>
      <c r="I51" s="10"/>
      <c r="J51" s="10"/>
      <c r="K51" s="9" t="str">
        <f t="shared" si="11"/>
        <v>Yes</v>
      </c>
      <c r="L51" s="51"/>
    </row>
    <row r="52" spans="1:12" s="51" customFormat="1" x14ac:dyDescent="0.25">
      <c r="A52" s="75" t="s">
        <v>898</v>
      </c>
      <c r="B52" s="5" t="s">
        <v>213</v>
      </c>
      <c r="C52" s="8"/>
      <c r="D52" s="9" t="str">
        <f t="shared" ref="D52:D57" si="12">IF($B52="N/A","N/A",IF(C52&lt;0,"No","Yes"))</f>
        <v>N/A</v>
      </c>
      <c r="E52" s="8"/>
      <c r="F52" s="9" t="str">
        <f t="shared" ref="F52:F57" si="13">IF($B52="N/A","N/A",IF(E52&lt;0,"No","Yes"))</f>
        <v>N/A</v>
      </c>
      <c r="G52" s="8"/>
      <c r="H52" s="9" t="str">
        <f t="shared" ref="H52:H57" si="14">IF($B52="N/A","N/A",IF(G52&lt;0,"No","Yes"))</f>
        <v>N/A</v>
      </c>
      <c r="I52" s="10"/>
      <c r="J52" s="10"/>
      <c r="K52" s="9" t="str">
        <f t="shared" ref="K52:K57" si="15">IF(J52="Div by 0", "N/A", IF(J52="N/A","N/A", IF(J52&gt;30, "No", IF(J52&lt;-30, "No", "Yes"))))</f>
        <v>Yes</v>
      </c>
    </row>
    <row r="53" spans="1:12" s="51" customFormat="1" x14ac:dyDescent="0.25">
      <c r="A53" s="75" t="s">
        <v>899</v>
      </c>
      <c r="B53" s="5" t="s">
        <v>213</v>
      </c>
      <c r="C53" s="8"/>
      <c r="D53" s="9" t="str">
        <f t="shared" si="12"/>
        <v>N/A</v>
      </c>
      <c r="E53" s="8"/>
      <c r="F53" s="9" t="str">
        <f t="shared" si="13"/>
        <v>N/A</v>
      </c>
      <c r="G53" s="8"/>
      <c r="H53" s="9" t="str">
        <f t="shared" si="14"/>
        <v>N/A</v>
      </c>
      <c r="I53" s="10"/>
      <c r="J53" s="10"/>
      <c r="K53" s="9" t="str">
        <f t="shared" si="15"/>
        <v>Yes</v>
      </c>
    </row>
    <row r="54" spans="1:12" s="51" customFormat="1" x14ac:dyDescent="0.25">
      <c r="A54" s="75" t="s">
        <v>900</v>
      </c>
      <c r="B54" s="5" t="s">
        <v>213</v>
      </c>
      <c r="C54" s="8"/>
      <c r="D54" s="9" t="str">
        <f t="shared" si="12"/>
        <v>N/A</v>
      </c>
      <c r="E54" s="8"/>
      <c r="F54" s="9" t="str">
        <f t="shared" si="13"/>
        <v>N/A</v>
      </c>
      <c r="G54" s="8"/>
      <c r="H54" s="9" t="str">
        <f t="shared" si="14"/>
        <v>N/A</v>
      </c>
      <c r="I54" s="10"/>
      <c r="J54" s="10"/>
      <c r="K54" s="9" t="str">
        <f t="shared" si="15"/>
        <v>Yes</v>
      </c>
    </row>
    <row r="55" spans="1:12" s="51" customFormat="1" x14ac:dyDescent="0.25">
      <c r="A55" s="75" t="s">
        <v>901</v>
      </c>
      <c r="B55" s="5" t="s">
        <v>213</v>
      </c>
      <c r="C55" s="8"/>
      <c r="D55" s="9" t="str">
        <f t="shared" si="12"/>
        <v>N/A</v>
      </c>
      <c r="E55" s="8"/>
      <c r="F55" s="9" t="str">
        <f t="shared" si="13"/>
        <v>N/A</v>
      </c>
      <c r="G55" s="8"/>
      <c r="H55" s="9" t="str">
        <f t="shared" si="14"/>
        <v>N/A</v>
      </c>
      <c r="I55" s="10"/>
      <c r="J55" s="10"/>
      <c r="K55" s="9" t="str">
        <f t="shared" si="15"/>
        <v>Yes</v>
      </c>
    </row>
    <row r="56" spans="1:12" s="51" customFormat="1" ht="25" x14ac:dyDescent="0.25">
      <c r="A56" s="75" t="s">
        <v>902</v>
      </c>
      <c r="B56" s="5" t="s">
        <v>213</v>
      </c>
      <c r="C56" s="8"/>
      <c r="D56" s="9" t="str">
        <f t="shared" si="12"/>
        <v>N/A</v>
      </c>
      <c r="E56" s="8"/>
      <c r="F56" s="9" t="str">
        <f t="shared" si="13"/>
        <v>N/A</v>
      </c>
      <c r="G56" s="8"/>
      <c r="H56" s="9" t="str">
        <f t="shared" si="14"/>
        <v>N/A</v>
      </c>
      <c r="I56" s="10"/>
      <c r="J56" s="10"/>
      <c r="K56" s="9" t="str">
        <f t="shared" si="15"/>
        <v>Yes</v>
      </c>
    </row>
    <row r="57" spans="1:12" s="51" customFormat="1" ht="25" x14ac:dyDescent="0.25">
      <c r="A57" s="75" t="s">
        <v>938</v>
      </c>
      <c r="B57" s="5" t="s">
        <v>213</v>
      </c>
      <c r="C57" s="8"/>
      <c r="D57" s="9" t="str">
        <f t="shared" si="12"/>
        <v>N/A</v>
      </c>
      <c r="E57" s="8"/>
      <c r="F57" s="9" t="str">
        <f t="shared" si="13"/>
        <v>N/A</v>
      </c>
      <c r="G57" s="8"/>
      <c r="H57" s="9" t="str">
        <f t="shared" si="14"/>
        <v>N/A</v>
      </c>
      <c r="I57" s="10"/>
      <c r="J57" s="10"/>
      <c r="K57" s="9" t="str">
        <f t="shared" si="15"/>
        <v>Yes</v>
      </c>
      <c r="L57" s="20"/>
    </row>
    <row r="58" spans="1:12" ht="12" customHeight="1" x14ac:dyDescent="0.25">
      <c r="A58" s="140" t="s">
        <v>1647</v>
      </c>
      <c r="B58" s="141"/>
      <c r="C58" s="141"/>
      <c r="D58" s="141"/>
      <c r="E58" s="141"/>
      <c r="F58" s="141"/>
      <c r="G58" s="141"/>
      <c r="H58" s="141"/>
      <c r="I58" s="141"/>
      <c r="J58" s="141"/>
      <c r="K58" s="142"/>
    </row>
    <row r="59" spans="1:12" x14ac:dyDescent="0.25">
      <c r="A59" s="132" t="s">
        <v>1645</v>
      </c>
      <c r="B59" s="133"/>
      <c r="C59" s="133"/>
      <c r="D59" s="133"/>
      <c r="E59" s="133"/>
      <c r="F59" s="133"/>
      <c r="G59" s="133"/>
      <c r="H59" s="133"/>
      <c r="I59" s="133"/>
      <c r="J59" s="133"/>
      <c r="K59" s="134"/>
    </row>
    <row r="60" spans="1:12" x14ac:dyDescent="0.25">
      <c r="A60" s="135" t="s">
        <v>1743</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1"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1732</v>
      </c>
      <c r="D5" s="24" t="s">
        <v>1737</v>
      </c>
      <c r="E5" s="24" t="s">
        <v>651</v>
      </c>
      <c r="F5" s="24" t="s">
        <v>1733</v>
      </c>
      <c r="G5" s="24" t="s">
        <v>652</v>
      </c>
      <c r="H5" s="24" t="s">
        <v>1734</v>
      </c>
      <c r="I5" s="25" t="s">
        <v>1735</v>
      </c>
      <c r="J5" s="25" t="s">
        <v>1736</v>
      </c>
      <c r="K5" s="24" t="s">
        <v>653</v>
      </c>
    </row>
    <row r="6" spans="1:11" s="28" customFormat="1" ht="12.75" customHeight="1" x14ac:dyDescent="0.25">
      <c r="A6" s="2" t="s">
        <v>344</v>
      </c>
      <c r="B6" s="9" t="s">
        <v>213</v>
      </c>
      <c r="C6" s="27">
        <v>5</v>
      </c>
      <c r="D6" s="9" t="s">
        <v>213</v>
      </c>
      <c r="E6" s="27">
        <v>7</v>
      </c>
      <c r="F6" s="9" t="s">
        <v>213</v>
      </c>
      <c r="G6" s="27">
        <v>6</v>
      </c>
      <c r="H6" s="9" t="s">
        <v>213</v>
      </c>
      <c r="I6" s="114" t="s">
        <v>213</v>
      </c>
      <c r="J6" s="114" t="s">
        <v>213</v>
      </c>
      <c r="K6" s="9" t="s">
        <v>213</v>
      </c>
    </row>
    <row r="7" spans="1:11" x14ac:dyDescent="0.25">
      <c r="A7" s="3" t="s">
        <v>12</v>
      </c>
      <c r="B7" s="30" t="s">
        <v>213</v>
      </c>
      <c r="C7" s="31">
        <v>1742193</v>
      </c>
      <c r="D7" s="32" t="str">
        <f>IF($B7="N/A","N/A",IF(C7&gt;15,"No",IF(C7&lt;-15,"No","Yes")))</f>
        <v>N/A</v>
      </c>
      <c r="E7" s="31">
        <v>1806372</v>
      </c>
      <c r="F7" s="32" t="str">
        <f>IF($B7="N/A","N/A",IF(E7&gt;15,"No",IF(E7&lt;-15,"No","Yes")))</f>
        <v>N/A</v>
      </c>
      <c r="G7" s="31">
        <v>1899759</v>
      </c>
      <c r="H7" s="32" t="str">
        <f>IF($B7="N/A","N/A",IF(G7&gt;15,"No",IF(G7&lt;-15,"No","Yes")))</f>
        <v>N/A</v>
      </c>
      <c r="I7" s="33">
        <v>3.6840000000000002</v>
      </c>
      <c r="J7" s="33">
        <v>5.17</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5">
      <c r="A11" s="3" t="s">
        <v>839</v>
      </c>
      <c r="B11" s="35" t="s">
        <v>214</v>
      </c>
      <c r="C11" s="9">
        <v>99.931982278000007</v>
      </c>
      <c r="D11" s="9" t="str">
        <f>IF(OR($B11="N/A",$C11="N/A"),"N/A",IF(C11&gt;100,"No",IF(C11&lt;95,"No","Yes")))</f>
        <v>Yes</v>
      </c>
      <c r="E11" s="9">
        <v>100</v>
      </c>
      <c r="F11" s="9" t="str">
        <f>IF(OR($B11="N/A",$E11="N/A"),"N/A",IF(E11&gt;100,"No",IF(E11&lt;95,"No","Yes")))</f>
        <v>Yes</v>
      </c>
      <c r="G11" s="9">
        <v>100</v>
      </c>
      <c r="H11" s="9" t="str">
        <f>IF($B11="N/A","N/A",IF(G11&gt;100,"No",IF(G11&lt;95,"No","Yes")))</f>
        <v>Yes</v>
      </c>
      <c r="I11" s="10">
        <v>6.8099999999999994E-2</v>
      </c>
      <c r="J11" s="10">
        <v>0</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5">
      <c r="A13" s="3" t="s">
        <v>840</v>
      </c>
      <c r="B13" s="35" t="s">
        <v>214</v>
      </c>
      <c r="C13" s="9">
        <v>1.8652927661000001</v>
      </c>
      <c r="D13" s="9" t="str">
        <f t="shared" si="1"/>
        <v>No</v>
      </c>
      <c r="E13" s="9">
        <v>94.680829861999996</v>
      </c>
      <c r="F13" s="9" t="str">
        <f t="shared" si="2"/>
        <v>No</v>
      </c>
      <c r="G13" s="9">
        <v>92.851514323999993</v>
      </c>
      <c r="H13" s="9" t="str">
        <f t="shared" si="3"/>
        <v>No</v>
      </c>
      <c r="I13" s="10">
        <v>4976</v>
      </c>
      <c r="J13" s="10">
        <v>-1.93</v>
      </c>
      <c r="K13" s="9" t="str">
        <f t="shared" si="0"/>
        <v>Yes</v>
      </c>
    </row>
    <row r="14" spans="1:11" x14ac:dyDescent="0.25">
      <c r="A14" s="3" t="s">
        <v>13</v>
      </c>
      <c r="B14" s="35" t="s">
        <v>213</v>
      </c>
      <c r="C14" s="36">
        <v>1742193</v>
      </c>
      <c r="D14" s="9" t="str">
        <f>IF($B14="N/A","N/A",IF(C14&gt;15,"No",IF(C14&lt;-15,"No","Yes")))</f>
        <v>N/A</v>
      </c>
      <c r="E14" s="36">
        <v>1806372</v>
      </c>
      <c r="F14" s="9" t="str">
        <f>IF($B14="N/A","N/A",IF(E14&gt;15,"No",IF(E14&lt;-15,"No","Yes")))</f>
        <v>N/A</v>
      </c>
      <c r="G14" s="36">
        <v>1899759</v>
      </c>
      <c r="H14" s="9" t="str">
        <f>IF($B14="N/A","N/A",IF(G14&gt;15,"No",IF(G14&lt;-15,"No","Yes")))</f>
        <v>N/A</v>
      </c>
      <c r="I14" s="10">
        <v>3.6840000000000002</v>
      </c>
      <c r="J14" s="10">
        <v>5.17</v>
      </c>
      <c r="K14" s="9" t="str">
        <f t="shared" si="0"/>
        <v>Yes</v>
      </c>
    </row>
    <row r="15" spans="1:11" ht="14.25" customHeight="1" x14ac:dyDescent="0.25">
      <c r="A15" s="3" t="s">
        <v>444</v>
      </c>
      <c r="B15" s="35" t="s">
        <v>213</v>
      </c>
      <c r="C15" s="9">
        <v>6.3138810000000001E-4</v>
      </c>
      <c r="D15" s="9" t="str">
        <f>IF($B15="N/A","N/A",IF(C15&gt;15,"No",IF(C15&lt;-15,"No","Yes")))</f>
        <v>N/A</v>
      </c>
      <c r="E15" s="9">
        <v>0</v>
      </c>
      <c r="F15" s="9" t="str">
        <f>IF($B15="N/A","N/A",IF(E15&gt;15,"No",IF(E15&lt;-15,"No","Yes")))</f>
        <v>N/A</v>
      </c>
      <c r="G15" s="9">
        <v>0</v>
      </c>
      <c r="H15" s="9" t="str">
        <f>IF($B15="N/A","N/A",IF(G15&gt;15,"No",IF(G15&lt;-15,"No","Yes")))</f>
        <v>N/A</v>
      </c>
      <c r="I15" s="10">
        <v>-100</v>
      </c>
      <c r="J15" s="10" t="s">
        <v>1747</v>
      </c>
      <c r="K15" s="9" t="str">
        <f t="shared" si="0"/>
        <v>N/A</v>
      </c>
    </row>
    <row r="16" spans="1:11" ht="12.75" customHeight="1" x14ac:dyDescent="0.25">
      <c r="A16" s="3" t="s">
        <v>862</v>
      </c>
      <c r="B16" s="35" t="s">
        <v>213</v>
      </c>
      <c r="C16" s="37">
        <v>793.27272727000002</v>
      </c>
      <c r="D16" s="9" t="str">
        <f>IF($B16="N/A","N/A",IF(C16&gt;15,"No",IF(C16&lt;-15,"No","Yes")))</f>
        <v>N/A</v>
      </c>
      <c r="E16" s="37" t="s">
        <v>1747</v>
      </c>
      <c r="F16" s="9" t="str">
        <f>IF($B16="N/A","N/A",IF(E16&gt;15,"No",IF(E16&lt;-15,"No","Yes")))</f>
        <v>N/A</v>
      </c>
      <c r="G16" s="37" t="s">
        <v>1747</v>
      </c>
      <c r="H16" s="9" t="str">
        <f>IF($B16="N/A","N/A",IF(G16&gt;15,"No",IF(G16&lt;-15,"No","Yes")))</f>
        <v>N/A</v>
      </c>
      <c r="I16" s="10" t="s">
        <v>1747</v>
      </c>
      <c r="J16" s="10" t="s">
        <v>1747</v>
      </c>
      <c r="K16" s="9" t="str">
        <f t="shared" si="0"/>
        <v>N/A</v>
      </c>
    </row>
    <row r="17" spans="1:11" x14ac:dyDescent="0.25">
      <c r="A17" s="3" t="s">
        <v>131</v>
      </c>
      <c r="B17" s="35" t="s">
        <v>213</v>
      </c>
      <c r="C17" s="36">
        <v>3317</v>
      </c>
      <c r="D17" s="9" t="str">
        <f>IF($B17="N/A","N/A",IF(C17&gt;15,"No",IF(C17&lt;-15,"No","Yes")))</f>
        <v>N/A</v>
      </c>
      <c r="E17" s="36">
        <v>7583</v>
      </c>
      <c r="F17" s="9" t="str">
        <f>IF($B17="N/A","N/A",IF(E17&gt;15,"No",IF(E17&lt;-15,"No","Yes")))</f>
        <v>N/A</v>
      </c>
      <c r="G17" s="36">
        <v>1933</v>
      </c>
      <c r="H17" s="9" t="str">
        <f>IF($B17="N/A","N/A",IF(G17&gt;15,"No",IF(G17&lt;-15,"No","Yes")))</f>
        <v>N/A</v>
      </c>
      <c r="I17" s="10">
        <v>128.6</v>
      </c>
      <c r="J17" s="10">
        <v>-74.5</v>
      </c>
      <c r="K17" s="9" t="str">
        <f t="shared" si="0"/>
        <v>No</v>
      </c>
    </row>
    <row r="18" spans="1:11" x14ac:dyDescent="0.25">
      <c r="A18" s="3" t="s">
        <v>346</v>
      </c>
      <c r="B18" s="35" t="s">
        <v>213</v>
      </c>
      <c r="C18" s="8" t="s">
        <v>213</v>
      </c>
      <c r="D18" s="9" t="str">
        <f>IF($B18="N/A","N/A",IF(C18&gt;15,"No",IF(C18&lt;-15,"No","Yes")))</f>
        <v>N/A</v>
      </c>
      <c r="E18" s="8">
        <v>0.41979171510000002</v>
      </c>
      <c r="F18" s="9" t="str">
        <f>IF($B18="N/A","N/A",IF(E18&gt;15,"No",IF(E18&lt;-15,"No","Yes")))</f>
        <v>N/A</v>
      </c>
      <c r="G18" s="8">
        <v>0.1017497483</v>
      </c>
      <c r="H18" s="9" t="str">
        <f>IF($B18="N/A","N/A",IF(G18&gt;15,"No",IF(G18&lt;-15,"No","Yes")))</f>
        <v>N/A</v>
      </c>
      <c r="I18" s="10" t="s">
        <v>213</v>
      </c>
      <c r="J18" s="10">
        <v>-75.8</v>
      </c>
      <c r="K18" s="9" t="str">
        <f t="shared" si="0"/>
        <v>No</v>
      </c>
    </row>
    <row r="19" spans="1:11" ht="27.75" customHeight="1" x14ac:dyDescent="0.25">
      <c r="A19" s="3" t="s">
        <v>841</v>
      </c>
      <c r="B19" s="35" t="s">
        <v>213</v>
      </c>
      <c r="C19" s="37">
        <v>46.267711788</v>
      </c>
      <c r="D19" s="9" t="str">
        <f>IF($B19="N/A","N/A",IF(C19&gt;60,"No",IF(C19&lt;15,"No","Yes")))</f>
        <v>N/A</v>
      </c>
      <c r="E19" s="37">
        <v>44.880785969000002</v>
      </c>
      <c r="F19" s="9" t="str">
        <f>IF($B19="N/A","N/A",IF(E19&gt;60,"No",IF(E19&lt;15,"No","Yes")))</f>
        <v>N/A</v>
      </c>
      <c r="G19" s="37">
        <v>52.643559234000001</v>
      </c>
      <c r="H19" s="9" t="str">
        <f>IF($B19="N/A","N/A",IF(G19&gt;60,"No",IF(G19&lt;15,"No","Yes")))</f>
        <v>N/A</v>
      </c>
      <c r="I19" s="10">
        <v>-3</v>
      </c>
      <c r="J19" s="10">
        <v>17.3</v>
      </c>
      <c r="K19" s="9" t="str">
        <f t="shared" si="0"/>
        <v>Yes</v>
      </c>
    </row>
    <row r="20" spans="1:11" x14ac:dyDescent="0.25">
      <c r="A20" s="3" t="s">
        <v>27</v>
      </c>
      <c r="B20" s="35" t="s">
        <v>217</v>
      </c>
      <c r="C20" s="36">
        <v>0</v>
      </c>
      <c r="D20" s="9" t="str">
        <f>IF($B20="N/A","N/A",IF(C20="N/A","N/A",IF(C20=0,"Yes","No")))</f>
        <v>Yes</v>
      </c>
      <c r="E20" s="36">
        <v>0</v>
      </c>
      <c r="F20" s="9" t="str">
        <f>IF($B20="N/A","N/A",IF(E20="N/A","N/A",IF(E20=0,"Yes","No")))</f>
        <v>Yes</v>
      </c>
      <c r="G20" s="36">
        <v>0</v>
      </c>
      <c r="H20" s="9" t="str">
        <f>IF($B20="N/A","N/A",IF(G20=0,"Yes","No"))</f>
        <v>Yes</v>
      </c>
      <c r="I20" s="10" t="s">
        <v>1747</v>
      </c>
      <c r="J20" s="10" t="s">
        <v>1747</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1747</v>
      </c>
      <c r="J21" s="10" t="s">
        <v>1747</v>
      </c>
      <c r="K21" s="9" t="str">
        <f t="shared" si="0"/>
        <v>N/A</v>
      </c>
    </row>
    <row r="22" spans="1:11" x14ac:dyDescent="0.25">
      <c r="A22" s="3" t="s">
        <v>1713</v>
      </c>
      <c r="B22" s="35" t="s">
        <v>213</v>
      </c>
      <c r="C22" s="82">
        <v>0</v>
      </c>
      <c r="D22" s="9" t="str">
        <f>IF($B22="N/A","N/A",IF(C22&gt;15,"No",IF(C22&lt;-15,"No","Yes")))</f>
        <v>N/A</v>
      </c>
      <c r="E22" s="82">
        <v>0</v>
      </c>
      <c r="F22" s="9" t="str">
        <f>IF($B22="N/A","N/A",IF(E22&gt;15,"No",IF(E22&lt;-15,"No","Yes")))</f>
        <v>N/A</v>
      </c>
      <c r="G22" s="82">
        <v>0</v>
      </c>
      <c r="H22" s="9" t="str">
        <f>IF($B22="N/A","N/A",IF(G22&gt;15,"No",IF(G22&lt;-15,"No","Yes")))</f>
        <v>N/A</v>
      </c>
      <c r="I22" s="10" t="s">
        <v>1747</v>
      </c>
      <c r="J22" s="10" t="s">
        <v>1747</v>
      </c>
      <c r="K22" s="9" t="str">
        <f t="shared" si="0"/>
        <v>N/A</v>
      </c>
    </row>
    <row r="23" spans="1:11" ht="12" customHeight="1" x14ac:dyDescent="0.25">
      <c r="A23" s="140" t="s">
        <v>1647</v>
      </c>
      <c r="B23" s="141"/>
      <c r="C23" s="141"/>
      <c r="D23" s="141"/>
      <c r="E23" s="141"/>
      <c r="F23" s="141"/>
      <c r="G23" s="141"/>
      <c r="H23" s="141"/>
      <c r="I23" s="141"/>
      <c r="J23" s="141"/>
      <c r="K23" s="142"/>
    </row>
    <row r="24" spans="1:11" x14ac:dyDescent="0.25">
      <c r="A24" s="132" t="s">
        <v>1645</v>
      </c>
      <c r="B24" s="133"/>
      <c r="C24" s="133"/>
      <c r="D24" s="133"/>
      <c r="E24" s="133"/>
      <c r="F24" s="133"/>
      <c r="G24" s="133"/>
      <c r="H24" s="133"/>
      <c r="I24" s="133"/>
      <c r="J24" s="133"/>
      <c r="K24" s="134"/>
    </row>
    <row r="25" spans="1:11" x14ac:dyDescent="0.25">
      <c r="A25" s="135" t="s">
        <v>1743</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1"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1732</v>
      </c>
      <c r="D5" s="24" t="s">
        <v>1737</v>
      </c>
      <c r="E5" s="24" t="s">
        <v>651</v>
      </c>
      <c r="F5" s="24" t="s">
        <v>1733</v>
      </c>
      <c r="G5" s="24" t="s">
        <v>652</v>
      </c>
      <c r="H5" s="24" t="s">
        <v>1734</v>
      </c>
      <c r="I5" s="25" t="s">
        <v>1735</v>
      </c>
      <c r="J5" s="25" t="s">
        <v>1736</v>
      </c>
      <c r="K5" s="24" t="s">
        <v>653</v>
      </c>
    </row>
    <row r="6" spans="1:11" x14ac:dyDescent="0.25">
      <c r="A6" s="3" t="s">
        <v>12</v>
      </c>
      <c r="B6" s="35" t="s">
        <v>213</v>
      </c>
      <c r="C6" s="36">
        <v>1742193</v>
      </c>
      <c r="D6" s="9" t="str">
        <f>IF($B6="N/A","N/A",IF(C6&gt;15,"No",IF(C6&lt;-15,"No","Yes")))</f>
        <v>N/A</v>
      </c>
      <c r="E6" s="36">
        <v>1806372</v>
      </c>
      <c r="F6" s="9" t="str">
        <f>IF($B6="N/A","N/A",IF(E6&gt;15,"No",IF(E6&lt;-15,"No","Yes")))</f>
        <v>N/A</v>
      </c>
      <c r="G6" s="36">
        <v>1899759</v>
      </c>
      <c r="H6" s="9" t="str">
        <f>IF($B6="N/A","N/A",IF(G6&gt;15,"No",IF(G6&lt;-15,"No","Yes")))</f>
        <v>N/A</v>
      </c>
      <c r="I6" s="10">
        <v>3.6840000000000002</v>
      </c>
      <c r="J6" s="10">
        <v>5.17</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1747</v>
      </c>
      <c r="J8" s="10" t="s">
        <v>1747</v>
      </c>
      <c r="K8" s="9" t="str">
        <f t="shared" si="0"/>
        <v>N/A</v>
      </c>
    </row>
    <row r="9" spans="1:11" x14ac:dyDescent="0.25">
      <c r="A9" s="3" t="s">
        <v>854</v>
      </c>
      <c r="B9" s="35" t="s">
        <v>271</v>
      </c>
      <c r="C9" s="37">
        <v>68.270097515000003</v>
      </c>
      <c r="D9" s="9" t="str">
        <f>IF($B9="N/A","N/A",IF(C9&gt;60,"No",IF(C9&lt;15,"No","Yes")))</f>
        <v>No</v>
      </c>
      <c r="E9" s="37">
        <v>67.181763224999997</v>
      </c>
      <c r="F9" s="9" t="str">
        <f>IF($B9="N/A","N/A",IF(E9&gt;60,"No",IF(E9&lt;15,"No","Yes")))</f>
        <v>No</v>
      </c>
      <c r="G9" s="37">
        <v>68.713216782000003</v>
      </c>
      <c r="H9" s="9" t="str">
        <f>IF($B9="N/A","N/A",IF(G9&gt;60,"No",IF(G9&lt;15,"No","Yes")))</f>
        <v>No</v>
      </c>
      <c r="I9" s="10">
        <v>-1.59</v>
      </c>
      <c r="J9" s="10">
        <v>2.2799999999999998</v>
      </c>
      <c r="K9" s="9" t="str">
        <f t="shared" si="0"/>
        <v>Yes</v>
      </c>
    </row>
    <row r="10" spans="1:11" x14ac:dyDescent="0.25">
      <c r="A10" s="3" t="s">
        <v>14</v>
      </c>
      <c r="B10" s="35" t="s">
        <v>272</v>
      </c>
      <c r="C10" s="9">
        <v>4.0398509235000004</v>
      </c>
      <c r="D10" s="9" t="str">
        <f>IF($B10="N/A","N/A",IF(C10&gt;15,"No",IF(C10&lt;=0,"No","Yes")))</f>
        <v>Yes</v>
      </c>
      <c r="E10" s="9">
        <v>3.2860341058999998</v>
      </c>
      <c r="F10" s="9" t="str">
        <f>IF($B10="N/A","N/A",IF(E10&gt;15,"No",IF(E10&lt;=0,"No","Yes")))</f>
        <v>Yes</v>
      </c>
      <c r="G10" s="9">
        <v>3.306577308</v>
      </c>
      <c r="H10" s="9" t="str">
        <f>IF($B10="N/A","N/A",IF(G10&gt;15,"No",IF(G10&lt;=0,"No","Yes")))</f>
        <v>Yes</v>
      </c>
      <c r="I10" s="10">
        <v>-18.7</v>
      </c>
      <c r="J10" s="10">
        <v>0.62519999999999998</v>
      </c>
      <c r="K10" s="9" t="str">
        <f t="shared" si="0"/>
        <v>Yes</v>
      </c>
    </row>
    <row r="11" spans="1:11" x14ac:dyDescent="0.25">
      <c r="A11" s="3" t="s">
        <v>877</v>
      </c>
      <c r="B11" s="35" t="s">
        <v>213</v>
      </c>
      <c r="C11" s="37">
        <v>95.898951436000004</v>
      </c>
      <c r="D11" s="9" t="str">
        <f>IF($B11="N/A","N/A",IF(C11&gt;15,"No",IF(C11&lt;-15,"No","Yes")))</f>
        <v>N/A</v>
      </c>
      <c r="E11" s="37">
        <v>100.72581623000001</v>
      </c>
      <c r="F11" s="9" t="str">
        <f>IF($B11="N/A","N/A",IF(E11&gt;15,"No",IF(E11&lt;-15,"No","Yes")))</f>
        <v>N/A</v>
      </c>
      <c r="G11" s="37">
        <v>102.43300379999999</v>
      </c>
      <c r="H11" s="9" t="str">
        <f>IF($B11="N/A","N/A",IF(G11&gt;15,"No",IF(G11&lt;-15,"No","Yes")))</f>
        <v>N/A</v>
      </c>
      <c r="I11" s="10">
        <v>5.0330000000000004</v>
      </c>
      <c r="J11" s="10">
        <v>1.6950000000000001</v>
      </c>
      <c r="K11" s="9" t="str">
        <f t="shared" si="0"/>
        <v>Yes</v>
      </c>
    </row>
    <row r="12" spans="1:11" x14ac:dyDescent="0.25">
      <c r="A12" s="3" t="s">
        <v>939</v>
      </c>
      <c r="B12" s="35" t="s">
        <v>213</v>
      </c>
      <c r="C12" s="9">
        <v>1.3845767949000001</v>
      </c>
      <c r="D12" s="9" t="str">
        <f>IF($B12="N/A","N/A",IF(C12&gt;15,"No",IF(C12&lt;-15,"No","Yes")))</f>
        <v>N/A</v>
      </c>
      <c r="E12" s="9">
        <v>1.6195445899000001</v>
      </c>
      <c r="F12" s="9" t="str">
        <f>IF($B12="N/A","N/A",IF(E12&gt;15,"No",IF(E12&lt;-15,"No","Yes")))</f>
        <v>N/A</v>
      </c>
      <c r="G12" s="9">
        <v>1.6833714171</v>
      </c>
      <c r="H12" s="9" t="str">
        <f>IF($B12="N/A","N/A",IF(G12&gt;15,"No",IF(G12&lt;-15,"No","Yes")))</f>
        <v>N/A</v>
      </c>
      <c r="I12" s="10">
        <v>16.97</v>
      </c>
      <c r="J12" s="10">
        <v>3.9409999999999998</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1747</v>
      </c>
      <c r="J14" s="10" t="s">
        <v>1747</v>
      </c>
      <c r="K14" s="9" t="str">
        <f t="shared" si="0"/>
        <v>N/A</v>
      </c>
    </row>
    <row r="15" spans="1:11" x14ac:dyDescent="0.25">
      <c r="A15" s="3" t="s">
        <v>164</v>
      </c>
      <c r="B15" s="35" t="s">
        <v>213</v>
      </c>
      <c r="C15" s="9">
        <v>99.060896237999998</v>
      </c>
      <c r="D15" s="9" t="str">
        <f>IF($B15="N/A","N/A",IF(C15&gt;15,"No",IF(C15&lt;-15,"No","Yes")))</f>
        <v>N/A</v>
      </c>
      <c r="E15" s="9">
        <v>79.925674224000005</v>
      </c>
      <c r="F15" s="9" t="str">
        <f>IF($B15="N/A","N/A",IF(E15&gt;15,"No",IF(E15&lt;-15,"No","Yes")))</f>
        <v>N/A</v>
      </c>
      <c r="G15" s="9">
        <v>98.578609181000004</v>
      </c>
      <c r="H15" s="9" t="str">
        <f>IF($B15="N/A","N/A",IF(G15&gt;15,"No",IF(G15&lt;-15,"No","Yes")))</f>
        <v>N/A</v>
      </c>
      <c r="I15" s="10">
        <v>-19.3</v>
      </c>
      <c r="J15" s="10">
        <v>23.34</v>
      </c>
      <c r="K15" s="9" t="str">
        <f t="shared" si="0"/>
        <v>Yes</v>
      </c>
    </row>
    <row r="16" spans="1:11" x14ac:dyDescent="0.25">
      <c r="A16" s="3" t="s">
        <v>165</v>
      </c>
      <c r="B16" s="35" t="s">
        <v>275</v>
      </c>
      <c r="C16" s="9">
        <v>6.1244649700000001E-2</v>
      </c>
      <c r="D16" s="9" t="str">
        <f>IF($B16="N/A","N/A",IF(C16&gt;98,"Yes","No"))</f>
        <v>No</v>
      </c>
      <c r="E16" s="9">
        <v>91.944571771</v>
      </c>
      <c r="F16" s="9" t="str">
        <f>IF($B16="N/A","N/A",IF(E16&gt;98,"Yes","No"))</f>
        <v>No</v>
      </c>
      <c r="G16" s="9">
        <v>99.998526128999998</v>
      </c>
      <c r="H16" s="9" t="str">
        <f>IF($B16="N/A","N/A",IF(G16&gt;98,"Yes","No"))</f>
        <v>Yes</v>
      </c>
      <c r="I16" s="10">
        <v>150000</v>
      </c>
      <c r="J16" s="10">
        <v>8.76</v>
      </c>
      <c r="K16" s="9" t="str">
        <f t="shared" si="0"/>
        <v>Yes</v>
      </c>
    </row>
    <row r="17" spans="1:11" x14ac:dyDescent="0.25">
      <c r="A17" s="3" t="s">
        <v>21</v>
      </c>
      <c r="B17" s="35" t="s">
        <v>275</v>
      </c>
      <c r="C17" s="9">
        <v>99.805417654999999</v>
      </c>
      <c r="D17" s="9" t="str">
        <f>IF($B17="N/A","N/A",IF(C17&gt;98,"Yes","No"))</f>
        <v>Yes</v>
      </c>
      <c r="E17" s="9">
        <v>99.917846378999997</v>
      </c>
      <c r="F17" s="9" t="str">
        <f>IF($B17="N/A","N/A",IF(E17&gt;98,"Yes","No"))</f>
        <v>Yes</v>
      </c>
      <c r="G17" s="9">
        <v>99.921884829000007</v>
      </c>
      <c r="H17" s="9" t="str">
        <f>IF($B17="N/A","N/A",IF(G17&gt;98,"Yes","No"))</f>
        <v>Yes</v>
      </c>
      <c r="I17" s="10">
        <v>0.11260000000000001</v>
      </c>
      <c r="J17" s="10">
        <v>4.0000000000000001E-3</v>
      </c>
      <c r="K17" s="9" t="str">
        <f t="shared" si="0"/>
        <v>Yes</v>
      </c>
    </row>
    <row r="18" spans="1:11" x14ac:dyDescent="0.25">
      <c r="A18" s="3" t="s">
        <v>53</v>
      </c>
      <c r="B18" s="35" t="s">
        <v>275</v>
      </c>
      <c r="C18" s="9">
        <v>99.999885202000002</v>
      </c>
      <c r="D18" s="9" t="str">
        <f>IF($B18="N/A","N/A",IF(C18&gt;98,"Yes","No"))</f>
        <v>Yes</v>
      </c>
      <c r="E18" s="9">
        <v>100</v>
      </c>
      <c r="F18" s="9" t="str">
        <f>IF($B18="N/A","N/A",IF(E18&gt;98,"Yes","No"))</f>
        <v>Yes</v>
      </c>
      <c r="G18" s="9">
        <v>100</v>
      </c>
      <c r="H18" s="9" t="str">
        <f>IF($B18="N/A","N/A",IF(G18&gt;98,"Yes","No"))</f>
        <v>Yes</v>
      </c>
      <c r="I18" s="10">
        <v>1E-4</v>
      </c>
      <c r="J18" s="10">
        <v>0</v>
      </c>
      <c r="K18" s="9" t="str">
        <f t="shared" si="0"/>
        <v>Yes</v>
      </c>
    </row>
    <row r="19" spans="1:11" ht="12.75" customHeight="1" x14ac:dyDescent="0.25">
      <c r="A19" s="3" t="s">
        <v>678</v>
      </c>
      <c r="B19" s="35" t="s">
        <v>223</v>
      </c>
      <c r="C19" s="9">
        <v>99.434276225000005</v>
      </c>
      <c r="D19" s="9" t="str">
        <f>IF($B19="N/A","N/A",IF(C19&gt;100,"No",IF(C19&lt;98,"No","Yes")))</f>
        <v>Yes</v>
      </c>
      <c r="E19" s="9">
        <v>99.662638702999999</v>
      </c>
      <c r="F19" s="9" t="str">
        <f>IF($B19="N/A","N/A",IF(E19&gt;100,"No",IF(E19&lt;98,"No","Yes")))</f>
        <v>Yes</v>
      </c>
      <c r="G19" s="9">
        <v>99.696224626000003</v>
      </c>
      <c r="H19" s="9" t="str">
        <f>IF($B19="N/A","N/A",IF(G19&gt;100,"No",IF(G19&lt;98,"No","Yes")))</f>
        <v>Yes</v>
      </c>
      <c r="I19" s="10">
        <v>0.22969999999999999</v>
      </c>
      <c r="J19" s="10">
        <v>3.3700000000000001E-2</v>
      </c>
      <c r="K19" s="9" t="str">
        <f>IF(J19="Div by 0", "N/A", IF(J19="N/A","N/A", IF(J19&gt;30, "No", IF(J19&lt;-30, "No", "Yes"))))</f>
        <v>Yes</v>
      </c>
    </row>
    <row r="20" spans="1:11" x14ac:dyDescent="0.25">
      <c r="A20" s="3" t="s">
        <v>679</v>
      </c>
      <c r="B20" s="35" t="s">
        <v>223</v>
      </c>
      <c r="C20" s="9">
        <v>99.543448975000004</v>
      </c>
      <c r="D20" s="9" t="str">
        <f>IF($B20="N/A","N/A",IF(C20&gt;100,"No",IF(C20&lt;98,"No","Yes")))</f>
        <v>Yes</v>
      </c>
      <c r="E20" s="9">
        <v>99.766825437999998</v>
      </c>
      <c r="F20" s="9" t="str">
        <f>IF($B20="N/A","N/A",IF(E20&gt;100,"No",IF(E20&lt;98,"No","Yes")))</f>
        <v>Yes</v>
      </c>
      <c r="G20" s="9">
        <v>99.799974628000001</v>
      </c>
      <c r="H20" s="9" t="str">
        <f>IF($B20="N/A","N/A",IF(G20&gt;100,"No",IF(G20&lt;98,"No","Yes")))</f>
        <v>Yes</v>
      </c>
      <c r="I20" s="10">
        <v>0.22439999999999999</v>
      </c>
      <c r="J20" s="10">
        <v>3.32E-2</v>
      </c>
      <c r="K20" s="9" t="str">
        <f>IF(J20="Div by 0", "N/A", IF(J20="N/A","N/A", IF(J20&gt;30, "No", IF(J20&lt;-30, "No", "Yes"))))</f>
        <v>Yes</v>
      </c>
    </row>
    <row r="21" spans="1:11" x14ac:dyDescent="0.25">
      <c r="A21" s="3" t="s">
        <v>680</v>
      </c>
      <c r="B21" s="35" t="s">
        <v>223</v>
      </c>
      <c r="C21" s="9">
        <v>99.543448975000004</v>
      </c>
      <c r="D21" s="9" t="str">
        <f>IF($B21="N/A","N/A",IF(C21&gt;100,"No",IF(C21&lt;98,"No","Yes")))</f>
        <v>Yes</v>
      </c>
      <c r="E21" s="9">
        <v>99.766825437999998</v>
      </c>
      <c r="F21" s="9" t="str">
        <f>IF($B21="N/A","N/A",IF(E21&gt;100,"No",IF(E21&lt;98,"No","Yes")))</f>
        <v>Yes</v>
      </c>
      <c r="G21" s="9">
        <v>99.799974628000001</v>
      </c>
      <c r="H21" s="9" t="str">
        <f>IF($B21="N/A","N/A",IF(G21&gt;100,"No",IF(G21&lt;98,"No","Yes")))</f>
        <v>Yes</v>
      </c>
      <c r="I21" s="10">
        <v>0.22439999999999999</v>
      </c>
      <c r="J21" s="10">
        <v>3.32E-2</v>
      </c>
      <c r="K21" s="9" t="str">
        <f>IF(J21="Div by 0", "N/A", IF(J21="N/A","N/A", IF(J21&gt;30, "No", IF(J21&lt;-30, "No", "Yes"))))</f>
        <v>Yes</v>
      </c>
    </row>
    <row r="22" spans="1:11" ht="15" customHeight="1" x14ac:dyDescent="0.25">
      <c r="A22" s="3" t="s">
        <v>1714</v>
      </c>
      <c r="B22" s="35" t="s">
        <v>213</v>
      </c>
      <c r="C22" s="9">
        <v>64.259183684000007</v>
      </c>
      <c r="D22" s="9" t="str">
        <f>IF($B22="N/A","N/A",IF(C22&gt;15,"No",IF(C22&lt;-15,"No","Yes")))</f>
        <v>N/A</v>
      </c>
      <c r="E22" s="9">
        <v>65.351433701999994</v>
      </c>
      <c r="F22" s="9" t="str">
        <f>IF($B22="N/A","N/A",IF(E22&gt;15,"No",IF(E22&lt;-15,"No","Yes")))</f>
        <v>N/A</v>
      </c>
      <c r="G22" s="9">
        <v>64.597298921000004</v>
      </c>
      <c r="H22" s="9" t="str">
        <f>IF($B22="N/A","N/A",IF(G22&gt;15,"No",IF(G22&lt;-15,"No","Yes")))</f>
        <v>N/A</v>
      </c>
      <c r="I22" s="10">
        <v>1.7</v>
      </c>
      <c r="J22" s="10">
        <v>-1.1499999999999999</v>
      </c>
      <c r="K22" s="9" t="str">
        <f t="shared" ref="K22:K31" si="1">IF(J22="Div by 0", "N/A", IF(J22="N/A","N/A", IF(J22&gt;30, "No", IF(J22&lt;-30, "No", "Yes"))))</f>
        <v>Yes</v>
      </c>
    </row>
    <row r="23" spans="1:11" x14ac:dyDescent="0.25">
      <c r="A23" s="3" t="s">
        <v>940</v>
      </c>
      <c r="B23" s="35" t="s">
        <v>213</v>
      </c>
      <c r="C23" s="9">
        <v>35.266069833000003</v>
      </c>
      <c r="D23" s="9" t="str">
        <f>IF($B23="N/A","N/A",IF(C23&gt;15,"No",IF(C23&lt;-15,"No","Yes")))</f>
        <v>N/A</v>
      </c>
      <c r="E23" s="9">
        <v>34.411073688000002</v>
      </c>
      <c r="F23" s="9" t="str">
        <f>IF($B23="N/A","N/A",IF(E23&gt;15,"No",IF(E23&lt;-15,"No","Yes")))</f>
        <v>N/A</v>
      </c>
      <c r="G23" s="9">
        <v>35.201833495999999</v>
      </c>
      <c r="H23" s="9" t="str">
        <f>IF($B23="N/A","N/A",IF(G23&gt;15,"No",IF(G23&lt;-15,"No","Yes")))</f>
        <v>N/A</v>
      </c>
      <c r="I23" s="10">
        <v>-2.42</v>
      </c>
      <c r="J23" s="10">
        <v>2.298</v>
      </c>
      <c r="K23" s="9" t="str">
        <f t="shared" si="1"/>
        <v>Yes</v>
      </c>
    </row>
    <row r="24" spans="1:11" ht="25" x14ac:dyDescent="0.25">
      <c r="A24" s="3" t="s">
        <v>941</v>
      </c>
      <c r="B24" s="35" t="s">
        <v>213</v>
      </c>
      <c r="C24" s="9">
        <v>0</v>
      </c>
      <c r="D24" s="9" t="str">
        <f>IF($B24="N/A","N/A",IF(C24&gt;15,"No",IF(C24&lt;-15,"No","Yes")))</f>
        <v>N/A</v>
      </c>
      <c r="E24" s="9">
        <v>0</v>
      </c>
      <c r="F24" s="9" t="str">
        <f>IF($B24="N/A","N/A",IF(E24&gt;15,"No",IF(E24&lt;-15,"No","Yes")))</f>
        <v>N/A</v>
      </c>
      <c r="G24" s="9">
        <v>0</v>
      </c>
      <c r="H24" s="9" t="str">
        <f>IF($B24="N/A","N/A",IF(G24&gt;15,"No",IF(G24&lt;-15,"No","Yes")))</f>
        <v>N/A</v>
      </c>
      <c r="I24" s="10" t="s">
        <v>1747</v>
      </c>
      <c r="J24" s="10" t="s">
        <v>1747</v>
      </c>
      <c r="K24" s="9" t="str">
        <f t="shared" si="1"/>
        <v>N/A</v>
      </c>
    </row>
    <row r="25" spans="1:11" x14ac:dyDescent="0.25">
      <c r="A25" s="3" t="s">
        <v>166</v>
      </c>
      <c r="B25" s="35" t="s">
        <v>213</v>
      </c>
      <c r="C25" s="9">
        <v>99.543448975000004</v>
      </c>
      <c r="D25" s="9" t="str">
        <f t="shared" ref="D25:D27" si="2">IF($B25="N/A","N/A",IF(C25&gt;15,"No",IF(C25&lt;-15,"No","Yes")))</f>
        <v>N/A</v>
      </c>
      <c r="E25" s="9">
        <v>99.766825437999998</v>
      </c>
      <c r="F25" s="9" t="str">
        <f t="shared" ref="F25:F27" si="3">IF($B25="N/A","N/A",IF(E25&gt;15,"No",IF(E25&lt;-15,"No","Yes")))</f>
        <v>N/A</v>
      </c>
      <c r="G25" s="9">
        <v>99.799974628000001</v>
      </c>
      <c r="H25" s="9" t="str">
        <f t="shared" ref="H25:H27" si="4">IF($B25="N/A","N/A",IF(G25&gt;15,"No",IF(G25&lt;-15,"No","Yes")))</f>
        <v>N/A</v>
      </c>
      <c r="I25" s="10">
        <v>0.22439999999999999</v>
      </c>
      <c r="J25" s="10">
        <v>3.32E-2</v>
      </c>
      <c r="K25" s="9" t="str">
        <f t="shared" si="1"/>
        <v>Yes</v>
      </c>
    </row>
    <row r="26" spans="1:11" x14ac:dyDescent="0.25">
      <c r="A26" s="3" t="s">
        <v>167</v>
      </c>
      <c r="B26" s="35" t="s">
        <v>213</v>
      </c>
      <c r="C26" s="9">
        <v>99.543448975000004</v>
      </c>
      <c r="D26" s="9" t="str">
        <f t="shared" si="2"/>
        <v>N/A</v>
      </c>
      <c r="E26" s="9">
        <v>99.766825437999998</v>
      </c>
      <c r="F26" s="9" t="str">
        <f t="shared" si="3"/>
        <v>N/A</v>
      </c>
      <c r="G26" s="9">
        <v>99.799974628000001</v>
      </c>
      <c r="H26" s="9" t="str">
        <f t="shared" si="4"/>
        <v>N/A</v>
      </c>
      <c r="I26" s="10">
        <v>0.22439999999999999</v>
      </c>
      <c r="J26" s="10">
        <v>3.32E-2</v>
      </c>
      <c r="K26" s="9" t="str">
        <f t="shared" si="1"/>
        <v>Yes</v>
      </c>
    </row>
    <row r="27" spans="1:11" x14ac:dyDescent="0.25">
      <c r="A27" s="3" t="s">
        <v>168</v>
      </c>
      <c r="B27" s="35" t="s">
        <v>213</v>
      </c>
      <c r="C27" s="9">
        <v>99.543448975000004</v>
      </c>
      <c r="D27" s="9" t="str">
        <f t="shared" si="2"/>
        <v>N/A</v>
      </c>
      <c r="E27" s="9">
        <v>99.766825437999998</v>
      </c>
      <c r="F27" s="9" t="str">
        <f t="shared" si="3"/>
        <v>N/A</v>
      </c>
      <c r="G27" s="9">
        <v>99.799974628000001</v>
      </c>
      <c r="H27" s="9" t="str">
        <f t="shared" si="4"/>
        <v>N/A</v>
      </c>
      <c r="I27" s="10">
        <v>0.22439999999999999</v>
      </c>
      <c r="J27" s="10">
        <v>3.32E-2</v>
      </c>
      <c r="K27" s="9" t="str">
        <f t="shared" si="1"/>
        <v>Yes</v>
      </c>
    </row>
    <row r="28" spans="1:11" x14ac:dyDescent="0.25">
      <c r="A28" s="3" t="s">
        <v>54</v>
      </c>
      <c r="B28" s="35" t="s">
        <v>213</v>
      </c>
      <c r="C28" s="9">
        <v>2.2398781306000002</v>
      </c>
      <c r="D28" s="9" t="str">
        <f>IF($B28="N/A","N/A",IF(C28&gt;15,"No",IF(C28&lt;-15,"No","Yes")))</f>
        <v>N/A</v>
      </c>
      <c r="E28" s="9">
        <v>1.6982659164</v>
      </c>
      <c r="F28" s="9" t="str">
        <f>IF($B28="N/A","N/A",IF(E28&gt;15,"No",IF(E28&lt;-15,"No","Yes")))</f>
        <v>N/A</v>
      </c>
      <c r="G28" s="9">
        <v>1.7463794092</v>
      </c>
      <c r="H28" s="9" t="str">
        <f>IF($B28="N/A","N/A",IF(G28&gt;15,"No",IF(G28&lt;-15,"No","Yes")))</f>
        <v>N/A</v>
      </c>
      <c r="I28" s="10">
        <v>-24.2</v>
      </c>
      <c r="J28" s="10">
        <v>2.8330000000000002</v>
      </c>
      <c r="K28" s="9" t="str">
        <f t="shared" si="1"/>
        <v>Yes</v>
      </c>
    </row>
    <row r="29" spans="1:11" x14ac:dyDescent="0.25">
      <c r="A29" s="3" t="s">
        <v>55</v>
      </c>
      <c r="B29" s="35" t="s">
        <v>213</v>
      </c>
      <c r="C29" s="9">
        <v>97.303570844000006</v>
      </c>
      <c r="D29" s="9" t="str">
        <f>IF($B29="N/A","N/A",IF(C29&gt;15,"No",IF(C29&lt;-15,"No","Yes")))</f>
        <v>N/A</v>
      </c>
      <c r="E29" s="9">
        <v>98.068559522000001</v>
      </c>
      <c r="F29" s="9" t="str">
        <f>IF($B29="N/A","N/A",IF(E29&gt;15,"No",IF(E29&lt;-15,"No","Yes")))</f>
        <v>N/A</v>
      </c>
      <c r="G29" s="9">
        <v>98.053595219000002</v>
      </c>
      <c r="H29" s="9" t="str">
        <f>IF($B29="N/A","N/A",IF(G29&gt;15,"No",IF(G29&lt;-15,"No","Yes")))</f>
        <v>N/A</v>
      </c>
      <c r="I29" s="10">
        <v>0.78620000000000001</v>
      </c>
      <c r="J29" s="10">
        <v>-1.4999999999999999E-2</v>
      </c>
      <c r="K29" s="9" t="str">
        <f t="shared" si="1"/>
        <v>Yes</v>
      </c>
    </row>
    <row r="30" spans="1:11" x14ac:dyDescent="0.25">
      <c r="A30" s="3" t="s">
        <v>56</v>
      </c>
      <c r="B30" s="35" t="s">
        <v>213</v>
      </c>
      <c r="C30" s="9">
        <v>71.038627751999996</v>
      </c>
      <c r="D30" s="9" t="str">
        <f>IF($B30="N/A","N/A",IF(C30&gt;15,"No",IF(C30&lt;-15,"No","Yes")))</f>
        <v>N/A</v>
      </c>
      <c r="E30" s="9">
        <v>73.194281133999993</v>
      </c>
      <c r="F30" s="9" t="str">
        <f>IF($B30="N/A","N/A",IF(E30&gt;15,"No",IF(E30&lt;-15,"No","Yes")))</f>
        <v>N/A</v>
      </c>
      <c r="G30" s="9">
        <v>76.132235719999997</v>
      </c>
      <c r="H30" s="9" t="str">
        <f>IF($B30="N/A","N/A",IF(G30&gt;15,"No",IF(G30&lt;-15,"No","Yes")))</f>
        <v>N/A</v>
      </c>
      <c r="I30" s="10">
        <v>3.0339999999999998</v>
      </c>
      <c r="J30" s="10">
        <v>4.0140000000000002</v>
      </c>
      <c r="K30" s="9" t="str">
        <f t="shared" si="1"/>
        <v>Yes</v>
      </c>
    </row>
    <row r="31" spans="1:11" x14ac:dyDescent="0.25">
      <c r="A31" s="3" t="s">
        <v>57</v>
      </c>
      <c r="B31" s="35" t="s">
        <v>213</v>
      </c>
      <c r="C31" s="9">
        <v>24.395460203999999</v>
      </c>
      <c r="D31" s="9" t="str">
        <f>IF($B31="N/A","N/A",IF(C31&gt;15,"No",IF(C31&lt;-15,"No","Yes")))</f>
        <v>N/A</v>
      </c>
      <c r="E31" s="9">
        <v>20.903944481</v>
      </c>
      <c r="F31" s="9" t="str">
        <f>IF($B31="N/A","N/A",IF(E31&gt;15,"No",IF(E31&lt;-15,"No","Yes")))</f>
        <v>N/A</v>
      </c>
      <c r="G31" s="9">
        <v>15.505177236</v>
      </c>
      <c r="H31" s="9" t="str">
        <f>IF($B31="N/A","N/A",IF(G31&gt;15,"No",IF(G31&lt;-15,"No","Yes")))</f>
        <v>N/A</v>
      </c>
      <c r="I31" s="10">
        <v>-14.3</v>
      </c>
      <c r="J31" s="10">
        <v>-25.8</v>
      </c>
      <c r="K31" s="9" t="str">
        <f t="shared" si="1"/>
        <v>Yes</v>
      </c>
    </row>
    <row r="32" spans="1:11" ht="12" customHeight="1" x14ac:dyDescent="0.25">
      <c r="A32" s="140" t="s">
        <v>1647</v>
      </c>
      <c r="B32" s="141"/>
      <c r="C32" s="141"/>
      <c r="D32" s="141"/>
      <c r="E32" s="141"/>
      <c r="F32" s="141"/>
      <c r="G32" s="141"/>
      <c r="H32" s="141"/>
      <c r="I32" s="141"/>
      <c r="J32" s="141"/>
      <c r="K32" s="142"/>
    </row>
    <row r="33" spans="1:11" x14ac:dyDescent="0.25">
      <c r="A33" s="132" t="s">
        <v>1645</v>
      </c>
      <c r="B33" s="133"/>
      <c r="C33" s="133"/>
      <c r="D33" s="133"/>
      <c r="E33" s="133"/>
      <c r="F33" s="133"/>
      <c r="G33" s="133"/>
      <c r="H33" s="133"/>
      <c r="I33" s="133"/>
      <c r="J33" s="133"/>
      <c r="K33" s="134"/>
    </row>
    <row r="34" spans="1:11" x14ac:dyDescent="0.25">
      <c r="A34" s="135" t="s">
        <v>1743</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1603</v>
      </c>
      <c r="B2" s="130"/>
      <c r="C2" s="130"/>
      <c r="D2" s="130"/>
      <c r="E2" s="130"/>
      <c r="F2" s="130"/>
      <c r="G2" s="130"/>
      <c r="H2" s="130"/>
      <c r="I2" s="130"/>
      <c r="J2" s="130"/>
      <c r="K2" s="131"/>
    </row>
    <row r="3" spans="1:11" ht="13" x14ac:dyDescent="0.3">
      <c r="A3" s="121"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1732</v>
      </c>
      <c r="D5" s="24" t="s">
        <v>1737</v>
      </c>
      <c r="E5" s="24" t="s">
        <v>651</v>
      </c>
      <c r="F5" s="24" t="s">
        <v>1733</v>
      </c>
      <c r="G5" s="24" t="s">
        <v>652</v>
      </c>
      <c r="H5" s="24" t="s">
        <v>1734</v>
      </c>
      <c r="I5" s="25" t="s">
        <v>1735</v>
      </c>
      <c r="J5" s="25" t="s">
        <v>1736</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1747</v>
      </c>
      <c r="J6" s="10" t="s">
        <v>1747</v>
      </c>
      <c r="K6" s="9" t="str">
        <f t="shared" ref="K6:K18" si="2">IF(J6="Div by 0", "N/A", IF(J6="N/A","N/A", IF(J6&gt;30, "No", IF(J6&lt;-30, "No", "Yes"))))</f>
        <v>N/A</v>
      </c>
    </row>
    <row r="7" spans="1:11" x14ac:dyDescent="0.25">
      <c r="A7" s="26" t="s">
        <v>445</v>
      </c>
      <c r="B7" s="71" t="s">
        <v>213</v>
      </c>
      <c r="C7" s="9" t="s">
        <v>1747</v>
      </c>
      <c r="D7" s="9" t="str">
        <f t="shared" si="0"/>
        <v>N/A</v>
      </c>
      <c r="E7" s="9" t="s">
        <v>1747</v>
      </c>
      <c r="F7" s="9" t="str">
        <f t="shared" si="0"/>
        <v>N/A</v>
      </c>
      <c r="G7" s="9" t="s">
        <v>1747</v>
      </c>
      <c r="H7" s="9" t="str">
        <f t="shared" si="1"/>
        <v>N/A</v>
      </c>
      <c r="I7" s="10" t="s">
        <v>1747</v>
      </c>
      <c r="J7" s="10" t="s">
        <v>1747</v>
      </c>
      <c r="K7" s="9" t="str">
        <f t="shared" si="2"/>
        <v>N/A</v>
      </c>
    </row>
    <row r="8" spans="1:11" x14ac:dyDescent="0.25">
      <c r="A8" s="26" t="s">
        <v>446</v>
      </c>
      <c r="B8" s="71" t="s">
        <v>213</v>
      </c>
      <c r="C8" s="9" t="s">
        <v>1747</v>
      </c>
      <c r="D8" s="9" t="str">
        <f t="shared" si="0"/>
        <v>N/A</v>
      </c>
      <c r="E8" s="9" t="s">
        <v>1747</v>
      </c>
      <c r="F8" s="9" t="str">
        <f t="shared" si="0"/>
        <v>N/A</v>
      </c>
      <c r="G8" s="9" t="s">
        <v>1747</v>
      </c>
      <c r="H8" s="9" t="str">
        <f t="shared" si="1"/>
        <v>N/A</v>
      </c>
      <c r="I8" s="10" t="s">
        <v>1747</v>
      </c>
      <c r="J8" s="10" t="s">
        <v>1747</v>
      </c>
      <c r="K8" s="9" t="str">
        <f t="shared" si="2"/>
        <v>N/A</v>
      </c>
    </row>
    <row r="9" spans="1:11" x14ac:dyDescent="0.25">
      <c r="A9" s="26" t="s">
        <v>447</v>
      </c>
      <c r="B9" s="71" t="s">
        <v>213</v>
      </c>
      <c r="C9" s="9" t="s">
        <v>1747</v>
      </c>
      <c r="D9" s="9" t="str">
        <f t="shared" si="0"/>
        <v>N/A</v>
      </c>
      <c r="E9" s="9" t="s">
        <v>1747</v>
      </c>
      <c r="F9" s="9" t="str">
        <f t="shared" si="0"/>
        <v>N/A</v>
      </c>
      <c r="G9" s="9" t="s">
        <v>1747</v>
      </c>
      <c r="H9" s="9" t="str">
        <f t="shared" si="1"/>
        <v>N/A</v>
      </c>
      <c r="I9" s="10" t="s">
        <v>1747</v>
      </c>
      <c r="J9" s="10" t="s">
        <v>1747</v>
      </c>
      <c r="K9" s="9" t="str">
        <f t="shared" si="2"/>
        <v>N/A</v>
      </c>
    </row>
    <row r="10" spans="1:11" x14ac:dyDescent="0.25">
      <c r="A10" s="26" t="s">
        <v>448</v>
      </c>
      <c r="B10" s="71" t="s">
        <v>213</v>
      </c>
      <c r="C10" s="9" t="s">
        <v>1747</v>
      </c>
      <c r="D10" s="9" t="str">
        <f t="shared" si="0"/>
        <v>N/A</v>
      </c>
      <c r="E10" s="9" t="s">
        <v>1747</v>
      </c>
      <c r="F10" s="9" t="str">
        <f t="shared" si="0"/>
        <v>N/A</v>
      </c>
      <c r="G10" s="9" t="s">
        <v>1747</v>
      </c>
      <c r="H10" s="9" t="str">
        <f t="shared" si="1"/>
        <v>N/A</v>
      </c>
      <c r="I10" s="10" t="s">
        <v>1747</v>
      </c>
      <c r="J10" s="10" t="s">
        <v>1747</v>
      </c>
      <c r="K10" s="9" t="str">
        <f t="shared" si="2"/>
        <v>N/A</v>
      </c>
    </row>
    <row r="11" spans="1:11" x14ac:dyDescent="0.25">
      <c r="A11" s="2" t="s">
        <v>207</v>
      </c>
      <c r="B11" s="71" t="s">
        <v>213</v>
      </c>
      <c r="C11" s="9" t="s">
        <v>1747</v>
      </c>
      <c r="D11" s="9" t="str">
        <f t="shared" si="0"/>
        <v>N/A</v>
      </c>
      <c r="E11" s="9" t="s">
        <v>1747</v>
      </c>
      <c r="F11" s="9" t="str">
        <f t="shared" si="0"/>
        <v>N/A</v>
      </c>
      <c r="G11" s="9" t="s">
        <v>1747</v>
      </c>
      <c r="H11" s="9" t="str">
        <f t="shared" si="1"/>
        <v>N/A</v>
      </c>
      <c r="I11" s="10" t="s">
        <v>1747</v>
      </c>
      <c r="J11" s="10" t="s">
        <v>1747</v>
      </c>
      <c r="K11" s="9" t="str">
        <f t="shared" si="2"/>
        <v>N/A</v>
      </c>
    </row>
    <row r="12" spans="1:11" x14ac:dyDescent="0.25">
      <c r="A12" s="2" t="s">
        <v>939</v>
      </c>
      <c r="B12" s="71" t="s">
        <v>213</v>
      </c>
      <c r="C12" s="9" t="s">
        <v>1747</v>
      </c>
      <c r="D12" s="9" t="str">
        <f t="shared" si="0"/>
        <v>N/A</v>
      </c>
      <c r="E12" s="9" t="s">
        <v>1747</v>
      </c>
      <c r="F12" s="9" t="str">
        <f t="shared" si="0"/>
        <v>N/A</v>
      </c>
      <c r="G12" s="9" t="s">
        <v>1747</v>
      </c>
      <c r="H12" s="9" t="str">
        <f t="shared" si="1"/>
        <v>N/A</v>
      </c>
      <c r="I12" s="10" t="s">
        <v>1747</v>
      </c>
      <c r="J12" s="10" t="s">
        <v>1747</v>
      </c>
      <c r="K12" s="9" t="str">
        <f t="shared" si="2"/>
        <v>N/A</v>
      </c>
    </row>
    <row r="13" spans="1:11" x14ac:dyDescent="0.25">
      <c r="A13" s="2" t="s">
        <v>51</v>
      </c>
      <c r="B13" s="71" t="s">
        <v>213</v>
      </c>
      <c r="C13" s="9" t="s">
        <v>1747</v>
      </c>
      <c r="D13" s="9" t="str">
        <f t="shared" si="0"/>
        <v>N/A</v>
      </c>
      <c r="E13" s="9" t="s">
        <v>1747</v>
      </c>
      <c r="F13" s="9" t="str">
        <f t="shared" si="0"/>
        <v>N/A</v>
      </c>
      <c r="G13" s="9" t="s">
        <v>1747</v>
      </c>
      <c r="H13" s="9" t="str">
        <f t="shared" si="1"/>
        <v>N/A</v>
      </c>
      <c r="I13" s="10" t="s">
        <v>1747</v>
      </c>
      <c r="J13" s="10" t="s">
        <v>1747</v>
      </c>
      <c r="K13" s="9" t="str">
        <f t="shared" si="2"/>
        <v>N/A</v>
      </c>
    </row>
    <row r="14" spans="1:11" x14ac:dyDescent="0.25">
      <c r="A14" s="2" t="s">
        <v>52</v>
      </c>
      <c r="B14" s="71" t="s">
        <v>213</v>
      </c>
      <c r="C14" s="9" t="s">
        <v>1747</v>
      </c>
      <c r="D14" s="9" t="str">
        <f t="shared" si="0"/>
        <v>N/A</v>
      </c>
      <c r="E14" s="9" t="s">
        <v>1747</v>
      </c>
      <c r="F14" s="9" t="str">
        <f t="shared" si="0"/>
        <v>N/A</v>
      </c>
      <c r="G14" s="9" t="s">
        <v>1747</v>
      </c>
      <c r="H14" s="9" t="str">
        <f t="shared" si="1"/>
        <v>N/A</v>
      </c>
      <c r="I14" s="10" t="s">
        <v>1747</v>
      </c>
      <c r="J14" s="10" t="s">
        <v>1747</v>
      </c>
      <c r="K14" s="9" t="str">
        <f t="shared" si="2"/>
        <v>N/A</v>
      </c>
    </row>
    <row r="15" spans="1:11" x14ac:dyDescent="0.25">
      <c r="A15" s="2" t="s">
        <v>164</v>
      </c>
      <c r="B15" s="71" t="s">
        <v>213</v>
      </c>
      <c r="C15" s="9" t="s">
        <v>1747</v>
      </c>
      <c r="D15" s="9" t="str">
        <f t="shared" si="0"/>
        <v>N/A</v>
      </c>
      <c r="E15" s="9" t="s">
        <v>1747</v>
      </c>
      <c r="F15" s="9" t="str">
        <f t="shared" si="0"/>
        <v>N/A</v>
      </c>
      <c r="G15" s="9" t="s">
        <v>1747</v>
      </c>
      <c r="H15" s="9" t="str">
        <f t="shared" si="1"/>
        <v>N/A</v>
      </c>
      <c r="I15" s="10" t="s">
        <v>1747</v>
      </c>
      <c r="J15" s="10" t="s">
        <v>1747</v>
      </c>
      <c r="K15" s="9" t="str">
        <f t="shared" si="2"/>
        <v>N/A</v>
      </c>
    </row>
    <row r="16" spans="1:11" x14ac:dyDescent="0.25">
      <c r="A16" s="2" t="s">
        <v>165</v>
      </c>
      <c r="B16" s="71" t="s">
        <v>213</v>
      </c>
      <c r="C16" s="9" t="s">
        <v>1747</v>
      </c>
      <c r="D16" s="9" t="str">
        <f t="shared" si="0"/>
        <v>N/A</v>
      </c>
      <c r="E16" s="9" t="s">
        <v>1747</v>
      </c>
      <c r="F16" s="9" t="str">
        <f t="shared" si="0"/>
        <v>N/A</v>
      </c>
      <c r="G16" s="9" t="s">
        <v>1747</v>
      </c>
      <c r="H16" s="9" t="str">
        <f t="shared" si="1"/>
        <v>N/A</v>
      </c>
      <c r="I16" s="10" t="s">
        <v>1747</v>
      </c>
      <c r="J16" s="10" t="s">
        <v>1747</v>
      </c>
      <c r="K16" s="9" t="str">
        <f t="shared" si="2"/>
        <v>N/A</v>
      </c>
    </row>
    <row r="17" spans="1:11" x14ac:dyDescent="0.25">
      <c r="A17" s="2" t="s">
        <v>21</v>
      </c>
      <c r="B17" s="71" t="s">
        <v>213</v>
      </c>
      <c r="C17" s="9" t="s">
        <v>1747</v>
      </c>
      <c r="D17" s="9" t="str">
        <f t="shared" si="0"/>
        <v>N/A</v>
      </c>
      <c r="E17" s="9" t="s">
        <v>1747</v>
      </c>
      <c r="F17" s="9" t="str">
        <f t="shared" si="0"/>
        <v>N/A</v>
      </c>
      <c r="G17" s="9" t="s">
        <v>1747</v>
      </c>
      <c r="H17" s="9" t="str">
        <f t="shared" si="1"/>
        <v>N/A</v>
      </c>
      <c r="I17" s="10" t="s">
        <v>1747</v>
      </c>
      <c r="J17" s="10" t="s">
        <v>1747</v>
      </c>
      <c r="K17" s="9" t="str">
        <f t="shared" si="2"/>
        <v>N/A</v>
      </c>
    </row>
    <row r="18" spans="1:11" x14ac:dyDescent="0.25">
      <c r="A18" s="2" t="s">
        <v>53</v>
      </c>
      <c r="B18" s="71" t="s">
        <v>213</v>
      </c>
      <c r="C18" s="9" t="s">
        <v>1747</v>
      </c>
      <c r="D18" s="9" t="str">
        <f t="shared" si="0"/>
        <v>N/A</v>
      </c>
      <c r="E18" s="9" t="s">
        <v>1747</v>
      </c>
      <c r="F18" s="9" t="str">
        <f t="shared" si="0"/>
        <v>N/A</v>
      </c>
      <c r="G18" s="9" t="s">
        <v>1747</v>
      </c>
      <c r="H18" s="9" t="str">
        <f t="shared" si="1"/>
        <v>N/A</v>
      </c>
      <c r="I18" s="10" t="s">
        <v>1747</v>
      </c>
      <c r="J18" s="10" t="s">
        <v>1747</v>
      </c>
      <c r="K18" s="9" t="str">
        <f t="shared" si="2"/>
        <v>N/A</v>
      </c>
    </row>
    <row r="19" spans="1:11" x14ac:dyDescent="0.25">
      <c r="A19" s="3" t="s">
        <v>678</v>
      </c>
      <c r="B19" s="71" t="s">
        <v>213</v>
      </c>
      <c r="C19" s="9" t="s">
        <v>1747</v>
      </c>
      <c r="D19" s="9" t="str">
        <f t="shared" ref="D19:D21" si="3">IF($B19="N/A","N/A",IF(C19&lt;0,"No","Yes"))</f>
        <v>N/A</v>
      </c>
      <c r="E19" s="9" t="s">
        <v>1747</v>
      </c>
      <c r="F19" s="9" t="str">
        <f t="shared" ref="F19:F21" si="4">IF($B19="N/A","N/A",IF(E19&lt;0,"No","Yes"))</f>
        <v>N/A</v>
      </c>
      <c r="G19" s="9" t="s">
        <v>1747</v>
      </c>
      <c r="H19" s="9" t="str">
        <f t="shared" ref="H19:H21" si="5">IF($B19="N/A","N/A",IF(G19&lt;0,"No","Yes"))</f>
        <v>N/A</v>
      </c>
      <c r="I19" s="10" t="s">
        <v>1747</v>
      </c>
      <c r="J19" s="10" t="s">
        <v>1747</v>
      </c>
      <c r="K19" s="9" t="str">
        <f>IF(J19="Div by 0", "N/A", IF(J19="N/A","N/A", IF(J19&gt;30, "No", IF(J19&lt;-30, "No", "Yes"))))</f>
        <v>N/A</v>
      </c>
    </row>
    <row r="20" spans="1:11" x14ac:dyDescent="0.25">
      <c r="A20" s="3" t="s">
        <v>679</v>
      </c>
      <c r="B20" s="71" t="s">
        <v>213</v>
      </c>
      <c r="C20" s="9" t="s">
        <v>1747</v>
      </c>
      <c r="D20" s="9" t="str">
        <f t="shared" si="3"/>
        <v>N/A</v>
      </c>
      <c r="E20" s="9" t="s">
        <v>1747</v>
      </c>
      <c r="F20" s="9" t="str">
        <f t="shared" si="4"/>
        <v>N/A</v>
      </c>
      <c r="G20" s="9" t="s">
        <v>1747</v>
      </c>
      <c r="H20" s="9" t="str">
        <f t="shared" si="5"/>
        <v>N/A</v>
      </c>
      <c r="I20" s="10" t="s">
        <v>1747</v>
      </c>
      <c r="J20" s="10" t="s">
        <v>1747</v>
      </c>
      <c r="K20" s="9" t="str">
        <f>IF(J20="Div by 0", "N/A", IF(J20="N/A","N/A", IF(J20&gt;30, "No", IF(J20&lt;-30, "No", "Yes"))))</f>
        <v>N/A</v>
      </c>
    </row>
    <row r="21" spans="1:11" x14ac:dyDescent="0.25">
      <c r="A21" s="3" t="s">
        <v>680</v>
      </c>
      <c r="B21" s="71" t="s">
        <v>213</v>
      </c>
      <c r="C21" s="9" t="s">
        <v>1747</v>
      </c>
      <c r="D21" s="9" t="str">
        <f t="shared" si="3"/>
        <v>N/A</v>
      </c>
      <c r="E21" s="9" t="s">
        <v>1747</v>
      </c>
      <c r="F21" s="9" t="str">
        <f t="shared" si="4"/>
        <v>N/A</v>
      </c>
      <c r="G21" s="9" t="s">
        <v>1747</v>
      </c>
      <c r="H21" s="9" t="str">
        <f t="shared" si="5"/>
        <v>N/A</v>
      </c>
      <c r="I21" s="10" t="s">
        <v>1747</v>
      </c>
      <c r="J21" s="10" t="s">
        <v>1747</v>
      </c>
      <c r="K21" s="9" t="str">
        <f>IF(J21="Div by 0", "N/A", IF(J21="N/A","N/A", IF(J21&gt;30, "No", IF(J21&lt;-30, "No", "Yes"))))</f>
        <v>N/A</v>
      </c>
    </row>
    <row r="22" spans="1:11" ht="16.5" customHeight="1" x14ac:dyDescent="0.25">
      <c r="A22" s="3" t="s">
        <v>1714</v>
      </c>
      <c r="B22" s="71" t="s">
        <v>213</v>
      </c>
      <c r="C22" s="9" t="s">
        <v>1747</v>
      </c>
      <c r="D22" s="9" t="str">
        <f t="shared" ref="D22:D31" si="6">IF($B22="N/A","N/A",IF(C22&lt;0,"No","Yes"))</f>
        <v>N/A</v>
      </c>
      <c r="E22" s="9" t="s">
        <v>1747</v>
      </c>
      <c r="F22" s="9" t="str">
        <f t="shared" ref="F22:F31" si="7">IF($B22="N/A","N/A",IF(E22&lt;0,"No","Yes"))</f>
        <v>N/A</v>
      </c>
      <c r="G22" s="9" t="s">
        <v>1747</v>
      </c>
      <c r="I22" s="10" t="s">
        <v>1747</v>
      </c>
      <c r="J22" s="10" t="s">
        <v>1747</v>
      </c>
      <c r="K22" s="9" t="str">
        <f t="shared" ref="K22:K31" si="8">IF(J22="Div by 0", "N/A", IF(J22="N/A","N/A", IF(J22&gt;30, "No", IF(J22&lt;-30, "No", "Yes"))))</f>
        <v>N/A</v>
      </c>
    </row>
    <row r="23" spans="1:11" x14ac:dyDescent="0.25">
      <c r="A23" s="3" t="s">
        <v>942</v>
      </c>
      <c r="B23" s="71" t="s">
        <v>213</v>
      </c>
      <c r="C23" s="9" t="s">
        <v>1747</v>
      </c>
      <c r="D23" s="9" t="str">
        <f t="shared" si="6"/>
        <v>N/A</v>
      </c>
      <c r="E23" s="9" t="s">
        <v>1747</v>
      </c>
      <c r="F23" s="9" t="str">
        <f t="shared" si="7"/>
        <v>N/A</v>
      </c>
      <c r="G23" s="9" t="s">
        <v>1747</v>
      </c>
      <c r="H23" s="9" t="str">
        <f t="shared" ref="H23:H31" si="9">IF($B23="N/A","N/A",IF(G23&lt;0,"No","Yes"))</f>
        <v>N/A</v>
      </c>
      <c r="I23" s="10" t="s">
        <v>1747</v>
      </c>
      <c r="J23" s="10" t="s">
        <v>1747</v>
      </c>
      <c r="K23" s="9" t="str">
        <f t="shared" si="8"/>
        <v>N/A</v>
      </c>
    </row>
    <row r="24" spans="1:11" ht="25" x14ac:dyDescent="0.25">
      <c r="A24" s="3" t="s">
        <v>943</v>
      </c>
      <c r="B24" s="71" t="s">
        <v>213</v>
      </c>
      <c r="C24" s="9" t="s">
        <v>1747</v>
      </c>
      <c r="D24" s="9" t="str">
        <f t="shared" si="6"/>
        <v>N/A</v>
      </c>
      <c r="E24" s="9" t="s">
        <v>1747</v>
      </c>
      <c r="F24" s="9" t="str">
        <f t="shared" si="7"/>
        <v>N/A</v>
      </c>
      <c r="G24" s="9" t="s">
        <v>1747</v>
      </c>
      <c r="H24" s="9" t="str">
        <f t="shared" si="9"/>
        <v>N/A</v>
      </c>
      <c r="I24" s="10" t="s">
        <v>1747</v>
      </c>
      <c r="J24" s="10" t="s">
        <v>1747</v>
      </c>
      <c r="K24" s="9" t="str">
        <f t="shared" si="8"/>
        <v>N/A</v>
      </c>
    </row>
    <row r="25" spans="1:11" x14ac:dyDescent="0.25">
      <c r="A25" s="2" t="s">
        <v>166</v>
      </c>
      <c r="B25" s="71" t="s">
        <v>213</v>
      </c>
      <c r="C25" s="9" t="s">
        <v>1747</v>
      </c>
      <c r="D25" s="9" t="str">
        <f t="shared" si="6"/>
        <v>N/A</v>
      </c>
      <c r="E25" s="9" t="s">
        <v>1747</v>
      </c>
      <c r="F25" s="9" t="str">
        <f t="shared" si="7"/>
        <v>N/A</v>
      </c>
      <c r="G25" s="9" t="s">
        <v>1747</v>
      </c>
      <c r="H25" s="9" t="str">
        <f t="shared" si="9"/>
        <v>N/A</v>
      </c>
      <c r="I25" s="10" t="s">
        <v>1747</v>
      </c>
      <c r="J25" s="10" t="s">
        <v>1747</v>
      </c>
      <c r="K25" s="9" t="str">
        <f t="shared" si="8"/>
        <v>N/A</v>
      </c>
    </row>
    <row r="26" spans="1:11" x14ac:dyDescent="0.25">
      <c r="A26" s="2" t="s">
        <v>167</v>
      </c>
      <c r="B26" s="71" t="s">
        <v>213</v>
      </c>
      <c r="C26" s="9" t="s">
        <v>1747</v>
      </c>
      <c r="D26" s="9" t="str">
        <f t="shared" si="6"/>
        <v>N/A</v>
      </c>
      <c r="E26" s="9" t="s">
        <v>1747</v>
      </c>
      <c r="F26" s="9" t="str">
        <f t="shared" si="7"/>
        <v>N/A</v>
      </c>
      <c r="G26" s="9" t="s">
        <v>1747</v>
      </c>
      <c r="H26" s="9" t="str">
        <f t="shared" si="9"/>
        <v>N/A</v>
      </c>
      <c r="I26" s="10" t="s">
        <v>1747</v>
      </c>
      <c r="J26" s="10" t="s">
        <v>1747</v>
      </c>
      <c r="K26" s="9" t="str">
        <f t="shared" si="8"/>
        <v>N/A</v>
      </c>
    </row>
    <row r="27" spans="1:11" x14ac:dyDescent="0.25">
      <c r="A27" s="2" t="s">
        <v>168</v>
      </c>
      <c r="B27" s="71" t="s">
        <v>213</v>
      </c>
      <c r="C27" s="9" t="s">
        <v>1747</v>
      </c>
      <c r="D27" s="9" t="str">
        <f t="shared" si="6"/>
        <v>N/A</v>
      </c>
      <c r="E27" s="9" t="s">
        <v>1747</v>
      </c>
      <c r="F27" s="9" t="str">
        <f t="shared" si="7"/>
        <v>N/A</v>
      </c>
      <c r="G27" s="9" t="s">
        <v>1747</v>
      </c>
      <c r="H27" s="9" t="str">
        <f t="shared" si="9"/>
        <v>N/A</v>
      </c>
      <c r="I27" s="10" t="s">
        <v>1747</v>
      </c>
      <c r="J27" s="10" t="s">
        <v>1747</v>
      </c>
      <c r="K27" s="9" t="str">
        <f t="shared" si="8"/>
        <v>N/A</v>
      </c>
    </row>
    <row r="28" spans="1:11" x14ac:dyDescent="0.25">
      <c r="A28" s="2" t="s">
        <v>54</v>
      </c>
      <c r="B28" s="71" t="s">
        <v>213</v>
      </c>
      <c r="C28" s="9" t="s">
        <v>1747</v>
      </c>
      <c r="D28" s="9" t="str">
        <f t="shared" si="6"/>
        <v>N/A</v>
      </c>
      <c r="E28" s="9" t="s">
        <v>1747</v>
      </c>
      <c r="F28" s="9" t="str">
        <f t="shared" si="7"/>
        <v>N/A</v>
      </c>
      <c r="G28" s="9" t="s">
        <v>1747</v>
      </c>
      <c r="H28" s="9" t="str">
        <f t="shared" si="9"/>
        <v>N/A</v>
      </c>
      <c r="I28" s="10" t="s">
        <v>1747</v>
      </c>
      <c r="J28" s="10" t="s">
        <v>1747</v>
      </c>
      <c r="K28" s="9" t="str">
        <f t="shared" si="8"/>
        <v>N/A</v>
      </c>
    </row>
    <row r="29" spans="1:11" x14ac:dyDescent="0.25">
      <c r="A29" s="2" t="s">
        <v>55</v>
      </c>
      <c r="B29" s="71" t="s">
        <v>213</v>
      </c>
      <c r="C29" s="9" t="s">
        <v>1747</v>
      </c>
      <c r="D29" s="9" t="str">
        <f t="shared" si="6"/>
        <v>N/A</v>
      </c>
      <c r="E29" s="9" t="s">
        <v>1747</v>
      </c>
      <c r="F29" s="9" t="str">
        <f t="shared" si="7"/>
        <v>N/A</v>
      </c>
      <c r="G29" s="9" t="s">
        <v>1747</v>
      </c>
      <c r="H29" s="9" t="str">
        <f t="shared" si="9"/>
        <v>N/A</v>
      </c>
      <c r="I29" s="10" t="s">
        <v>1747</v>
      </c>
      <c r="J29" s="10" t="s">
        <v>1747</v>
      </c>
      <c r="K29" s="9" t="str">
        <f t="shared" si="8"/>
        <v>N/A</v>
      </c>
    </row>
    <row r="30" spans="1:11" x14ac:dyDescent="0.25">
      <c r="A30" s="2" t="s">
        <v>56</v>
      </c>
      <c r="B30" s="71" t="s">
        <v>213</v>
      </c>
      <c r="C30" s="9" t="s">
        <v>1747</v>
      </c>
      <c r="D30" s="9" t="str">
        <f t="shared" si="6"/>
        <v>N/A</v>
      </c>
      <c r="E30" s="9" t="s">
        <v>1747</v>
      </c>
      <c r="F30" s="9" t="str">
        <f t="shared" si="7"/>
        <v>N/A</v>
      </c>
      <c r="G30" s="9" t="s">
        <v>1747</v>
      </c>
      <c r="H30" s="9" t="str">
        <f t="shared" si="9"/>
        <v>N/A</v>
      </c>
      <c r="I30" s="10" t="s">
        <v>1747</v>
      </c>
      <c r="J30" s="10" t="s">
        <v>1747</v>
      </c>
      <c r="K30" s="9" t="str">
        <f t="shared" si="8"/>
        <v>N/A</v>
      </c>
    </row>
    <row r="31" spans="1:11" x14ac:dyDescent="0.25">
      <c r="A31" s="2" t="s">
        <v>57</v>
      </c>
      <c r="B31" s="71" t="s">
        <v>213</v>
      </c>
      <c r="C31" s="9" t="s">
        <v>1747</v>
      </c>
      <c r="D31" s="9" t="str">
        <f t="shared" si="6"/>
        <v>N/A</v>
      </c>
      <c r="E31" s="9" t="s">
        <v>1747</v>
      </c>
      <c r="F31" s="9" t="str">
        <f t="shared" si="7"/>
        <v>N/A</v>
      </c>
      <c r="G31" s="9" t="s">
        <v>1747</v>
      </c>
      <c r="H31" s="9" t="str">
        <f t="shared" si="9"/>
        <v>N/A</v>
      </c>
      <c r="I31" s="10" t="s">
        <v>1747</v>
      </c>
      <c r="J31" s="10" t="s">
        <v>1747</v>
      </c>
      <c r="K31" s="9" t="str">
        <f t="shared" si="8"/>
        <v>N/A</v>
      </c>
    </row>
    <row r="32" spans="1:11" ht="12" customHeight="1" x14ac:dyDescent="0.25">
      <c r="A32" s="140" t="s">
        <v>1647</v>
      </c>
      <c r="B32" s="141"/>
      <c r="C32" s="141"/>
      <c r="D32" s="141"/>
      <c r="E32" s="141"/>
      <c r="F32" s="141"/>
      <c r="G32" s="141"/>
      <c r="H32" s="141"/>
      <c r="I32" s="141"/>
      <c r="J32" s="141"/>
      <c r="K32" s="142"/>
    </row>
    <row r="33" spans="1:11" x14ac:dyDescent="0.25">
      <c r="A33" s="132" t="s">
        <v>1645</v>
      </c>
      <c r="B33" s="133"/>
      <c r="C33" s="133"/>
      <c r="D33" s="133"/>
      <c r="E33" s="133"/>
      <c r="F33" s="133"/>
      <c r="G33" s="133"/>
      <c r="H33" s="133"/>
      <c r="I33" s="133"/>
      <c r="J33" s="133"/>
      <c r="K33" s="134"/>
    </row>
    <row r="34" spans="1:11" x14ac:dyDescent="0.25">
      <c r="A34" s="135" t="s">
        <v>1743</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1731</v>
      </c>
      <c r="B1" s="124"/>
      <c r="C1" s="124"/>
      <c r="D1" s="124"/>
      <c r="E1" s="124"/>
      <c r="F1" s="124"/>
      <c r="G1" s="124"/>
      <c r="H1" s="124"/>
      <c r="I1" s="124"/>
      <c r="J1" s="124"/>
      <c r="K1" s="124"/>
      <c r="L1" s="125"/>
    </row>
    <row r="2" spans="1:12" s="20" customFormat="1" ht="13" x14ac:dyDescent="0.3">
      <c r="A2" s="129" t="s">
        <v>1604</v>
      </c>
      <c r="B2" s="130"/>
      <c r="C2" s="130"/>
      <c r="D2" s="130"/>
      <c r="E2" s="130"/>
      <c r="F2" s="130"/>
      <c r="G2" s="130"/>
      <c r="H2" s="130"/>
      <c r="I2" s="130"/>
      <c r="J2" s="130"/>
      <c r="K2" s="130"/>
      <c r="L2" s="131"/>
    </row>
    <row r="3" spans="1:12" s="20" customFormat="1" ht="13" x14ac:dyDescent="0.3">
      <c r="A3" s="121" t="s">
        <v>1746</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1732</v>
      </c>
      <c r="D5" s="24" t="s">
        <v>1737</v>
      </c>
      <c r="E5" s="24" t="s">
        <v>651</v>
      </c>
      <c r="F5" s="24" t="s">
        <v>1733</v>
      </c>
      <c r="G5" s="24" t="s">
        <v>652</v>
      </c>
      <c r="H5" s="24" t="s">
        <v>1734</v>
      </c>
      <c r="I5" s="40" t="s">
        <v>1735</v>
      </c>
      <c r="J5" s="40" t="s">
        <v>1736</v>
      </c>
      <c r="K5" s="41" t="s">
        <v>744</v>
      </c>
      <c r="L5" s="42" t="s">
        <v>743</v>
      </c>
    </row>
    <row r="6" spans="1:12" ht="12.75" customHeight="1" x14ac:dyDescent="0.25">
      <c r="A6" s="2" t="s">
        <v>345</v>
      </c>
      <c r="B6" s="11" t="s">
        <v>213</v>
      </c>
      <c r="C6" s="27">
        <v>4</v>
      </c>
      <c r="D6" s="11" t="s">
        <v>213</v>
      </c>
      <c r="E6" s="27">
        <v>7</v>
      </c>
      <c r="F6" s="11" t="s">
        <v>213</v>
      </c>
      <c r="G6" s="27">
        <v>4</v>
      </c>
      <c r="H6" s="11" t="s">
        <v>213</v>
      </c>
      <c r="I6" s="114" t="s">
        <v>213</v>
      </c>
      <c r="J6" s="114" t="s">
        <v>213</v>
      </c>
      <c r="K6" s="11" t="s">
        <v>213</v>
      </c>
      <c r="L6" s="11" t="s">
        <v>213</v>
      </c>
    </row>
    <row r="7" spans="1:12" x14ac:dyDescent="0.25">
      <c r="A7" s="3" t="s">
        <v>17</v>
      </c>
      <c r="B7" s="30" t="s">
        <v>213</v>
      </c>
      <c r="C7" s="31">
        <v>256432</v>
      </c>
      <c r="D7" s="68" t="str">
        <f>IF($B7="N/A","N/A",IF(C7&gt;10,"No",IF(C7&lt;-10,"No","Yes")))</f>
        <v>N/A</v>
      </c>
      <c r="E7" s="31">
        <v>278315</v>
      </c>
      <c r="F7" s="68" t="str">
        <f>IF($B7="N/A","N/A",IF(E7&gt;10,"No",IF(E7&lt;-10,"No","Yes")))</f>
        <v>N/A</v>
      </c>
      <c r="G7" s="31">
        <v>296969</v>
      </c>
      <c r="H7" s="68" t="str">
        <f>IF($B7="N/A","N/A",IF(G7&gt;10,"No",IF(G7&lt;-10,"No","Yes")))</f>
        <v>N/A</v>
      </c>
      <c r="I7" s="69">
        <v>8.5340000000000007</v>
      </c>
      <c r="J7" s="69">
        <v>6.702</v>
      </c>
      <c r="K7" s="70" t="s">
        <v>739</v>
      </c>
      <c r="L7" s="32" t="str">
        <f>IF(J7="Div by 0", "N/A", IF(K7="N/A","N/A", IF(J7&gt;VALUE(MID(K7,1,2)), "No", IF(J7&lt;-1*VALUE(MID(K7,1,2)), "No", "Yes"))))</f>
        <v>Yes</v>
      </c>
    </row>
    <row r="8" spans="1:12" x14ac:dyDescent="0.25">
      <c r="A8" s="3" t="s">
        <v>58</v>
      </c>
      <c r="B8" s="35" t="s">
        <v>213</v>
      </c>
      <c r="C8" s="45">
        <v>1321988437</v>
      </c>
      <c r="D8" s="11" t="str">
        <f>IF($B8="N/A","N/A",IF(C8&gt;10,"No",IF(C8&lt;-10,"No","Yes")))</f>
        <v>N/A</v>
      </c>
      <c r="E8" s="45">
        <v>1261540592</v>
      </c>
      <c r="F8" s="11" t="str">
        <f>IF($B8="N/A","N/A",IF(E8&gt;10,"No",IF(E8&lt;-10,"No","Yes")))</f>
        <v>N/A</v>
      </c>
      <c r="G8" s="45">
        <v>504044158</v>
      </c>
      <c r="H8" s="11" t="str">
        <f>IF($B8="N/A","N/A",IF(G8&gt;10,"No",IF(G8&lt;-10,"No","Yes")))</f>
        <v>N/A</v>
      </c>
      <c r="I8" s="12">
        <v>-4.57</v>
      </c>
      <c r="J8" s="12">
        <v>-60</v>
      </c>
      <c r="K8" s="43" t="s">
        <v>739</v>
      </c>
      <c r="L8" s="9" t="str">
        <f>IF(J8="Div by 0", "N/A", IF(K8="N/A","N/A", IF(J8&gt;VALUE(MID(K8,1,2)), "No", IF(J8&lt;-1*VALUE(MID(K8,1,2)), "No", "Yes"))))</f>
        <v>No</v>
      </c>
    </row>
    <row r="9" spans="1:12" x14ac:dyDescent="0.25">
      <c r="A9" s="4" t="s">
        <v>944</v>
      </c>
      <c r="B9" s="9" t="s">
        <v>213</v>
      </c>
      <c r="C9" s="8">
        <v>7.8395052099999996</v>
      </c>
      <c r="D9" s="11" t="str">
        <f>IF($B9="N/A","N/A",IF(C9&gt;10,"No",IF(C9&lt;-10,"No","Yes")))</f>
        <v>N/A</v>
      </c>
      <c r="E9" s="8">
        <v>18.721951744999998</v>
      </c>
      <c r="F9" s="11" t="str">
        <f>IF($B9="N/A","N/A",IF(E9&gt;10,"No",IF(E9&lt;-10,"No","Yes")))</f>
        <v>N/A</v>
      </c>
      <c r="G9" s="8">
        <v>44.635298634000002</v>
      </c>
      <c r="H9" s="11" t="str">
        <f>IF($B9="N/A","N/A",IF(G9&gt;10,"No",IF(G9&lt;-10,"No","Yes")))</f>
        <v>N/A</v>
      </c>
      <c r="I9" s="12">
        <v>138.80000000000001</v>
      </c>
      <c r="J9" s="12">
        <v>138.4</v>
      </c>
      <c r="K9" s="9" t="s">
        <v>213</v>
      </c>
      <c r="L9" s="9" t="str">
        <f>IF(J9="Div by 0", "N/A", IF(K9="N/A","N/A", IF(J9&gt;VALUE(MID(K9,1,2)), "No", IF(J9&lt;-1*VALUE(MID(K9,1,2)), "No", "Yes"))))</f>
        <v>N/A</v>
      </c>
    </row>
    <row r="10" spans="1:12" x14ac:dyDescent="0.25">
      <c r="A10" s="4" t="s">
        <v>945</v>
      </c>
      <c r="B10" s="9" t="s">
        <v>213</v>
      </c>
      <c r="C10" s="8">
        <v>4.9022742871</v>
      </c>
      <c r="D10" s="11" t="str">
        <f t="shared" ref="D10:D19" si="0">IF($B10="N/A","N/A",IF(C10&gt;10,"No",IF(C10&lt;-10,"No","Yes")))</f>
        <v>N/A</v>
      </c>
      <c r="E10" s="8">
        <v>81.278048255000002</v>
      </c>
      <c r="F10" s="11" t="str">
        <f t="shared" ref="F10:F19" si="1">IF($B10="N/A","N/A",IF(E10&gt;10,"No",IF(E10&lt;-10,"No","Yes")))</f>
        <v>N/A</v>
      </c>
      <c r="G10" s="8">
        <v>55.364701365999998</v>
      </c>
      <c r="H10" s="11" t="str">
        <f t="shared" ref="H10:H19" si="2">IF($B10="N/A","N/A",IF(G10&gt;10,"No",IF(G10&lt;-10,"No","Yes")))</f>
        <v>N/A</v>
      </c>
      <c r="I10" s="12">
        <v>1558</v>
      </c>
      <c r="J10" s="12">
        <v>-31.9</v>
      </c>
      <c r="K10" s="9" t="s">
        <v>213</v>
      </c>
      <c r="L10" s="9" t="str">
        <f t="shared" ref="L10:L26" si="3">IF(J10="Div by 0", "N/A", IF(K10="N/A","N/A", IF(J10&gt;VALUE(MID(K10,1,2)), "No", IF(J10&lt;-1*VALUE(MID(K10,1,2)), "No", "Yes"))))</f>
        <v>N/A</v>
      </c>
    </row>
    <row r="11" spans="1:12" x14ac:dyDescent="0.25">
      <c r="A11" s="4" t="s">
        <v>946</v>
      </c>
      <c r="B11" s="9" t="s">
        <v>213</v>
      </c>
      <c r="C11" s="8">
        <v>12.882167592</v>
      </c>
      <c r="D11" s="11" t="str">
        <f t="shared" si="0"/>
        <v>N/A</v>
      </c>
      <c r="E11" s="8">
        <v>0</v>
      </c>
      <c r="F11" s="11" t="str">
        <f t="shared" si="1"/>
        <v>N/A</v>
      </c>
      <c r="G11" s="8">
        <v>0</v>
      </c>
      <c r="H11" s="11" t="str">
        <f t="shared" si="2"/>
        <v>N/A</v>
      </c>
      <c r="I11" s="12">
        <v>-100</v>
      </c>
      <c r="J11" s="12" t="s">
        <v>1747</v>
      </c>
      <c r="K11" s="9" t="s">
        <v>213</v>
      </c>
      <c r="L11" s="9" t="str">
        <f t="shared" si="3"/>
        <v>N/A</v>
      </c>
    </row>
    <row r="12" spans="1:12" x14ac:dyDescent="0.25">
      <c r="A12" s="4" t="s">
        <v>947</v>
      </c>
      <c r="B12" s="9" t="s">
        <v>213</v>
      </c>
      <c r="C12" s="8">
        <v>0</v>
      </c>
      <c r="D12" s="11" t="str">
        <f t="shared" si="0"/>
        <v>N/A</v>
      </c>
      <c r="E12" s="8">
        <v>0</v>
      </c>
      <c r="F12" s="11" t="str">
        <f t="shared" si="1"/>
        <v>N/A</v>
      </c>
      <c r="G12" s="8">
        <v>0</v>
      </c>
      <c r="H12" s="11" t="str">
        <f t="shared" si="2"/>
        <v>N/A</v>
      </c>
      <c r="I12" s="12" t="s">
        <v>1747</v>
      </c>
      <c r="J12" s="12" t="s">
        <v>1747</v>
      </c>
      <c r="K12" s="9" t="s">
        <v>213</v>
      </c>
      <c r="L12" s="9" t="str">
        <f t="shared" si="3"/>
        <v>N/A</v>
      </c>
    </row>
    <row r="13" spans="1:12" x14ac:dyDescent="0.25">
      <c r="A13" s="4" t="s">
        <v>948</v>
      </c>
      <c r="B13" s="11" t="s">
        <v>213</v>
      </c>
      <c r="C13" s="8">
        <v>74.376052911000002</v>
      </c>
      <c r="D13" s="11" t="str">
        <f t="shared" si="0"/>
        <v>N/A</v>
      </c>
      <c r="E13" s="8">
        <v>0</v>
      </c>
      <c r="F13" s="11" t="str">
        <f t="shared" si="1"/>
        <v>N/A</v>
      </c>
      <c r="G13" s="8">
        <v>0</v>
      </c>
      <c r="H13" s="11" t="str">
        <f t="shared" si="2"/>
        <v>N/A</v>
      </c>
      <c r="I13" s="12">
        <v>-100</v>
      </c>
      <c r="J13" s="12" t="s">
        <v>1747</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0</v>
      </c>
      <c r="H14" s="11" t="str">
        <f t="shared" si="2"/>
        <v>N/A</v>
      </c>
      <c r="I14" s="12" t="s">
        <v>1747</v>
      </c>
      <c r="J14" s="12" t="s">
        <v>1747</v>
      </c>
      <c r="K14" s="9" t="s">
        <v>213</v>
      </c>
      <c r="L14" s="9" t="str">
        <f t="shared" si="3"/>
        <v>N/A</v>
      </c>
    </row>
    <row r="15" spans="1:12" x14ac:dyDescent="0.25">
      <c r="A15" s="4" t="s">
        <v>950</v>
      </c>
      <c r="B15" s="11" t="s">
        <v>213</v>
      </c>
      <c r="C15" s="8">
        <v>0</v>
      </c>
      <c r="D15" s="11" t="str">
        <f t="shared" si="0"/>
        <v>N/A</v>
      </c>
      <c r="E15" s="8">
        <v>0</v>
      </c>
      <c r="F15" s="11" t="str">
        <f t="shared" si="1"/>
        <v>N/A</v>
      </c>
      <c r="G15" s="8">
        <v>0</v>
      </c>
      <c r="H15" s="11" t="str">
        <f t="shared" si="2"/>
        <v>N/A</v>
      </c>
      <c r="I15" s="12" t="s">
        <v>1747</v>
      </c>
      <c r="J15" s="12" t="s">
        <v>1747</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0</v>
      </c>
      <c r="H16" s="11" t="str">
        <f t="shared" si="2"/>
        <v>N/A</v>
      </c>
      <c r="I16" s="12" t="s">
        <v>1747</v>
      </c>
      <c r="J16" s="12" t="s">
        <v>1747</v>
      </c>
      <c r="K16" s="9" t="s">
        <v>213</v>
      </c>
      <c r="L16" s="9" t="str">
        <f t="shared" si="3"/>
        <v>N/A</v>
      </c>
    </row>
    <row r="17" spans="1:12" ht="12.75" customHeight="1" x14ac:dyDescent="0.25">
      <c r="A17" s="4" t="s">
        <v>952</v>
      </c>
      <c r="B17" s="11" t="s">
        <v>213</v>
      </c>
      <c r="C17" s="8" t="s">
        <v>213</v>
      </c>
      <c r="D17" s="11" t="str">
        <f t="shared" si="0"/>
        <v>N/A</v>
      </c>
      <c r="E17" s="8">
        <v>81.278048255000002</v>
      </c>
      <c r="F17" s="11" t="str">
        <f t="shared" si="1"/>
        <v>N/A</v>
      </c>
      <c r="G17" s="8">
        <v>55.364701365999998</v>
      </c>
      <c r="H17" s="11" t="str">
        <f t="shared" si="2"/>
        <v>N/A</v>
      </c>
      <c r="I17" s="12" t="s">
        <v>213</v>
      </c>
      <c r="J17" s="12">
        <v>-31.9</v>
      </c>
      <c r="K17" s="9" t="s">
        <v>213</v>
      </c>
      <c r="L17" s="9" t="str">
        <f t="shared" si="3"/>
        <v>N/A</v>
      </c>
    </row>
    <row r="18" spans="1:12" ht="12.75" customHeight="1" x14ac:dyDescent="0.25">
      <c r="A18" s="4" t="s">
        <v>953</v>
      </c>
      <c r="B18" s="11" t="s">
        <v>213</v>
      </c>
      <c r="C18" s="8" t="s">
        <v>213</v>
      </c>
      <c r="D18" s="11" t="str">
        <f t="shared" si="0"/>
        <v>N/A</v>
      </c>
      <c r="E18" s="8">
        <v>0</v>
      </c>
      <c r="F18" s="11" t="str">
        <f t="shared" si="1"/>
        <v>N/A</v>
      </c>
      <c r="G18" s="8">
        <v>0</v>
      </c>
      <c r="H18" s="11" t="str">
        <f t="shared" si="2"/>
        <v>N/A</v>
      </c>
      <c r="I18" s="12" t="s">
        <v>213</v>
      </c>
      <c r="J18" s="12" t="s">
        <v>1747</v>
      </c>
      <c r="K18" s="9" t="s">
        <v>213</v>
      </c>
      <c r="L18" s="9" t="str">
        <f t="shared" si="3"/>
        <v>N/A</v>
      </c>
    </row>
    <row r="19" spans="1:12" ht="12.75" customHeight="1" x14ac:dyDescent="0.25">
      <c r="A19" s="18" t="s">
        <v>132</v>
      </c>
      <c r="B19" s="1" t="s">
        <v>213</v>
      </c>
      <c r="C19" s="36">
        <v>1432</v>
      </c>
      <c r="D19" s="11" t="str">
        <f t="shared" si="0"/>
        <v>N/A</v>
      </c>
      <c r="E19" s="36">
        <v>4561</v>
      </c>
      <c r="F19" s="11" t="str">
        <f t="shared" si="1"/>
        <v>N/A</v>
      </c>
      <c r="G19" s="36">
        <v>474</v>
      </c>
      <c r="H19" s="11" t="str">
        <f t="shared" si="2"/>
        <v>N/A</v>
      </c>
      <c r="I19" s="12">
        <v>218.5</v>
      </c>
      <c r="J19" s="12">
        <v>-89.6</v>
      </c>
      <c r="K19" s="36" t="s">
        <v>213</v>
      </c>
      <c r="L19" s="9" t="str">
        <f t="shared" si="3"/>
        <v>N/A</v>
      </c>
    </row>
    <row r="20" spans="1:12" ht="12.75" customHeight="1" x14ac:dyDescent="0.25">
      <c r="A20" s="18" t="s">
        <v>133</v>
      </c>
      <c r="B20" s="43" t="s">
        <v>276</v>
      </c>
      <c r="C20" s="8">
        <v>0.5584326449</v>
      </c>
      <c r="D20" s="11" t="str">
        <f>IF($B20="N/A","N/A",IF(C20&gt;=2,"No",IF(C20&lt;0,"No","Yes")))</f>
        <v>Yes</v>
      </c>
      <c r="E20" s="8">
        <v>1.6387905789999999</v>
      </c>
      <c r="F20" s="11" t="str">
        <f>IF($B20="N/A","N/A",IF(E20&gt;=2,"No",IF(E20&lt;0,"No","Yes")))</f>
        <v>Yes</v>
      </c>
      <c r="G20" s="8">
        <v>0.1596126195</v>
      </c>
      <c r="H20" s="11" t="str">
        <f>IF($B20="N/A","N/A",IF(G20&gt;=2,"No",IF(G20&lt;0,"No","Yes")))</f>
        <v>Yes</v>
      </c>
      <c r="I20" s="12">
        <v>193.5</v>
      </c>
      <c r="J20" s="12">
        <v>-90.3</v>
      </c>
      <c r="K20" s="9" t="s">
        <v>213</v>
      </c>
      <c r="L20" s="9" t="str">
        <f t="shared" si="3"/>
        <v>N/A</v>
      </c>
    </row>
    <row r="21" spans="1:12" x14ac:dyDescent="0.25">
      <c r="A21" s="2" t="s">
        <v>134</v>
      </c>
      <c r="B21" s="43" t="s">
        <v>213</v>
      </c>
      <c r="C21" s="45">
        <v>3763179</v>
      </c>
      <c r="D21" s="11" t="str">
        <f t="shared" ref="D21:D26" si="4">IF($B21="N/A","N/A",IF(C21&gt;10,"No",IF(C21&lt;-10,"No","Yes")))</f>
        <v>N/A</v>
      </c>
      <c r="E21" s="45">
        <v>13621134</v>
      </c>
      <c r="F21" s="11" t="str">
        <f t="shared" ref="F21:F26" si="5">IF($B21="N/A","N/A",IF(E21&gt;10,"No",IF(E21&lt;-10,"No","Yes")))</f>
        <v>N/A</v>
      </c>
      <c r="G21" s="45">
        <v>1320792</v>
      </c>
      <c r="H21" s="11" t="str">
        <f t="shared" ref="H21:H26" si="6">IF($B21="N/A","N/A",IF(G21&gt;10,"No",IF(G21&lt;-10,"No","Yes")))</f>
        <v>N/A</v>
      </c>
      <c r="I21" s="12">
        <v>262</v>
      </c>
      <c r="J21" s="12">
        <v>-90.3</v>
      </c>
      <c r="K21" s="9" t="s">
        <v>213</v>
      </c>
      <c r="L21" s="9" t="str">
        <f t="shared" si="3"/>
        <v>N/A</v>
      </c>
    </row>
    <row r="22" spans="1:12" x14ac:dyDescent="0.25">
      <c r="A22" s="2" t="s">
        <v>1708</v>
      </c>
      <c r="B22" s="43" t="s">
        <v>213</v>
      </c>
      <c r="C22" s="45">
        <v>2627.9182961000001</v>
      </c>
      <c r="D22" s="11" t="str">
        <f t="shared" si="4"/>
        <v>N/A</v>
      </c>
      <c r="E22" s="45">
        <v>2986.4358692999999</v>
      </c>
      <c r="F22" s="11" t="str">
        <f t="shared" si="5"/>
        <v>N/A</v>
      </c>
      <c r="G22" s="45">
        <v>2786.4810127000001</v>
      </c>
      <c r="H22" s="11" t="str">
        <f t="shared" si="6"/>
        <v>N/A</v>
      </c>
      <c r="I22" s="12">
        <v>13.64</v>
      </c>
      <c r="J22" s="12">
        <v>-6.7</v>
      </c>
      <c r="K22" s="9" t="s">
        <v>213</v>
      </c>
      <c r="L22" s="9" t="str">
        <f t="shared" si="3"/>
        <v>N/A</v>
      </c>
    </row>
    <row r="23" spans="1:12" ht="12.75" customHeight="1" x14ac:dyDescent="0.25">
      <c r="A23" s="18" t="s">
        <v>135</v>
      </c>
      <c r="B23" s="35" t="s">
        <v>213</v>
      </c>
      <c r="C23" s="1">
        <v>1315</v>
      </c>
      <c r="D23" s="11" t="str">
        <f t="shared" si="4"/>
        <v>N/A</v>
      </c>
      <c r="E23" s="1">
        <v>4561</v>
      </c>
      <c r="F23" s="11" t="str">
        <f t="shared" si="5"/>
        <v>N/A</v>
      </c>
      <c r="G23" s="1">
        <v>474</v>
      </c>
      <c r="H23" s="11" t="str">
        <f t="shared" si="6"/>
        <v>N/A</v>
      </c>
      <c r="I23" s="12">
        <v>246.8</v>
      </c>
      <c r="J23" s="12">
        <v>-89.6</v>
      </c>
      <c r="K23" s="36" t="s">
        <v>213</v>
      </c>
      <c r="L23" s="9" t="str">
        <f t="shared" si="3"/>
        <v>N/A</v>
      </c>
    </row>
    <row r="24" spans="1:12" ht="12.75" customHeight="1" x14ac:dyDescent="0.25">
      <c r="A24" s="18" t="s">
        <v>136</v>
      </c>
      <c r="B24" s="35" t="s">
        <v>213</v>
      </c>
      <c r="C24" s="13">
        <v>0.51280651399999999</v>
      </c>
      <c r="D24" s="11" t="str">
        <f t="shared" si="4"/>
        <v>N/A</v>
      </c>
      <c r="E24" s="13">
        <v>1.6387905789999999</v>
      </c>
      <c r="F24" s="11" t="str">
        <f t="shared" si="5"/>
        <v>N/A</v>
      </c>
      <c r="G24" s="13">
        <v>0.1596126195</v>
      </c>
      <c r="H24" s="11" t="str">
        <f t="shared" si="6"/>
        <v>N/A</v>
      </c>
      <c r="I24" s="12">
        <v>219.6</v>
      </c>
      <c r="J24" s="12">
        <v>-90.3</v>
      </c>
      <c r="K24" s="9" t="s">
        <v>213</v>
      </c>
      <c r="L24" s="9" t="str">
        <f t="shared" si="3"/>
        <v>N/A</v>
      </c>
    </row>
    <row r="25" spans="1:12" ht="25" x14ac:dyDescent="0.25">
      <c r="A25" s="2" t="s">
        <v>137</v>
      </c>
      <c r="B25" s="35" t="s">
        <v>213</v>
      </c>
      <c r="C25" s="14">
        <v>3759613</v>
      </c>
      <c r="D25" s="11" t="str">
        <f t="shared" si="4"/>
        <v>N/A</v>
      </c>
      <c r="E25" s="14">
        <v>13621134</v>
      </c>
      <c r="F25" s="11" t="str">
        <f t="shared" si="5"/>
        <v>N/A</v>
      </c>
      <c r="G25" s="14">
        <v>1320792</v>
      </c>
      <c r="H25" s="11" t="str">
        <f t="shared" si="6"/>
        <v>N/A</v>
      </c>
      <c r="I25" s="12">
        <v>262.3</v>
      </c>
      <c r="J25" s="12">
        <v>-90.3</v>
      </c>
      <c r="K25" s="9" t="s">
        <v>213</v>
      </c>
      <c r="L25" s="9" t="str">
        <f t="shared" si="3"/>
        <v>N/A</v>
      </c>
    </row>
    <row r="26" spans="1:12" ht="25" x14ac:dyDescent="0.25">
      <c r="A26" s="2" t="s">
        <v>954</v>
      </c>
      <c r="B26" s="35" t="s">
        <v>213</v>
      </c>
      <c r="C26" s="14">
        <v>2859.0212928000001</v>
      </c>
      <c r="D26" s="11" t="str">
        <f t="shared" si="4"/>
        <v>N/A</v>
      </c>
      <c r="E26" s="14">
        <v>2986.4358692999999</v>
      </c>
      <c r="F26" s="11" t="str">
        <f t="shared" si="5"/>
        <v>N/A</v>
      </c>
      <c r="G26" s="14">
        <v>2786.4810127000001</v>
      </c>
      <c r="H26" s="11" t="str">
        <f t="shared" si="6"/>
        <v>N/A</v>
      </c>
      <c r="I26" s="12">
        <v>4.4569999999999999</v>
      </c>
      <c r="J26" s="12">
        <v>-6.7</v>
      </c>
      <c r="K26" s="9" t="s">
        <v>213</v>
      </c>
      <c r="L26" s="9" t="str">
        <f t="shared" si="3"/>
        <v>N/A</v>
      </c>
    </row>
    <row r="27" spans="1:12" x14ac:dyDescent="0.25">
      <c r="A27" s="18" t="s">
        <v>138</v>
      </c>
      <c r="B27" s="1" t="s">
        <v>213</v>
      </c>
      <c r="C27" s="36">
        <v>11381</v>
      </c>
      <c r="D27" s="11" t="str">
        <f>IF($B27="N/A","N/A",IF(C27&gt;10,"No",IF(C27&lt;-10,"No","Yes")))</f>
        <v>N/A</v>
      </c>
      <c r="E27" s="36">
        <v>11210</v>
      </c>
      <c r="F27" s="11" t="str">
        <f>IF($B27="N/A","N/A",IF(E27&gt;10,"No",IF(E27&lt;-10,"No","Yes")))</f>
        <v>N/A</v>
      </c>
      <c r="G27" s="36">
        <v>11646</v>
      </c>
      <c r="H27" s="11" t="str">
        <f>IF($B27="N/A","N/A",IF(G27&gt;10,"No",IF(G27&lt;-10,"No","Yes")))</f>
        <v>N/A</v>
      </c>
      <c r="I27" s="12">
        <v>-1.5</v>
      </c>
      <c r="J27" s="12">
        <v>3.8889999999999998</v>
      </c>
      <c r="K27" s="36" t="s">
        <v>213</v>
      </c>
      <c r="L27" s="9" t="str">
        <f>IF(J27="Div by 0", "N/A", IF(K27="N/A","N/A", IF(J27&gt;VALUE(MID(K27,1,2)), "No", IF(J27&lt;-1*VALUE(MID(K27,1,2)), "No", "Yes"))))</f>
        <v>N/A</v>
      </c>
    </row>
    <row r="28" spans="1:12" x14ac:dyDescent="0.25">
      <c r="A28" s="2" t="s">
        <v>139</v>
      </c>
      <c r="B28" s="43" t="s">
        <v>213</v>
      </c>
      <c r="C28" s="8">
        <v>4.4382136394999998</v>
      </c>
      <c r="D28" s="11" t="str">
        <f>IF($B28="N/A","N/A",IF(C28&gt;10,"No",IF(C28&lt;-10,"No","Yes")))</f>
        <v>N/A</v>
      </c>
      <c r="E28" s="8">
        <v>4.0278102149999997</v>
      </c>
      <c r="F28" s="11" t="str">
        <f>IF($B28="N/A","N/A",IF(E28&gt;10,"No",IF(E28&lt;-10,"No","Yes")))</f>
        <v>N/A</v>
      </c>
      <c r="G28" s="8">
        <v>3.9216214486999998</v>
      </c>
      <c r="H28" s="11" t="str">
        <f>IF($B28="N/A","N/A",IF(G28&gt;10,"No",IF(G28&lt;-10,"No","Yes")))</f>
        <v>N/A</v>
      </c>
      <c r="I28" s="12">
        <v>-9.25</v>
      </c>
      <c r="J28" s="12">
        <v>-2.64</v>
      </c>
      <c r="K28" s="9" t="s">
        <v>213</v>
      </c>
      <c r="L28" s="9" t="str">
        <f>IF(J28="Div by 0", "N/A", IF(K28="N/A","N/A", IF(J28&gt;VALUE(MID(K28,1,2)), "No", IF(J28&lt;-1*VALUE(MID(K28,1,2)), "No", "Yes"))))</f>
        <v>N/A</v>
      </c>
    </row>
    <row r="29" spans="1:12" x14ac:dyDescent="0.25">
      <c r="A29" s="18" t="s">
        <v>140</v>
      </c>
      <c r="B29" s="36" t="s">
        <v>213</v>
      </c>
      <c r="C29" s="36">
        <v>23434</v>
      </c>
      <c r="D29" s="11" t="str">
        <f>IF($B29="N/A","N/A",IF(C29&gt;10,"No",IF(C29&lt;-10,"No","Yes")))</f>
        <v>N/A</v>
      </c>
      <c r="E29" s="36">
        <v>22086</v>
      </c>
      <c r="F29" s="11" t="str">
        <f>IF($B29="N/A","N/A",IF(E29&gt;10,"No",IF(E29&lt;-10,"No","Yes")))</f>
        <v>N/A</v>
      </c>
      <c r="G29" s="36">
        <v>22999</v>
      </c>
      <c r="H29" s="11" t="str">
        <f>IF($B29="N/A","N/A",IF(G29&gt;10,"No",IF(G29&lt;-10,"No","Yes")))</f>
        <v>N/A</v>
      </c>
      <c r="I29" s="12">
        <v>-5.75</v>
      </c>
      <c r="J29" s="12">
        <v>4.1340000000000003</v>
      </c>
      <c r="K29" s="36" t="s">
        <v>213</v>
      </c>
      <c r="L29" s="9" t="str">
        <f>IF(J29="Div by 0", "N/A", IF(K29="N/A","N/A", IF(J29&gt;VALUE(MID(K29,1,2)), "No", IF(J29&lt;-1*VALUE(MID(K29,1,2)), "No", "Yes"))))</f>
        <v>N/A</v>
      </c>
    </row>
    <row r="30" spans="1:12" x14ac:dyDescent="0.25">
      <c r="A30" s="2" t="s">
        <v>141</v>
      </c>
      <c r="B30" s="35" t="s">
        <v>213</v>
      </c>
      <c r="C30" s="8">
        <v>9.1384850565000004</v>
      </c>
      <c r="D30" s="11" t="str">
        <f>IF($B30="N/A","N/A",IF(C30&gt;10,"No",IF(C30&lt;-10,"No","Yes")))</f>
        <v>N/A</v>
      </c>
      <c r="E30" s="8">
        <v>7.9356125253999998</v>
      </c>
      <c r="F30" s="11" t="str">
        <f>IF($B30="N/A","N/A",IF(E30&gt;10,"No",IF(E30&lt;-10,"No","Yes")))</f>
        <v>N/A</v>
      </c>
      <c r="G30" s="8">
        <v>7.7445794005000002</v>
      </c>
      <c r="H30" s="11" t="str">
        <f>IF($B30="N/A","N/A",IF(G30&gt;10,"No",IF(G30&lt;-10,"No","Yes")))</f>
        <v>N/A</v>
      </c>
      <c r="I30" s="12">
        <v>-13.2</v>
      </c>
      <c r="J30" s="12">
        <v>-2.41</v>
      </c>
      <c r="K30" s="9" t="s">
        <v>213</v>
      </c>
      <c r="L30" s="9" t="str">
        <f>IF(J30="Div by 0", "N/A", IF(K30="N/A","N/A", IF(J30&gt;VALUE(MID(K30,1,2)), "No", IF(J30&lt;-1*VALUE(MID(K30,1,2)), "No", "Yes"))))</f>
        <v>N/A</v>
      </c>
    </row>
    <row r="31" spans="1:12" ht="12.75" customHeight="1" x14ac:dyDescent="0.25">
      <c r="A31" s="18" t="s">
        <v>142</v>
      </c>
      <c r="B31" s="1" t="s">
        <v>213</v>
      </c>
      <c r="C31" s="1">
        <v>13408.833333</v>
      </c>
      <c r="D31" s="11" t="str">
        <f>IF($B31="N/A","N/A",IF(C31&gt;10,"No",IF(C31&lt;-10,"No","Yes")))</f>
        <v>N/A</v>
      </c>
      <c r="E31" s="1">
        <v>12624.083333</v>
      </c>
      <c r="F31" s="11" t="str">
        <f>IF($B31="N/A","N/A",IF(E31&gt;10,"No",IF(E31&lt;-10,"No","Yes")))</f>
        <v>N/A</v>
      </c>
      <c r="G31" s="1">
        <v>13568.666667</v>
      </c>
      <c r="H31" s="11" t="str">
        <f>IF($B31="N/A","N/A",IF(G31&gt;10,"No",IF(G31&lt;-10,"No","Yes")))</f>
        <v>N/A</v>
      </c>
      <c r="I31" s="12">
        <v>-5.85</v>
      </c>
      <c r="J31" s="12">
        <v>7.4820000000000002</v>
      </c>
      <c r="K31" s="1" t="s">
        <v>213</v>
      </c>
      <c r="L31" s="9" t="str">
        <f>IF(J31="Div by 0", "N/A", IF(K31="N/A","N/A", IF(J31&gt;VALUE(MID(K31,1,2)), "No", IF(J31&lt;-1*VALUE(MID(K31,1,2)), "No", "Yes"))))</f>
        <v>N/A</v>
      </c>
    </row>
    <row r="32" spans="1:12" s="20" customFormat="1" ht="12" customHeight="1" x14ac:dyDescent="0.25">
      <c r="A32" s="137" t="s">
        <v>1647</v>
      </c>
      <c r="B32" s="138"/>
      <c r="C32" s="138"/>
      <c r="D32" s="138"/>
      <c r="E32" s="138"/>
      <c r="F32" s="138"/>
      <c r="G32" s="138"/>
      <c r="H32" s="138"/>
      <c r="I32" s="138"/>
      <c r="J32" s="138"/>
      <c r="K32" s="138"/>
      <c r="L32" s="139"/>
    </row>
    <row r="33" spans="1:12" s="20" customFormat="1" ht="12.75" customHeight="1" x14ac:dyDescent="0.25">
      <c r="A33" s="132" t="s">
        <v>1645</v>
      </c>
      <c r="B33" s="133"/>
      <c r="C33" s="133"/>
      <c r="D33" s="133"/>
      <c r="E33" s="133"/>
      <c r="F33" s="133"/>
      <c r="G33" s="133"/>
      <c r="H33" s="133"/>
      <c r="I33" s="133"/>
      <c r="J33" s="133"/>
      <c r="K33" s="133"/>
      <c r="L33" s="134"/>
    </row>
    <row r="34" spans="1:12" x14ac:dyDescent="0.25">
      <c r="A34" s="143" t="s">
        <v>1743</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53"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1731</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1" t="s">
        <v>1746</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1732</v>
      </c>
      <c r="D5" s="24" t="s">
        <v>1737</v>
      </c>
      <c r="E5" s="24" t="s">
        <v>651</v>
      </c>
      <c r="F5" s="24" t="s">
        <v>1733</v>
      </c>
      <c r="G5" s="24" t="s">
        <v>652</v>
      </c>
      <c r="H5" s="24" t="s">
        <v>1734</v>
      </c>
      <c r="I5" s="40" t="s">
        <v>1735</v>
      </c>
      <c r="J5" s="40" t="s">
        <v>1736</v>
      </c>
      <c r="K5" s="41" t="s">
        <v>744</v>
      </c>
      <c r="L5" s="42" t="s">
        <v>743</v>
      </c>
    </row>
    <row r="6" spans="1:12" x14ac:dyDescent="0.25">
      <c r="A6" s="58" t="s">
        <v>0</v>
      </c>
      <c r="B6" s="36" t="s">
        <v>213</v>
      </c>
      <c r="C6" s="36">
        <v>243619</v>
      </c>
      <c r="D6" s="11" t="str">
        <f>IF($B6="N/A","N/A",IF(C6&gt;10,"No",IF(C6&lt;-10,"No","Yes")))</f>
        <v>N/A</v>
      </c>
      <c r="E6" s="36">
        <v>262544</v>
      </c>
      <c r="F6" s="11" t="str">
        <f>IF($B6="N/A","N/A",IF(E6&gt;10,"No",IF(E6&lt;-10,"No","Yes")))</f>
        <v>N/A</v>
      </c>
      <c r="G6" s="36">
        <v>284849</v>
      </c>
      <c r="H6" s="11" t="str">
        <f>IF($B6="N/A","N/A",IF(G6&gt;10,"No",IF(G6&lt;-10,"No","Yes")))</f>
        <v>N/A</v>
      </c>
      <c r="I6" s="12">
        <v>7.7679999999999998</v>
      </c>
      <c r="J6" s="12">
        <v>8.4960000000000004</v>
      </c>
      <c r="K6" s="1" t="s">
        <v>739</v>
      </c>
      <c r="L6" s="9" t="str">
        <f>IF(J6="Div by 0", "N/A", IF(K6="N/A","N/A", IF(J6&gt;VALUE(MID(K6,1,2)), "No", IF(J6&lt;-1*VALUE(MID(K6,1,2)), "No", "Yes"))))</f>
        <v>Yes</v>
      </c>
    </row>
    <row r="7" spans="1:12" x14ac:dyDescent="0.25">
      <c r="A7" s="18" t="s">
        <v>59</v>
      </c>
      <c r="B7" s="36" t="s">
        <v>213</v>
      </c>
      <c r="C7" s="36">
        <v>188356.92</v>
      </c>
      <c r="D7" s="11" t="str">
        <f>IF($B7="N/A","N/A",IF(C7&gt;10,"No",IF(C7&lt;-10,"No","Yes")))</f>
        <v>N/A</v>
      </c>
      <c r="E7" s="36">
        <v>202683.6</v>
      </c>
      <c r="F7" s="11" t="str">
        <f>IF($B7="N/A","N/A",IF(E7&gt;10,"No",IF(E7&lt;-10,"No","Yes")))</f>
        <v>N/A</v>
      </c>
      <c r="G7" s="36">
        <v>225744.23</v>
      </c>
      <c r="H7" s="11" t="str">
        <f>IF($B7="N/A","N/A",IF(G7&gt;10,"No",IF(G7&lt;-10,"No","Yes")))</f>
        <v>N/A</v>
      </c>
      <c r="I7" s="12">
        <v>7.6059999999999999</v>
      </c>
      <c r="J7" s="12">
        <v>11.38</v>
      </c>
      <c r="K7" s="1" t="s">
        <v>740</v>
      </c>
      <c r="L7" s="9" t="str">
        <f>IF(J7="Div by 0", "N/A", IF(K7="N/A","N/A", IF(J7&gt;VALUE(MID(K7,1,2)), "No", IF(J7&lt;-1*VALUE(MID(K7,1,2)), "No", "Yes"))))</f>
        <v>No</v>
      </c>
    </row>
    <row r="8" spans="1:12" x14ac:dyDescent="0.25">
      <c r="A8" s="59" t="s">
        <v>143</v>
      </c>
      <c r="B8" s="36" t="s">
        <v>213</v>
      </c>
      <c r="C8" s="36">
        <v>20705</v>
      </c>
      <c r="D8" s="11" t="str">
        <f>IF($B8="N/A","N/A",IF(C8&gt;10,"No",IF(C8&lt;-10,"No","Yes")))</f>
        <v>N/A</v>
      </c>
      <c r="E8" s="36">
        <v>19671</v>
      </c>
      <c r="F8" s="11" t="str">
        <f>IF($B8="N/A","N/A",IF(E8&gt;10,"No",IF(E8&lt;-10,"No","Yes")))</f>
        <v>N/A</v>
      </c>
      <c r="G8" s="36">
        <v>19279</v>
      </c>
      <c r="H8" s="11" t="str">
        <f>IF($B8="N/A","N/A",IF(G8&gt;10,"No",IF(G8&lt;-10,"No","Yes")))</f>
        <v>N/A</v>
      </c>
      <c r="I8" s="12">
        <v>-4.99</v>
      </c>
      <c r="J8" s="12">
        <v>-1.99</v>
      </c>
      <c r="K8" s="36" t="s">
        <v>213</v>
      </c>
      <c r="L8" s="9" t="str">
        <f>IF(J8="Div by 0", "N/A", IF(K8="N/A","N/A", IF(J8&gt;VALUE(MID(K8,1,2)), "No", IF(J8&lt;-1*VALUE(MID(K8,1,2)), "No", "Yes"))))</f>
        <v>N/A</v>
      </c>
    </row>
    <row r="9" spans="1:12" x14ac:dyDescent="0.25">
      <c r="A9" s="18" t="s">
        <v>681</v>
      </c>
      <c r="B9" s="36" t="s">
        <v>213</v>
      </c>
      <c r="C9" s="36">
        <v>20108</v>
      </c>
      <c r="D9" s="11" t="str">
        <f t="shared" ref="D9:D11" si="0">IF($B9="N/A","N/A",IF(C9&gt;10,"No",IF(C9&lt;-10,"No","Yes")))</f>
        <v>N/A</v>
      </c>
      <c r="E9" s="36">
        <v>19079</v>
      </c>
      <c r="F9" s="11" t="str">
        <f t="shared" ref="F9:F11" si="1">IF($B9="N/A","N/A",IF(E9&gt;10,"No",IF(E9&lt;-10,"No","Yes")))</f>
        <v>N/A</v>
      </c>
      <c r="G9" s="36">
        <v>18555</v>
      </c>
      <c r="H9" s="11" t="str">
        <f t="shared" ref="H9:H11" si="2">IF($B9="N/A","N/A",IF(G9&gt;10,"No",IF(G9&lt;-10,"No","Yes")))</f>
        <v>N/A</v>
      </c>
      <c r="I9" s="12">
        <v>-5.12</v>
      </c>
      <c r="J9" s="12">
        <v>-2.75</v>
      </c>
      <c r="K9" s="36" t="s">
        <v>213</v>
      </c>
      <c r="L9" s="9" t="str">
        <f t="shared" ref="L9:L11" si="3">IF(J9="Div by 0", "N/A", IF(K9="N/A","N/A", IF(J9&gt;VALUE(MID(K9,1,2)), "No", IF(J9&lt;-1*VALUE(MID(K9,1,2)), "No", "Yes"))))</f>
        <v>N/A</v>
      </c>
    </row>
    <row r="10" spans="1:12" x14ac:dyDescent="0.25">
      <c r="A10" s="18" t="s">
        <v>425</v>
      </c>
      <c r="B10" s="36" t="s">
        <v>213</v>
      </c>
      <c r="C10" s="36">
        <v>597</v>
      </c>
      <c r="D10" s="11" t="str">
        <f t="shared" si="0"/>
        <v>N/A</v>
      </c>
      <c r="E10" s="36">
        <v>592</v>
      </c>
      <c r="F10" s="11" t="str">
        <f t="shared" si="1"/>
        <v>N/A</v>
      </c>
      <c r="G10" s="36">
        <v>724</v>
      </c>
      <c r="H10" s="11" t="str">
        <f t="shared" si="2"/>
        <v>N/A</v>
      </c>
      <c r="I10" s="12">
        <v>-0.83799999999999997</v>
      </c>
      <c r="J10" s="12">
        <v>22.3</v>
      </c>
      <c r="K10" s="36" t="s">
        <v>213</v>
      </c>
      <c r="L10" s="9" t="str">
        <f t="shared" si="3"/>
        <v>N/A</v>
      </c>
    </row>
    <row r="11" spans="1:12" x14ac:dyDescent="0.25">
      <c r="A11" s="18" t="s">
        <v>169</v>
      </c>
      <c r="B11" s="36" t="s">
        <v>213</v>
      </c>
      <c r="C11" s="8">
        <v>8.4989266025999992</v>
      </c>
      <c r="D11" s="11" t="str">
        <f t="shared" si="0"/>
        <v>N/A</v>
      </c>
      <c r="E11" s="8">
        <v>7.492458407</v>
      </c>
      <c r="F11" s="11" t="str">
        <f t="shared" si="1"/>
        <v>N/A</v>
      </c>
      <c r="G11" s="8">
        <v>6.7681473342</v>
      </c>
      <c r="H11" s="11" t="str">
        <f t="shared" si="2"/>
        <v>N/A</v>
      </c>
      <c r="I11" s="12">
        <v>-11.8</v>
      </c>
      <c r="J11" s="12">
        <v>-9.67</v>
      </c>
      <c r="K11" s="36" t="s">
        <v>213</v>
      </c>
      <c r="L11" s="9" t="str">
        <f t="shared" si="3"/>
        <v>N/A</v>
      </c>
    </row>
    <row r="12" spans="1:12" x14ac:dyDescent="0.25">
      <c r="A12" s="18" t="s">
        <v>144</v>
      </c>
      <c r="B12" s="36" t="s">
        <v>213</v>
      </c>
      <c r="C12" s="36">
        <v>11883</v>
      </c>
      <c r="D12" s="11" t="str">
        <f>IF($B12="N/A","N/A",IF(C12&gt;10,"No",IF(C12&lt;-10,"No","Yes")))</f>
        <v>N/A</v>
      </c>
      <c r="E12" s="36">
        <v>11595.833333</v>
      </c>
      <c r="F12" s="11" t="str">
        <f>IF($B12="N/A","N/A",IF(E12&gt;10,"No",IF(E12&lt;-10,"No","Yes")))</f>
        <v>N/A</v>
      </c>
      <c r="G12" s="36">
        <v>11297.25</v>
      </c>
      <c r="H12" s="11" t="str">
        <f>IF($B12="N/A","N/A",IF(G12&gt;10,"No",IF(G12&lt;-10,"No","Yes")))</f>
        <v>N/A</v>
      </c>
      <c r="I12" s="12">
        <v>-2.42</v>
      </c>
      <c r="J12" s="12">
        <v>-2.57</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98.629098224000003</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1.3645826384999999</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6.3191374999999996E-3</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3905</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1.370901776</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84.532650447999998</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25.480153648999998</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16.056338027999999</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v>
      </c>
      <c r="H21" s="64" t="str">
        <f t="shared" si="7"/>
        <v>N/A</v>
      </c>
      <c r="I21" s="12" t="s">
        <v>213</v>
      </c>
      <c r="J21" s="12" t="s">
        <v>213</v>
      </c>
      <c r="K21" s="63" t="s">
        <v>213</v>
      </c>
      <c r="L21" s="9" t="str">
        <f t="shared" si="4"/>
        <v>N/A</v>
      </c>
    </row>
    <row r="22" spans="1:12" x14ac:dyDescent="0.25">
      <c r="A22" s="2" t="s">
        <v>1715</v>
      </c>
      <c r="B22" s="43" t="s">
        <v>217</v>
      </c>
      <c r="C22" s="1">
        <v>59</v>
      </c>
      <c r="D22" s="11" t="str">
        <f>IF($B22="N/A","N/A",IF(C22&gt;0,"No",IF(C22&lt;0,"No","Yes")))</f>
        <v>No</v>
      </c>
      <c r="E22" s="1">
        <v>54</v>
      </c>
      <c r="F22" s="11" t="str">
        <f>IF($B22="N/A","N/A",IF(E22&gt;0,"No",IF(E22&lt;0,"No","Yes")))</f>
        <v>No</v>
      </c>
      <c r="G22" s="1">
        <v>51</v>
      </c>
      <c r="H22" s="11" t="str">
        <f>IF($B22="N/A","N/A",IF(G22&gt;0,"No",IF(G22&lt;0,"No","Yes")))</f>
        <v>No</v>
      </c>
      <c r="I22" s="12">
        <v>-8.4700000000000006</v>
      </c>
      <c r="J22" s="12">
        <v>-5.56</v>
      </c>
      <c r="K22" s="43" t="s">
        <v>213</v>
      </c>
      <c r="L22" s="9" t="str">
        <f t="shared" si="4"/>
        <v>N/A</v>
      </c>
    </row>
    <row r="23" spans="1:12" x14ac:dyDescent="0.25">
      <c r="A23" s="6" t="s">
        <v>145</v>
      </c>
      <c r="B23" s="43" t="s">
        <v>279</v>
      </c>
      <c r="C23" s="8">
        <v>4.8436287799999998E-2</v>
      </c>
      <c r="D23" s="11" t="str">
        <f>IF($B23="N/A","N/A",IF(C23&gt;=10,"No",IF(C23&lt;0,"No","Yes")))</f>
        <v>Yes</v>
      </c>
      <c r="E23" s="8">
        <v>4.57066244E-2</v>
      </c>
      <c r="F23" s="11" t="str">
        <f>IF($B23="N/A","N/A",IF(E23&gt;=10,"No",IF(E23&lt;0,"No","Yes")))</f>
        <v>Yes</v>
      </c>
      <c r="G23" s="8">
        <v>3.7914824999999999E-2</v>
      </c>
      <c r="H23" s="11" t="str">
        <f>IF($B23="N/A","N/A",IF(G23&gt;=10,"No",IF(G23&lt;0,"No","Yes")))</f>
        <v>Yes</v>
      </c>
      <c r="I23" s="12">
        <v>-5.64</v>
      </c>
      <c r="J23" s="12">
        <v>-17</v>
      </c>
      <c r="K23" s="43" t="s">
        <v>213</v>
      </c>
      <c r="L23" s="9" t="str">
        <f t="shared" si="4"/>
        <v>N/A</v>
      </c>
    </row>
    <row r="24" spans="1:12" x14ac:dyDescent="0.25">
      <c r="A24" s="2" t="s">
        <v>426</v>
      </c>
      <c r="B24" s="35" t="s">
        <v>213</v>
      </c>
      <c r="C24" s="13">
        <v>89.830508475000002</v>
      </c>
      <c r="D24" s="64" t="str">
        <f t="shared" ref="D24:D27" si="8">IF($B24="N/A","N/A",IF(C24&gt;10,"No",IF(C24&lt;-10,"No","Yes")))</f>
        <v>N/A</v>
      </c>
      <c r="E24" s="13">
        <v>92.5</v>
      </c>
      <c r="F24" s="11" t="str">
        <f t="shared" ref="F24:F27" si="9">IF($B24="N/A","N/A",IF(E24&gt;10,"No",IF(E24&lt;-10,"No","Yes")))</f>
        <v>N/A</v>
      </c>
      <c r="G24" s="13">
        <v>93.518518518999997</v>
      </c>
      <c r="H24" s="11" t="str">
        <f t="shared" ref="H24:H27" si="10">IF($B24="N/A","N/A",IF(G24&gt;10,"No",IF(G24&lt;-10,"No","Yes")))</f>
        <v>N/A</v>
      </c>
      <c r="I24" s="12">
        <v>2.972</v>
      </c>
      <c r="J24" s="12">
        <v>1.101</v>
      </c>
      <c r="K24" s="43" t="s">
        <v>213</v>
      </c>
      <c r="L24" s="9" t="str">
        <f t="shared" si="4"/>
        <v>N/A</v>
      </c>
    </row>
    <row r="25" spans="1:12" x14ac:dyDescent="0.25">
      <c r="A25" s="2" t="s">
        <v>427</v>
      </c>
      <c r="B25" s="35" t="s">
        <v>213</v>
      </c>
      <c r="C25" s="13">
        <v>11.864406779999999</v>
      </c>
      <c r="D25" s="64" t="str">
        <f t="shared" si="8"/>
        <v>N/A</v>
      </c>
      <c r="E25" s="13">
        <v>18.333333332999999</v>
      </c>
      <c r="F25" s="11" t="str">
        <f t="shared" si="9"/>
        <v>N/A</v>
      </c>
      <c r="G25" s="13">
        <v>2.7777777777999999</v>
      </c>
      <c r="H25" s="11" t="str">
        <f t="shared" si="10"/>
        <v>N/A</v>
      </c>
      <c r="I25" s="12">
        <v>54.52</v>
      </c>
      <c r="J25" s="12">
        <v>-84.8</v>
      </c>
      <c r="K25" s="43" t="s">
        <v>213</v>
      </c>
      <c r="L25" s="9" t="str">
        <f t="shared" si="4"/>
        <v>N/A</v>
      </c>
    </row>
    <row r="26" spans="1:12" x14ac:dyDescent="0.25">
      <c r="A26" s="2" t="s">
        <v>423</v>
      </c>
      <c r="B26" s="35" t="s">
        <v>213</v>
      </c>
      <c r="C26" s="13">
        <v>0</v>
      </c>
      <c r="D26" s="64" t="str">
        <f t="shared" si="8"/>
        <v>N/A</v>
      </c>
      <c r="E26" s="13">
        <v>0</v>
      </c>
      <c r="F26" s="11" t="str">
        <f t="shared" si="9"/>
        <v>N/A</v>
      </c>
      <c r="G26" s="13">
        <v>0</v>
      </c>
      <c r="H26" s="11" t="str">
        <f t="shared" si="10"/>
        <v>N/A</v>
      </c>
      <c r="I26" s="12" t="s">
        <v>1747</v>
      </c>
      <c r="J26" s="12" t="s">
        <v>1747</v>
      </c>
      <c r="K26" s="43" t="s">
        <v>213</v>
      </c>
      <c r="L26" s="9" t="str">
        <f t="shared" si="4"/>
        <v>N/A</v>
      </c>
    </row>
    <row r="27" spans="1:12" x14ac:dyDescent="0.25">
      <c r="A27" s="2" t="s">
        <v>424</v>
      </c>
      <c r="B27" s="35" t="s">
        <v>213</v>
      </c>
      <c r="C27" s="13">
        <v>0</v>
      </c>
      <c r="D27" s="64" t="str">
        <f t="shared" si="8"/>
        <v>N/A</v>
      </c>
      <c r="E27" s="13">
        <v>0</v>
      </c>
      <c r="F27" s="11" t="str">
        <f t="shared" si="9"/>
        <v>N/A</v>
      </c>
      <c r="G27" s="13">
        <v>0</v>
      </c>
      <c r="H27" s="11" t="str">
        <f t="shared" si="10"/>
        <v>N/A</v>
      </c>
      <c r="I27" s="12" t="s">
        <v>1747</v>
      </c>
      <c r="J27" s="12" t="s">
        <v>1747</v>
      </c>
      <c r="K27" s="43" t="s">
        <v>213</v>
      </c>
      <c r="L27" s="9" t="str">
        <f t="shared" si="4"/>
        <v>N/A</v>
      </c>
    </row>
    <row r="28" spans="1:12" x14ac:dyDescent="0.25">
      <c r="A28" s="2" t="s">
        <v>955</v>
      </c>
      <c r="B28" s="35" t="s">
        <v>213</v>
      </c>
      <c r="C28" s="61">
        <v>14.755827747</v>
      </c>
      <c r="D28" s="64" t="str">
        <f>IF($B28="N/A","N/A",IF(C28&gt;10,"No",IF(C28&lt;-10,"No","Yes")))</f>
        <v>N/A</v>
      </c>
      <c r="E28" s="61">
        <v>14.609741605</v>
      </c>
      <c r="F28" s="64" t="str">
        <f>IF($B28="N/A","N/A",IF(E28&gt;10,"No",IF(E28&lt;-10,"No","Yes")))</f>
        <v>N/A</v>
      </c>
      <c r="G28" s="61">
        <v>14.667069219</v>
      </c>
      <c r="H28" s="64" t="str">
        <f>IF($B28="N/A","N/A",IF(G28&gt;10,"No",IF(G28&lt;-10,"No","Yes")))</f>
        <v>N/A</v>
      </c>
      <c r="I28" s="12">
        <v>-0.99</v>
      </c>
      <c r="J28" s="12">
        <v>0.39240000000000003</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1747</v>
      </c>
      <c r="J29" s="12" t="s">
        <v>1747</v>
      </c>
      <c r="K29" s="63" t="s">
        <v>740</v>
      </c>
      <c r="L29" s="9" t="str">
        <f t="shared" si="4"/>
        <v>N/A</v>
      </c>
    </row>
    <row r="30" spans="1:12" x14ac:dyDescent="0.25">
      <c r="A30" s="2" t="s">
        <v>20</v>
      </c>
      <c r="B30" s="43" t="s">
        <v>280</v>
      </c>
      <c r="C30" s="13">
        <v>98.154905815999996</v>
      </c>
      <c r="D30" s="11" t="str">
        <f>IF($B30="N/A","N/A",IF(C30&gt;=98,"Yes","No"))</f>
        <v>Yes</v>
      </c>
      <c r="E30" s="13">
        <v>97.280074959000004</v>
      </c>
      <c r="F30" s="11" t="str">
        <f>IF($B30="N/A","N/A",IF(E30&gt;=98,"Yes","No"))</f>
        <v>No</v>
      </c>
      <c r="G30" s="13">
        <v>93.762660216</v>
      </c>
      <c r="H30" s="11" t="str">
        <f>IF($B30="N/A","N/A",IF(G30&gt;=98,"Yes","No"))</f>
        <v>No</v>
      </c>
      <c r="I30" s="12">
        <v>-0.89100000000000001</v>
      </c>
      <c r="J30" s="12">
        <v>-3.62</v>
      </c>
      <c r="K30" s="43" t="s">
        <v>740</v>
      </c>
      <c r="L30" s="9" t="str">
        <f t="shared" si="4"/>
        <v>Yes</v>
      </c>
    </row>
    <row r="31" spans="1:12" x14ac:dyDescent="0.25">
      <c r="A31" s="2" t="s">
        <v>18</v>
      </c>
      <c r="B31" s="43" t="s">
        <v>277</v>
      </c>
      <c r="C31" s="13">
        <v>99.998768569000006</v>
      </c>
      <c r="D31" s="11" t="str">
        <f>IF($B31="N/A","N/A",IF(C31&gt;=95,"Yes","No"))</f>
        <v>Yes</v>
      </c>
      <c r="E31" s="13">
        <v>99.993144005999994</v>
      </c>
      <c r="F31" s="11" t="str">
        <f>IF($B31="N/A","N/A",IF(E31&gt;=95,"Yes","No"))</f>
        <v>Yes</v>
      </c>
      <c r="G31" s="13">
        <v>99.997191494000006</v>
      </c>
      <c r="H31" s="11" t="str">
        <f>IF($B31="N/A","N/A",IF(G31&gt;=95,"Yes","No"))</f>
        <v>Yes</v>
      </c>
      <c r="I31" s="12">
        <v>-6.0000000000000001E-3</v>
      </c>
      <c r="J31" s="12">
        <v>4.0000000000000001E-3</v>
      </c>
      <c r="K31" s="43" t="s">
        <v>740</v>
      </c>
      <c r="L31" s="9" t="str">
        <f t="shared" si="4"/>
        <v>Yes</v>
      </c>
    </row>
    <row r="32" spans="1:12" x14ac:dyDescent="0.25">
      <c r="A32" s="2" t="s">
        <v>23</v>
      </c>
      <c r="B32" s="35" t="s">
        <v>213</v>
      </c>
      <c r="C32" s="13">
        <v>91.881585591000004</v>
      </c>
      <c r="D32" s="11" t="str">
        <f t="shared" ref="D32:D37" si="11">IF($B32="N/A","N/A",IF(C32&gt;10,"No",IF(C32&lt;-10,"No","Yes")))</f>
        <v>N/A</v>
      </c>
      <c r="E32" s="13">
        <v>98.034615149999993</v>
      </c>
      <c r="F32" s="11" t="str">
        <f t="shared" ref="F32:F37" si="12">IF($B32="N/A","N/A",IF(E32&gt;10,"No",IF(E32&lt;-10,"No","Yes")))</f>
        <v>N/A</v>
      </c>
      <c r="G32" s="13">
        <v>98.405470969000007</v>
      </c>
      <c r="H32" s="11" t="str">
        <f t="shared" ref="H32:H37" si="13">IF($B32="N/A","N/A",IF(G32&gt;10,"No",IF(G32&lt;-10,"No","Yes")))</f>
        <v>N/A</v>
      </c>
      <c r="I32" s="12">
        <v>6.6970000000000001</v>
      </c>
      <c r="J32" s="12">
        <v>0.37830000000000003</v>
      </c>
      <c r="K32" s="43" t="s">
        <v>740</v>
      </c>
      <c r="L32" s="9" t="str">
        <f t="shared" si="4"/>
        <v>Yes</v>
      </c>
    </row>
    <row r="33" spans="1:12" x14ac:dyDescent="0.25">
      <c r="A33" s="2" t="s">
        <v>24</v>
      </c>
      <c r="B33" s="35" t="s">
        <v>213</v>
      </c>
      <c r="C33" s="13">
        <v>1.2667320692999999</v>
      </c>
      <c r="D33" s="11" t="str">
        <f t="shared" si="11"/>
        <v>N/A</v>
      </c>
      <c r="E33" s="13">
        <v>5.1800841E-2</v>
      </c>
      <c r="F33" s="11" t="str">
        <f t="shared" si="12"/>
        <v>N/A</v>
      </c>
      <c r="G33" s="13">
        <v>1.01808327E-2</v>
      </c>
      <c r="H33" s="11" t="str">
        <f t="shared" si="13"/>
        <v>N/A</v>
      </c>
      <c r="I33" s="12">
        <v>-95.9</v>
      </c>
      <c r="J33" s="12">
        <v>-80.3</v>
      </c>
      <c r="K33" s="43" t="s">
        <v>740</v>
      </c>
      <c r="L33" s="9" t="str">
        <f t="shared" si="4"/>
        <v>No</v>
      </c>
    </row>
    <row r="34" spans="1:12" x14ac:dyDescent="0.25">
      <c r="A34" s="2" t="s">
        <v>25</v>
      </c>
      <c r="B34" s="35" t="s">
        <v>213</v>
      </c>
      <c r="C34" s="13">
        <v>1.8947619028</v>
      </c>
      <c r="D34" s="11" t="str">
        <f t="shared" si="11"/>
        <v>N/A</v>
      </c>
      <c r="E34" s="13">
        <v>1.4031933695000001</v>
      </c>
      <c r="F34" s="11" t="str">
        <f t="shared" si="12"/>
        <v>N/A</v>
      </c>
      <c r="G34" s="13">
        <v>1.4730611656999999</v>
      </c>
      <c r="H34" s="11" t="str">
        <f t="shared" si="13"/>
        <v>N/A</v>
      </c>
      <c r="I34" s="12">
        <v>-25.9</v>
      </c>
      <c r="J34" s="12">
        <v>4.9790000000000001</v>
      </c>
      <c r="K34" s="43" t="s">
        <v>740</v>
      </c>
      <c r="L34" s="9" t="str">
        <f t="shared" si="4"/>
        <v>Yes</v>
      </c>
    </row>
    <row r="35" spans="1:12" x14ac:dyDescent="0.25">
      <c r="A35" s="2" t="s">
        <v>26</v>
      </c>
      <c r="B35" s="43" t="s">
        <v>213</v>
      </c>
      <c r="C35" s="13">
        <v>0.60504312059999998</v>
      </c>
      <c r="D35" s="11" t="str">
        <f t="shared" si="11"/>
        <v>N/A</v>
      </c>
      <c r="E35" s="13">
        <v>3.9231519300000003E-2</v>
      </c>
      <c r="F35" s="11" t="str">
        <f t="shared" si="12"/>
        <v>N/A</v>
      </c>
      <c r="G35" s="13">
        <v>6.3191374999999996E-3</v>
      </c>
      <c r="H35" s="11" t="str">
        <f t="shared" si="13"/>
        <v>N/A</v>
      </c>
      <c r="I35" s="12">
        <v>-93.5</v>
      </c>
      <c r="J35" s="12">
        <v>-83.9</v>
      </c>
      <c r="K35" s="43" t="s">
        <v>213</v>
      </c>
      <c r="L35" s="9" t="str">
        <f t="shared" si="4"/>
        <v>N/A</v>
      </c>
    </row>
    <row r="36" spans="1:12" x14ac:dyDescent="0.25">
      <c r="A36" s="2" t="s">
        <v>60</v>
      </c>
      <c r="B36" s="43" t="s">
        <v>213</v>
      </c>
      <c r="C36" s="13">
        <v>0.32058254899999999</v>
      </c>
      <c r="D36" s="11" t="str">
        <f t="shared" si="11"/>
        <v>N/A</v>
      </c>
      <c r="E36" s="13">
        <v>0</v>
      </c>
      <c r="F36" s="11" t="str">
        <f t="shared" si="12"/>
        <v>N/A</v>
      </c>
      <c r="G36" s="13">
        <v>0</v>
      </c>
      <c r="H36" s="11" t="str">
        <f t="shared" si="13"/>
        <v>N/A</v>
      </c>
      <c r="I36" s="12">
        <v>-100</v>
      </c>
      <c r="J36" s="12" t="s">
        <v>1747</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1747</v>
      </c>
      <c r="J37" s="12" t="s">
        <v>1747</v>
      </c>
      <c r="K37" s="43" t="s">
        <v>213</v>
      </c>
      <c r="L37" s="9" t="str">
        <f t="shared" si="4"/>
        <v>N/A</v>
      </c>
    </row>
    <row r="38" spans="1:12" x14ac:dyDescent="0.25">
      <c r="A38" s="2" t="s">
        <v>62</v>
      </c>
      <c r="B38" s="43" t="s">
        <v>278</v>
      </c>
      <c r="C38" s="13">
        <v>4.0312947676000004</v>
      </c>
      <c r="D38" s="11" t="str">
        <f>IF($B38="N/A","N/A",IF(C38&gt;=5,"No",IF(C38&lt;0,"No","Yes")))</f>
        <v>Yes</v>
      </c>
      <c r="E38" s="13">
        <v>0.47115911999999999</v>
      </c>
      <c r="F38" s="11" t="str">
        <f>IF($B38="N/A","N/A",IF(E38&gt;=5,"No",IF(E38&lt;0,"No","Yes")))</f>
        <v>Yes</v>
      </c>
      <c r="G38" s="13">
        <v>0.1049678953</v>
      </c>
      <c r="H38" s="11" t="str">
        <f>IF($B38="N/A","N/A",IF(G38&gt;=5,"No",IF(G38&lt;0,"No","Yes")))</f>
        <v>Yes</v>
      </c>
      <c r="I38" s="12">
        <v>-88.3</v>
      </c>
      <c r="J38" s="12">
        <v>-77.7</v>
      </c>
      <c r="K38" s="43" t="s">
        <v>740</v>
      </c>
      <c r="L38" s="9" t="str">
        <f t="shared" si="4"/>
        <v>No</v>
      </c>
    </row>
    <row r="39" spans="1:12" x14ac:dyDescent="0.25">
      <c r="A39" s="2" t="s">
        <v>63</v>
      </c>
      <c r="B39" s="43" t="s">
        <v>213</v>
      </c>
      <c r="C39" s="13">
        <v>4.0312947676000004</v>
      </c>
      <c r="D39" s="11" t="str">
        <f>IF($B39="N/A","N/A",IF(C39&gt;10,"No",IF(C39&lt;-10,"No","Yes")))</f>
        <v>N/A</v>
      </c>
      <c r="E39" s="13">
        <v>0.47115911999999999</v>
      </c>
      <c r="F39" s="11" t="str">
        <f>IF($B39="N/A","N/A",IF(E39&gt;10,"No",IF(E39&lt;-10,"No","Yes")))</f>
        <v>N/A</v>
      </c>
      <c r="G39" s="13">
        <v>0.1046168321</v>
      </c>
      <c r="H39" s="11" t="str">
        <f>IF($B39="N/A","N/A",IF(G39&gt;10,"No",IF(G39&lt;-10,"No","Yes")))</f>
        <v>N/A</v>
      </c>
      <c r="I39" s="12">
        <v>-88.3</v>
      </c>
      <c r="J39" s="12">
        <v>-77.8</v>
      </c>
      <c r="K39" s="43" t="s">
        <v>740</v>
      </c>
      <c r="L39" s="9" t="str">
        <f t="shared" si="4"/>
        <v>No</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4.5185309848999999</v>
      </c>
      <c r="D41" s="11" t="str">
        <f>IF($B41="N/A","N/A",IF(C41&gt;8,"No",IF(C41&lt;2,"No","Yes")))</f>
        <v>Yes</v>
      </c>
      <c r="E41" s="8">
        <v>4.6933085502000003</v>
      </c>
      <c r="F41" s="11" t="str">
        <f>IF($B41="N/A","N/A",IF(E41&gt;8,"No",IF(E41&lt;2,"No","Yes")))</f>
        <v>Yes</v>
      </c>
      <c r="G41" s="8">
        <v>4.1639605545</v>
      </c>
      <c r="H41" s="11" t="str">
        <f>IF($B41="N/A","N/A",IF(G41&gt;8,"No",IF(G41&lt;2,"No","Yes")))</f>
        <v>Yes</v>
      </c>
      <c r="I41" s="12">
        <v>3.8679999999999999</v>
      </c>
      <c r="J41" s="12">
        <v>-11.3</v>
      </c>
      <c r="K41" s="43" t="s">
        <v>740</v>
      </c>
      <c r="L41" s="9" t="str">
        <f t="shared" si="4"/>
        <v>No</v>
      </c>
    </row>
    <row r="42" spans="1:12" x14ac:dyDescent="0.25">
      <c r="A42" s="3" t="s">
        <v>170</v>
      </c>
      <c r="B42" s="35" t="s">
        <v>213</v>
      </c>
      <c r="C42" s="8">
        <v>23.092205452000002</v>
      </c>
      <c r="D42" s="11" t="str">
        <f t="shared" ref="D42:D49" si="14">IF($B42="N/A","N/A",IF(C42&gt;10,"No",IF(C42&lt;-10,"No","Yes")))</f>
        <v>N/A</v>
      </c>
      <c r="E42" s="8">
        <v>22.480041441000001</v>
      </c>
      <c r="F42" s="11" t="str">
        <f t="shared" ref="F42:F49" si="15">IF($B42="N/A","N/A",IF(E42&gt;10,"No",IF(E42&lt;-10,"No","Yes")))</f>
        <v>N/A</v>
      </c>
      <c r="G42" s="8">
        <v>21.788737190999999</v>
      </c>
      <c r="H42" s="11" t="str">
        <f t="shared" ref="H42:H49" si="16">IF($B42="N/A","N/A",IF(G42&gt;10,"No",IF(G42&lt;-10,"No","Yes")))</f>
        <v>N/A</v>
      </c>
      <c r="I42" s="12">
        <v>-2.65</v>
      </c>
      <c r="J42" s="12">
        <v>-3.08</v>
      </c>
      <c r="K42" s="43" t="s">
        <v>740</v>
      </c>
      <c r="L42" s="9" t="str">
        <f>IF(J42="Div by 0", "N/A", IF(OR(J42="N/A",K42="N/A"),"N/A", IF(J42&gt;VALUE(MID(K42,1,2)), "No", IF(J42&lt;-1*VALUE(MID(K42,1,2)), "No", "Yes"))))</f>
        <v>Yes</v>
      </c>
    </row>
    <row r="43" spans="1:12" x14ac:dyDescent="0.25">
      <c r="A43" s="3" t="s">
        <v>171</v>
      </c>
      <c r="B43" s="35" t="s">
        <v>213</v>
      </c>
      <c r="C43" s="8">
        <v>38.904601036999999</v>
      </c>
      <c r="D43" s="11" t="str">
        <f t="shared" si="14"/>
        <v>N/A</v>
      </c>
      <c r="E43" s="8">
        <v>39.040694131000002</v>
      </c>
      <c r="F43" s="11" t="str">
        <f t="shared" si="15"/>
        <v>N/A</v>
      </c>
      <c r="G43" s="8">
        <v>39.005227331</v>
      </c>
      <c r="H43" s="11" t="str">
        <f t="shared" si="16"/>
        <v>N/A</v>
      </c>
      <c r="I43" s="12">
        <v>0.3498</v>
      </c>
      <c r="J43" s="12">
        <v>-9.0999999999999998E-2</v>
      </c>
      <c r="K43" s="43" t="s">
        <v>740</v>
      </c>
      <c r="L43" s="9" t="str">
        <f>IF(J43="Div by 0", "N/A", IF(OR(J43="N/A",K43="N/A"),"N/A", IF(J43&gt;VALUE(MID(K43,1,2)), "No", IF(J43&lt;-1*VALUE(MID(K43,1,2)), "No", "Yes"))))</f>
        <v>Yes</v>
      </c>
    </row>
    <row r="44" spans="1:12" x14ac:dyDescent="0.25">
      <c r="A44" s="3" t="s">
        <v>172</v>
      </c>
      <c r="B44" s="35" t="s">
        <v>213</v>
      </c>
      <c r="C44" s="8">
        <v>2.8548676416999998</v>
      </c>
      <c r="D44" s="11" t="str">
        <f t="shared" si="14"/>
        <v>N/A</v>
      </c>
      <c r="E44" s="8">
        <v>2.8707569017000001</v>
      </c>
      <c r="F44" s="11" t="str">
        <f t="shared" si="15"/>
        <v>N/A</v>
      </c>
      <c r="G44" s="8">
        <v>3.0672391336999998</v>
      </c>
      <c r="H44" s="11" t="str">
        <f t="shared" si="16"/>
        <v>N/A</v>
      </c>
      <c r="I44" s="12">
        <v>0.55659999999999998</v>
      </c>
      <c r="J44" s="12">
        <v>6.8440000000000003</v>
      </c>
      <c r="K44" s="43" t="s">
        <v>740</v>
      </c>
      <c r="L44" s="9" t="str">
        <f t="shared" ref="L44:L53" si="17">IF(J44="Div by 0", "N/A", IF(OR(J44="N/A",K44="N/A"),"N/A", IF(J44&gt;VALUE(MID(K44,1,2)), "No", IF(J44&lt;-1*VALUE(MID(K44,1,2)), "No", "Yes"))))</f>
        <v>Yes</v>
      </c>
    </row>
    <row r="45" spans="1:12" x14ac:dyDescent="0.25">
      <c r="A45" s="3" t="s">
        <v>173</v>
      </c>
      <c r="B45" s="35" t="s">
        <v>213</v>
      </c>
      <c r="C45" s="8">
        <v>16.042673190999999</v>
      </c>
      <c r="D45" s="11" t="str">
        <f t="shared" si="14"/>
        <v>N/A</v>
      </c>
      <c r="E45" s="8">
        <v>16.287174721</v>
      </c>
      <c r="F45" s="11" t="str">
        <f t="shared" si="15"/>
        <v>N/A</v>
      </c>
      <c r="G45" s="8">
        <v>17.145926438</v>
      </c>
      <c r="H45" s="11" t="str">
        <f t="shared" si="16"/>
        <v>N/A</v>
      </c>
      <c r="I45" s="12">
        <v>1.524</v>
      </c>
      <c r="J45" s="12">
        <v>5.2729999999999997</v>
      </c>
      <c r="K45" s="43" t="s">
        <v>740</v>
      </c>
      <c r="L45" s="9" t="str">
        <f t="shared" si="17"/>
        <v>Yes</v>
      </c>
    </row>
    <row r="46" spans="1:12" x14ac:dyDescent="0.25">
      <c r="A46" s="3" t="s">
        <v>174</v>
      </c>
      <c r="B46" s="35" t="s">
        <v>213</v>
      </c>
      <c r="C46" s="8">
        <v>7.5798685653</v>
      </c>
      <c r="D46" s="11" t="str">
        <f t="shared" si="14"/>
        <v>N/A</v>
      </c>
      <c r="E46" s="8">
        <v>7.8025016759000003</v>
      </c>
      <c r="F46" s="11" t="str">
        <f t="shared" si="15"/>
        <v>N/A</v>
      </c>
      <c r="G46" s="8">
        <v>7.9733472821999998</v>
      </c>
      <c r="H46" s="11" t="str">
        <f t="shared" si="16"/>
        <v>N/A</v>
      </c>
      <c r="I46" s="12">
        <v>2.9369999999999998</v>
      </c>
      <c r="J46" s="12">
        <v>2.19</v>
      </c>
      <c r="K46" s="43" t="s">
        <v>740</v>
      </c>
      <c r="L46" s="9" t="str">
        <f t="shared" si="17"/>
        <v>Yes</v>
      </c>
    </row>
    <row r="47" spans="1:12" x14ac:dyDescent="0.25">
      <c r="A47" s="3" t="s">
        <v>175</v>
      </c>
      <c r="B47" s="35" t="s">
        <v>213</v>
      </c>
      <c r="C47" s="8">
        <v>3.1458958456000001</v>
      </c>
      <c r="D47" s="11" t="str">
        <f t="shared" si="14"/>
        <v>N/A</v>
      </c>
      <c r="E47" s="8">
        <v>3.2002254859999999</v>
      </c>
      <c r="F47" s="11" t="str">
        <f t="shared" si="15"/>
        <v>N/A</v>
      </c>
      <c r="G47" s="8">
        <v>3.2831429985999998</v>
      </c>
      <c r="H47" s="11" t="str">
        <f t="shared" si="16"/>
        <v>N/A</v>
      </c>
      <c r="I47" s="12">
        <v>1.7270000000000001</v>
      </c>
      <c r="J47" s="12">
        <v>2.5910000000000002</v>
      </c>
      <c r="K47" s="43" t="s">
        <v>740</v>
      </c>
      <c r="L47" s="9" t="str">
        <f t="shared" si="17"/>
        <v>Yes</v>
      </c>
    </row>
    <row r="48" spans="1:12" x14ac:dyDescent="0.25">
      <c r="A48" s="3" t="s">
        <v>176</v>
      </c>
      <c r="B48" s="35" t="s">
        <v>213</v>
      </c>
      <c r="C48" s="8">
        <v>2.2251959002000001</v>
      </c>
      <c r="D48" s="11" t="str">
        <f t="shared" si="14"/>
        <v>N/A</v>
      </c>
      <c r="E48" s="8">
        <v>2.1085989396000002</v>
      </c>
      <c r="F48" s="11" t="str">
        <f t="shared" si="15"/>
        <v>N/A</v>
      </c>
      <c r="G48" s="8">
        <v>2.0754856082000002</v>
      </c>
      <c r="H48" s="11" t="str">
        <f t="shared" si="16"/>
        <v>N/A</v>
      </c>
      <c r="I48" s="12">
        <v>-5.24</v>
      </c>
      <c r="J48" s="12">
        <v>-1.57</v>
      </c>
      <c r="K48" s="43" t="s">
        <v>740</v>
      </c>
      <c r="L48" s="9" t="str">
        <f t="shared" si="17"/>
        <v>Yes</v>
      </c>
    </row>
    <row r="49" spans="1:12" x14ac:dyDescent="0.25">
      <c r="A49" s="3" t="s">
        <v>957</v>
      </c>
      <c r="B49" s="35" t="s">
        <v>213</v>
      </c>
      <c r="C49" s="8">
        <v>1.6361613830999999</v>
      </c>
      <c r="D49" s="11" t="str">
        <f t="shared" si="14"/>
        <v>N/A</v>
      </c>
      <c r="E49" s="8">
        <v>1.5166981534999999</v>
      </c>
      <c r="F49" s="11" t="str">
        <f t="shared" si="15"/>
        <v>N/A</v>
      </c>
      <c r="G49" s="8">
        <v>1.4965823998000001</v>
      </c>
      <c r="H49" s="11" t="str">
        <f t="shared" si="16"/>
        <v>N/A</v>
      </c>
      <c r="I49" s="12">
        <v>-7.3</v>
      </c>
      <c r="J49" s="12">
        <v>-1.33</v>
      </c>
      <c r="K49" s="43" t="s">
        <v>740</v>
      </c>
      <c r="L49" s="9" t="str">
        <f t="shared" si="17"/>
        <v>Yes</v>
      </c>
    </row>
    <row r="50" spans="1:12" x14ac:dyDescent="0.25">
      <c r="A50" s="2" t="s">
        <v>208</v>
      </c>
      <c r="B50" s="35" t="s">
        <v>213</v>
      </c>
      <c r="C50" s="36">
        <v>161284</v>
      </c>
      <c r="D50" s="9" t="str">
        <f t="shared" ref="D50:D53" si="18">IF($B50="N/A","N/A",IF(C50&lt;0,"No","Yes"))</f>
        <v>N/A</v>
      </c>
      <c r="E50" s="36">
        <v>173423</v>
      </c>
      <c r="F50" s="9" t="str">
        <f t="shared" ref="F50:F53" si="19">IF($B50="N/A","N/A",IF(E50&lt;0,"No","Yes"))</f>
        <v>N/A</v>
      </c>
      <c r="G50" s="36">
        <v>184894</v>
      </c>
      <c r="H50" s="9" t="str">
        <f t="shared" ref="H50:H53" si="20">IF($B50="N/A","N/A",IF(G50&lt;0,"No","Yes"))</f>
        <v>N/A</v>
      </c>
      <c r="I50" s="12">
        <v>7.5259999999999998</v>
      </c>
      <c r="J50" s="12">
        <v>6.6139999999999999</v>
      </c>
      <c r="K50" s="43" t="s">
        <v>740</v>
      </c>
      <c r="L50" s="9" t="str">
        <f t="shared" si="17"/>
        <v>Yes</v>
      </c>
    </row>
    <row r="51" spans="1:12" x14ac:dyDescent="0.25">
      <c r="A51" s="2" t="s">
        <v>209</v>
      </c>
      <c r="B51" s="35" t="s">
        <v>213</v>
      </c>
      <c r="C51" s="36">
        <v>6856</v>
      </c>
      <c r="D51" s="9" t="str">
        <f t="shared" si="18"/>
        <v>N/A</v>
      </c>
      <c r="E51" s="36">
        <v>7483</v>
      </c>
      <c r="F51" s="9" t="str">
        <f t="shared" si="19"/>
        <v>N/A</v>
      </c>
      <c r="G51" s="36">
        <v>8709</v>
      </c>
      <c r="H51" s="9" t="str">
        <f t="shared" si="20"/>
        <v>N/A</v>
      </c>
      <c r="I51" s="12">
        <v>9.1449999999999996</v>
      </c>
      <c r="J51" s="12">
        <v>16.38</v>
      </c>
      <c r="K51" s="43" t="s">
        <v>740</v>
      </c>
      <c r="L51" s="9" t="str">
        <f t="shared" si="17"/>
        <v>No</v>
      </c>
    </row>
    <row r="52" spans="1:12" x14ac:dyDescent="0.25">
      <c r="A52" s="2" t="s">
        <v>210</v>
      </c>
      <c r="B52" s="35" t="s">
        <v>213</v>
      </c>
      <c r="C52" s="36">
        <v>55627</v>
      </c>
      <c r="D52" s="9" t="str">
        <f t="shared" si="18"/>
        <v>N/A</v>
      </c>
      <c r="E52" s="36">
        <v>62050</v>
      </c>
      <c r="F52" s="9" t="str">
        <f t="shared" si="19"/>
        <v>N/A</v>
      </c>
      <c r="G52" s="36">
        <v>70619</v>
      </c>
      <c r="H52" s="9" t="str">
        <f t="shared" si="20"/>
        <v>N/A</v>
      </c>
      <c r="I52" s="12">
        <v>11.55</v>
      </c>
      <c r="J52" s="12">
        <v>13.81</v>
      </c>
      <c r="K52" s="43" t="s">
        <v>740</v>
      </c>
      <c r="L52" s="9" t="str">
        <f t="shared" si="17"/>
        <v>No</v>
      </c>
    </row>
    <row r="53" spans="1:12" x14ac:dyDescent="0.25">
      <c r="A53" s="2" t="s">
        <v>958</v>
      </c>
      <c r="B53" s="35" t="s">
        <v>213</v>
      </c>
      <c r="C53" s="36">
        <v>13518</v>
      </c>
      <c r="D53" s="9" t="str">
        <f t="shared" si="18"/>
        <v>N/A</v>
      </c>
      <c r="E53" s="36">
        <v>15143</v>
      </c>
      <c r="F53" s="9" t="str">
        <f t="shared" si="19"/>
        <v>N/A</v>
      </c>
      <c r="G53" s="36">
        <v>16586</v>
      </c>
      <c r="H53" s="9" t="str">
        <f t="shared" si="20"/>
        <v>N/A</v>
      </c>
      <c r="I53" s="12">
        <v>12.02</v>
      </c>
      <c r="J53" s="12">
        <v>9.5289999999999999</v>
      </c>
      <c r="K53" s="43" t="s">
        <v>740</v>
      </c>
      <c r="L53" s="9" t="str">
        <f t="shared" si="17"/>
        <v>Yes</v>
      </c>
    </row>
    <row r="54" spans="1:12" x14ac:dyDescent="0.25">
      <c r="A54" s="2" t="s">
        <v>959</v>
      </c>
      <c r="B54" s="35" t="s">
        <v>213</v>
      </c>
      <c r="C54" s="8">
        <v>100</v>
      </c>
      <c r="D54" s="11" t="str">
        <f>IF($B54="N/A","N/A",IF(C54&gt;10,"No",IF(C54&lt;-10,"No","Yes")))</f>
        <v>N/A</v>
      </c>
      <c r="E54" s="8">
        <v>100</v>
      </c>
      <c r="F54" s="11" t="str">
        <f>IF($B54="N/A","N/A",IF(E54&gt;10,"No",IF(E54&lt;-10,"No","Yes")))</f>
        <v>N/A</v>
      </c>
      <c r="G54" s="8">
        <v>99.999648937000003</v>
      </c>
      <c r="H54" s="11" t="str">
        <f>IF($B54="N/A","N/A",IF(G54&gt;10,"No",IF(G54&lt;-10,"No","Yes")))</f>
        <v>N/A</v>
      </c>
      <c r="I54" s="12">
        <v>0</v>
      </c>
      <c r="J54" s="12">
        <v>0</v>
      </c>
      <c r="K54" s="35" t="s">
        <v>213</v>
      </c>
      <c r="L54" s="9" t="str">
        <f t="shared" si="4"/>
        <v>N/A</v>
      </c>
    </row>
    <row r="55" spans="1:12" x14ac:dyDescent="0.25">
      <c r="A55" s="2" t="s">
        <v>1749</v>
      </c>
      <c r="B55" s="35" t="s">
        <v>213</v>
      </c>
      <c r="C55" s="8">
        <v>100</v>
      </c>
      <c r="D55" s="11" t="str">
        <f>IF($B55="N/A","N/A",IF(C55&gt;10,"No",IF(C55&lt;-10,"No","Yes")))</f>
        <v>N/A</v>
      </c>
      <c r="E55" s="8">
        <v>100</v>
      </c>
      <c r="F55" s="11" t="str">
        <f>IF($B55="N/A","N/A",IF(E55&gt;10,"No",IF(E55&lt;-10,"No","Yes")))</f>
        <v>N/A</v>
      </c>
      <c r="G55" s="8">
        <v>99.999648937000003</v>
      </c>
      <c r="H55" s="11" t="str">
        <f>IF($B55="N/A","N/A",IF(G55&gt;10,"No",IF(G55&lt;-10,"No","Yes")))</f>
        <v>N/A</v>
      </c>
      <c r="I55" s="12">
        <v>0</v>
      </c>
      <c r="J55" s="12">
        <v>0</v>
      </c>
      <c r="K55" s="35" t="s">
        <v>213</v>
      </c>
      <c r="L55" s="9" t="str">
        <f t="shared" si="4"/>
        <v>N/A</v>
      </c>
    </row>
    <row r="56" spans="1:12" x14ac:dyDescent="0.25">
      <c r="A56" s="2" t="s">
        <v>177</v>
      </c>
      <c r="B56" s="35" t="s">
        <v>213</v>
      </c>
      <c r="C56" s="8">
        <v>55.642622291000002</v>
      </c>
      <c r="D56" s="11" t="str">
        <f t="shared" ref="D56:D57" si="21">IF($B56="N/A","N/A",IF(C56&gt;10,"No",IF(C56&lt;-10,"No","Yes")))</f>
        <v>N/A</v>
      </c>
      <c r="E56" s="8">
        <v>55.219315619</v>
      </c>
      <c r="F56" s="11" t="str">
        <f t="shared" ref="F56:F57" si="22">IF($B56="N/A","N/A",IF(E56&gt;10,"No",IF(E56&lt;-10,"No","Yes")))</f>
        <v>N/A</v>
      </c>
      <c r="G56" s="8">
        <v>55.088836540999999</v>
      </c>
      <c r="H56" s="11" t="str">
        <f t="shared" ref="H56:H57" si="23">IF($B56="N/A","N/A",IF(G56&gt;10,"No",IF(G56&lt;-10,"No","Yes")))</f>
        <v>N/A</v>
      </c>
      <c r="I56" s="12">
        <v>-0.76100000000000001</v>
      </c>
      <c r="J56" s="12">
        <v>-0.23599999999999999</v>
      </c>
      <c r="K56" s="43" t="s">
        <v>740</v>
      </c>
      <c r="L56" s="9" t="str">
        <f>IF(J56="Div by 0", "N/A", IF(OR(J56="N/A",K56="N/A"),"N/A", IF(J56&gt;VALUE(MID(K56,1,2)), "No", IF(J56&lt;-1*VALUE(MID(K56,1,2)), "No", "Yes"))))</f>
        <v>Yes</v>
      </c>
    </row>
    <row r="57" spans="1:12" x14ac:dyDescent="0.25">
      <c r="A57" s="6" t="s">
        <v>178</v>
      </c>
      <c r="B57" s="35" t="s">
        <v>213</v>
      </c>
      <c r="C57" s="8">
        <v>44.357377708999998</v>
      </c>
      <c r="D57" s="11" t="str">
        <f t="shared" si="21"/>
        <v>N/A</v>
      </c>
      <c r="E57" s="8">
        <v>44.780684381</v>
      </c>
      <c r="F57" s="11" t="str">
        <f t="shared" si="22"/>
        <v>N/A</v>
      </c>
      <c r="G57" s="8">
        <v>44.910812395000001</v>
      </c>
      <c r="H57" s="11" t="str">
        <f t="shared" si="23"/>
        <v>N/A</v>
      </c>
      <c r="I57" s="12">
        <v>0.95430000000000004</v>
      </c>
      <c r="J57" s="12">
        <v>0.29060000000000002</v>
      </c>
      <c r="K57" s="43" t="s">
        <v>740</v>
      </c>
      <c r="L57" s="9" t="str">
        <f>IF(J57="Div by 0", "N/A", IF(OR(J57="N/A",K57="N/A"),"N/A", IF(J57&gt;VALUE(MID(K57,1,2)), "No", IF(J57&lt;-1*VALUE(MID(K57,1,2)), "No", "Yes"))))</f>
        <v>Yes</v>
      </c>
    </row>
    <row r="58" spans="1:12" x14ac:dyDescent="0.25">
      <c r="A58" s="7" t="s">
        <v>686</v>
      </c>
      <c r="B58" s="35" t="s">
        <v>282</v>
      </c>
      <c r="C58" s="8">
        <v>50.918031845000002</v>
      </c>
      <c r="D58" s="11" t="str">
        <f>IF($B58="N/A","N/A",IF(C58&gt;70,"No",IF(C58&lt;40,"No","Yes")))</f>
        <v>Yes</v>
      </c>
      <c r="E58" s="8">
        <v>55.672572977999998</v>
      </c>
      <c r="F58" s="11" t="str">
        <f>IF($B58="N/A","N/A",IF(E58&gt;70,"No",IF(E58&lt;40,"No","Yes")))</f>
        <v>Yes</v>
      </c>
      <c r="G58" s="8">
        <v>57.344417569000001</v>
      </c>
      <c r="H58" s="11" t="str">
        <f>IF($B58="N/A","N/A",IF(G58&gt;70,"No",IF(G58&lt;40,"No","Yes")))</f>
        <v>Yes</v>
      </c>
      <c r="I58" s="12">
        <v>9.3379999999999992</v>
      </c>
      <c r="J58" s="12">
        <v>3.0030000000000001</v>
      </c>
      <c r="K58" s="43" t="s">
        <v>740</v>
      </c>
      <c r="L58" s="9" t="str">
        <f t="shared" si="4"/>
        <v>Yes</v>
      </c>
    </row>
    <row r="59" spans="1:12" x14ac:dyDescent="0.25">
      <c r="A59" s="2" t="s">
        <v>687</v>
      </c>
      <c r="B59" s="35" t="s">
        <v>213</v>
      </c>
      <c r="C59" s="8">
        <v>71.923825246000007</v>
      </c>
      <c r="D59" s="11" t="str">
        <f>IF($B59="N/A","N/A",IF(C59&gt;10,"No",IF(C59&lt;-10,"No","Yes")))</f>
        <v>N/A</v>
      </c>
      <c r="E59" s="8">
        <v>68.561328695</v>
      </c>
      <c r="F59" s="11" t="str">
        <f>IF($B59="N/A","N/A",IF(E59&gt;10,"No",IF(E59&lt;-10,"No","Yes")))</f>
        <v>N/A</v>
      </c>
      <c r="G59" s="8">
        <v>67.977819237000006</v>
      </c>
      <c r="H59" s="11" t="str">
        <f>IF($B59="N/A","N/A",IF(G59&gt;10,"No",IF(G59&lt;-10,"No","Yes")))</f>
        <v>N/A</v>
      </c>
      <c r="I59" s="12">
        <v>-4.68</v>
      </c>
      <c r="J59" s="12">
        <v>-0.85099999999999998</v>
      </c>
      <c r="K59" s="35" t="s">
        <v>213</v>
      </c>
      <c r="L59" s="9" t="str">
        <f t="shared" si="4"/>
        <v>N/A</v>
      </c>
    </row>
    <row r="60" spans="1:12" x14ac:dyDescent="0.25">
      <c r="A60" s="2" t="s">
        <v>688</v>
      </c>
      <c r="B60" s="35" t="s">
        <v>213</v>
      </c>
      <c r="C60" s="8">
        <v>80.008322280000002</v>
      </c>
      <c r="D60" s="11" t="str">
        <f t="shared" ref="D60:D66" si="24">IF($B60="N/A","N/A",IF(C60&gt;10,"No",IF(C60&lt;-10,"No","Yes")))</f>
        <v>N/A</v>
      </c>
      <c r="E60" s="8">
        <v>78.301543831000004</v>
      </c>
      <c r="F60" s="11" t="str">
        <f t="shared" ref="F60:F66" si="25">IF($B60="N/A","N/A",IF(E60&gt;10,"No",IF(E60&lt;-10,"No","Yes")))</f>
        <v>N/A</v>
      </c>
      <c r="G60" s="8">
        <v>77.098410551000001</v>
      </c>
      <c r="H60" s="11" t="str">
        <f t="shared" ref="H60:H66" si="26">IF($B60="N/A","N/A",IF(G60&gt;10,"No",IF(G60&lt;-10,"No","Yes")))</f>
        <v>N/A</v>
      </c>
      <c r="I60" s="12">
        <v>-2.13</v>
      </c>
      <c r="J60" s="12">
        <v>-1.54</v>
      </c>
      <c r="K60" s="35" t="s">
        <v>213</v>
      </c>
      <c r="L60" s="9" t="str">
        <f t="shared" si="4"/>
        <v>N/A</v>
      </c>
    </row>
    <row r="61" spans="1:12" x14ac:dyDescent="0.25">
      <c r="A61" s="2" t="s">
        <v>1748</v>
      </c>
      <c r="B61" s="35" t="s">
        <v>213</v>
      </c>
      <c r="C61" s="8">
        <v>47.381609576000002</v>
      </c>
      <c r="D61" s="11" t="str">
        <f t="shared" si="24"/>
        <v>N/A</v>
      </c>
      <c r="E61" s="8">
        <v>55.289834548999998</v>
      </c>
      <c r="F61" s="11" t="str">
        <f t="shared" si="25"/>
        <v>N/A</v>
      </c>
      <c r="G61" s="8">
        <v>58.006221381000003</v>
      </c>
      <c r="H61" s="11" t="str">
        <f t="shared" si="26"/>
        <v>N/A</v>
      </c>
      <c r="I61" s="12">
        <v>16.690000000000001</v>
      </c>
      <c r="J61" s="12">
        <v>4.9130000000000003</v>
      </c>
      <c r="K61" s="35" t="s">
        <v>213</v>
      </c>
      <c r="L61" s="9" t="str">
        <f t="shared" si="4"/>
        <v>N/A</v>
      </c>
    </row>
    <row r="62" spans="1:12" x14ac:dyDescent="0.25">
      <c r="A62" s="2" t="s">
        <v>689</v>
      </c>
      <c r="B62" s="35" t="s">
        <v>213</v>
      </c>
      <c r="C62" s="8">
        <v>21.253995414999999</v>
      </c>
      <c r="D62" s="11" t="str">
        <f t="shared" si="24"/>
        <v>N/A</v>
      </c>
      <c r="E62" s="8">
        <v>23.348536118999998</v>
      </c>
      <c r="F62" s="11" t="str">
        <f t="shared" si="25"/>
        <v>N/A</v>
      </c>
      <c r="G62" s="8">
        <v>25.104512809999999</v>
      </c>
      <c r="H62" s="11" t="str">
        <f t="shared" si="26"/>
        <v>N/A</v>
      </c>
      <c r="I62" s="12">
        <v>9.8550000000000004</v>
      </c>
      <c r="J62" s="12">
        <v>7.5209999999999999</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1747</v>
      </c>
      <c r="J63" s="12" t="s">
        <v>1747</v>
      </c>
      <c r="K63" s="35" t="s">
        <v>213</v>
      </c>
      <c r="L63" s="9" t="str">
        <f>IF(J63="Div by 0", "N/A", IF(K63="N/A","N/A", IF(J63&gt;VALUE(MID(K63,1,2)), "No", IF(J63&lt;-1*VALUE(MID(K63,1,2)), "No", "Yes"))))</f>
        <v>N/A</v>
      </c>
    </row>
    <row r="64" spans="1:12" x14ac:dyDescent="0.25">
      <c r="A64" s="3" t="s">
        <v>146</v>
      </c>
      <c r="B64" s="35" t="s">
        <v>213</v>
      </c>
      <c r="C64" s="8">
        <v>0.87842081279999995</v>
      </c>
      <c r="D64" s="11" t="str">
        <f t="shared" si="24"/>
        <v>N/A</v>
      </c>
      <c r="E64" s="8">
        <v>0.82652812480000004</v>
      </c>
      <c r="F64" s="11" t="str">
        <f t="shared" si="25"/>
        <v>N/A</v>
      </c>
      <c r="G64" s="8">
        <v>1.0640725437</v>
      </c>
      <c r="H64" s="11" t="str">
        <f t="shared" si="26"/>
        <v>N/A</v>
      </c>
      <c r="I64" s="12">
        <v>-5.91</v>
      </c>
      <c r="J64" s="12">
        <v>28.74</v>
      </c>
      <c r="K64" s="35" t="s">
        <v>213</v>
      </c>
      <c r="L64" s="9" t="str">
        <f t="shared" si="4"/>
        <v>N/A</v>
      </c>
    </row>
    <row r="65" spans="1:12" x14ac:dyDescent="0.25">
      <c r="A65" s="3" t="s">
        <v>147</v>
      </c>
      <c r="B65" s="35" t="s">
        <v>213</v>
      </c>
      <c r="C65" s="8">
        <v>1.0853012285999999</v>
      </c>
      <c r="D65" s="11" t="str">
        <f t="shared" si="24"/>
        <v>N/A</v>
      </c>
      <c r="E65" s="8">
        <v>0.82767079040000002</v>
      </c>
      <c r="F65" s="11" t="str">
        <f t="shared" si="25"/>
        <v>N/A</v>
      </c>
      <c r="G65" s="8">
        <v>1.0328279194000001</v>
      </c>
      <c r="H65" s="11" t="str">
        <f t="shared" si="26"/>
        <v>N/A</v>
      </c>
      <c r="I65" s="12">
        <v>-23.7</v>
      </c>
      <c r="J65" s="12">
        <v>24.79</v>
      </c>
      <c r="K65" s="35" t="s">
        <v>213</v>
      </c>
      <c r="L65" s="9" t="str">
        <f t="shared" si="4"/>
        <v>N/A</v>
      </c>
    </row>
    <row r="66" spans="1:12" x14ac:dyDescent="0.25">
      <c r="A66" s="3" t="s">
        <v>148</v>
      </c>
      <c r="B66" s="35" t="s">
        <v>213</v>
      </c>
      <c r="C66" s="8">
        <v>1.1316851313</v>
      </c>
      <c r="D66" s="11" t="str">
        <f t="shared" si="24"/>
        <v>N/A</v>
      </c>
      <c r="E66" s="8">
        <v>0.86994941800000003</v>
      </c>
      <c r="F66" s="11" t="str">
        <f t="shared" si="25"/>
        <v>N/A</v>
      </c>
      <c r="G66" s="8">
        <v>1.0911044097</v>
      </c>
      <c r="H66" s="11" t="str">
        <f t="shared" si="26"/>
        <v>N/A</v>
      </c>
      <c r="I66" s="12">
        <v>-23.1</v>
      </c>
      <c r="J66" s="12">
        <v>25.42</v>
      </c>
      <c r="K66" s="35" t="s">
        <v>213</v>
      </c>
      <c r="L66" s="9" t="str">
        <f t="shared" si="4"/>
        <v>N/A</v>
      </c>
    </row>
    <row r="67" spans="1:12" x14ac:dyDescent="0.25">
      <c r="A67" s="2" t="s">
        <v>960</v>
      </c>
      <c r="B67" s="43" t="s">
        <v>213</v>
      </c>
      <c r="C67" s="1">
        <v>756</v>
      </c>
      <c r="D67" s="11" t="str">
        <f>IF($B67="N/A","N/A",IF(C67&gt;10,"No",IF(C67&lt;-10,"No","Yes")))</f>
        <v>N/A</v>
      </c>
      <c r="E67" s="1">
        <v>318</v>
      </c>
      <c r="F67" s="11" t="str">
        <f>IF($B67="N/A","N/A",IF(E67&gt;10,"No",IF(E67&lt;-10,"No","Yes")))</f>
        <v>N/A</v>
      </c>
      <c r="G67" s="1">
        <v>297</v>
      </c>
      <c r="H67" s="11" t="str">
        <f>IF($B67="N/A","N/A",IF(G67&gt;10,"No",IF(G67&lt;-10,"No","Yes")))</f>
        <v>N/A</v>
      </c>
      <c r="I67" s="12">
        <v>-57.9</v>
      </c>
      <c r="J67" s="12">
        <v>-6.6</v>
      </c>
      <c r="K67" s="35" t="s">
        <v>213</v>
      </c>
      <c r="L67" s="9" t="str">
        <f t="shared" si="4"/>
        <v>N/A</v>
      </c>
    </row>
    <row r="68" spans="1:12" x14ac:dyDescent="0.25">
      <c r="A68" s="3" t="s">
        <v>201</v>
      </c>
      <c r="B68" s="43"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1747</v>
      </c>
      <c r="J68" s="12" t="s">
        <v>1747</v>
      </c>
      <c r="K68" s="35" t="s">
        <v>213</v>
      </c>
      <c r="L68" s="9" t="str">
        <f t="shared" si="4"/>
        <v>N/A</v>
      </c>
    </row>
    <row r="69" spans="1:12" x14ac:dyDescent="0.25">
      <c r="A69" s="3" t="s">
        <v>202</v>
      </c>
      <c r="B69" s="43" t="s">
        <v>217</v>
      </c>
      <c r="C69" s="1">
        <v>42</v>
      </c>
      <c r="D69" s="11" t="str">
        <f t="shared" si="27"/>
        <v>No</v>
      </c>
      <c r="E69" s="1">
        <v>64</v>
      </c>
      <c r="F69" s="11" t="str">
        <f t="shared" si="28"/>
        <v>No</v>
      </c>
      <c r="G69" s="1">
        <v>24</v>
      </c>
      <c r="H69" s="11" t="str">
        <f t="shared" si="29"/>
        <v>No</v>
      </c>
      <c r="I69" s="12">
        <v>52.38</v>
      </c>
      <c r="J69" s="12">
        <v>-62.5</v>
      </c>
      <c r="K69" s="35" t="s">
        <v>213</v>
      </c>
      <c r="L69" s="9" t="str">
        <f t="shared" si="4"/>
        <v>N/A</v>
      </c>
    </row>
    <row r="70" spans="1:12" x14ac:dyDescent="0.25">
      <c r="A70" s="3" t="s">
        <v>203</v>
      </c>
      <c r="B70" s="60" t="s">
        <v>213</v>
      </c>
      <c r="C70" s="13">
        <v>38.095238094999999</v>
      </c>
      <c r="D70" s="11" t="str">
        <f>IF($B70="N/A","N/A",IF(C70&gt;10,"No",IF(C70&lt;-10,"No","Yes")))</f>
        <v>N/A</v>
      </c>
      <c r="E70" s="13">
        <v>96.875</v>
      </c>
      <c r="F70" s="11" t="str">
        <f>IF($B70="N/A","N/A",IF(E70&gt;10,"No",IF(E70&lt;-10,"No","Yes")))</f>
        <v>N/A</v>
      </c>
      <c r="G70" s="13">
        <v>100</v>
      </c>
      <c r="H70" s="11" t="str">
        <f>IF($B70="N/A","N/A",IF(G70&gt;10,"No",IF(G70&lt;-10,"No","Yes")))</f>
        <v>N/A</v>
      </c>
      <c r="I70" s="12">
        <v>154.30000000000001</v>
      </c>
      <c r="J70" s="12">
        <v>3.226</v>
      </c>
      <c r="K70" s="60" t="s">
        <v>213</v>
      </c>
      <c r="L70" s="9" t="str">
        <f t="shared" si="4"/>
        <v>N/A</v>
      </c>
    </row>
    <row r="71" spans="1:12" x14ac:dyDescent="0.25">
      <c r="A71" s="2" t="s">
        <v>65</v>
      </c>
      <c r="B71" s="43" t="s">
        <v>213</v>
      </c>
      <c r="C71" s="1">
        <v>33603</v>
      </c>
      <c r="D71" s="11" t="str">
        <f>IF($B71="N/A","N/A",IF(C71&gt;10,"No",IF(C71&lt;-10,"No","Yes")))</f>
        <v>N/A</v>
      </c>
      <c r="E71" s="1">
        <v>35746</v>
      </c>
      <c r="F71" s="11" t="str">
        <f>IF($B71="N/A","N/A",IF(E71&gt;10,"No",IF(E71&lt;-10,"No","Yes")))</f>
        <v>N/A</v>
      </c>
      <c r="G71" s="1">
        <v>39072</v>
      </c>
      <c r="H71" s="11" t="str">
        <f>IF($B71="N/A","N/A",IF(G71&gt;10,"No",IF(G71&lt;-10,"No","Yes")))</f>
        <v>N/A</v>
      </c>
      <c r="I71" s="12">
        <v>6.3769999999999998</v>
      </c>
      <c r="J71" s="12">
        <v>9.3049999999999997</v>
      </c>
      <c r="K71" s="43" t="s">
        <v>740</v>
      </c>
      <c r="L71" s="9" t="str">
        <f t="shared" ref="L71:L103" si="30">IF(J71="Div by 0", "N/A", IF(K71="N/A","N/A", IF(J71&gt;VALUE(MID(K71,1,2)), "No", IF(J71&lt;-1*VALUE(MID(K71,1,2)), "No", "Yes"))))</f>
        <v>Yes</v>
      </c>
    </row>
    <row r="72" spans="1:12" x14ac:dyDescent="0.25">
      <c r="A72" s="4" t="s">
        <v>66</v>
      </c>
      <c r="B72" s="43" t="s">
        <v>213</v>
      </c>
      <c r="C72" s="1">
        <v>29715.15</v>
      </c>
      <c r="D72" s="11" t="str">
        <f>IF($B72="N/A","N/A",IF(C72&gt;10,"No",IF(C72&lt;-10,"No","Yes")))</f>
        <v>N/A</v>
      </c>
      <c r="E72" s="1">
        <v>30726.86</v>
      </c>
      <c r="F72" s="11" t="str">
        <f>IF($B72="N/A","N/A",IF(E72&gt;10,"No",IF(E72&lt;-10,"No","Yes")))</f>
        <v>N/A</v>
      </c>
      <c r="G72" s="1">
        <v>33762.28</v>
      </c>
      <c r="H72" s="11" t="str">
        <f>IF($B72="N/A","N/A",IF(G72&gt;10,"No",IF(G72&lt;-10,"No","Yes")))</f>
        <v>N/A</v>
      </c>
      <c r="I72" s="12">
        <v>3.4049999999999998</v>
      </c>
      <c r="J72" s="12">
        <v>9.8789999999999996</v>
      </c>
      <c r="K72" s="43" t="s">
        <v>741</v>
      </c>
      <c r="L72" s="9" t="str">
        <f t="shared" si="30"/>
        <v>Yes</v>
      </c>
    </row>
    <row r="73" spans="1:12" x14ac:dyDescent="0.25">
      <c r="A73" s="3" t="s">
        <v>67</v>
      </c>
      <c r="B73" s="35" t="s">
        <v>283</v>
      </c>
      <c r="C73" s="8">
        <v>97.164782379000002</v>
      </c>
      <c r="D73" s="11" t="str">
        <f>IF($B73="N/A","N/A",IF(C73&gt;=90,"Yes","No"))</f>
        <v>Yes</v>
      </c>
      <c r="E73" s="8">
        <v>96.618303570999998</v>
      </c>
      <c r="F73" s="11" t="str">
        <f>IF($B73="N/A","N/A",IF(E73&gt;=90,"Yes","No"))</f>
        <v>Yes</v>
      </c>
      <c r="G73" s="8">
        <v>96.261586520999998</v>
      </c>
      <c r="H73" s="11" t="str">
        <f>IF($B73="N/A","N/A",IF(G73&gt;=90,"Yes","No"))</f>
        <v>Yes</v>
      </c>
      <c r="I73" s="12">
        <v>-0.56200000000000006</v>
      </c>
      <c r="J73" s="12">
        <v>-0.36899999999999999</v>
      </c>
      <c r="K73" s="43" t="s">
        <v>740</v>
      </c>
      <c r="L73" s="9" t="str">
        <f t="shared" si="30"/>
        <v>Yes</v>
      </c>
    </row>
    <row r="74" spans="1:12" x14ac:dyDescent="0.25">
      <c r="A74" s="2" t="s">
        <v>961</v>
      </c>
      <c r="B74" s="35" t="s">
        <v>283</v>
      </c>
      <c r="C74" s="8">
        <v>97.264312246000003</v>
      </c>
      <c r="D74" s="11" t="str">
        <f>IF($B74="N/A","N/A",IF(C74&gt;=90,"Yes","No"))</f>
        <v>Yes</v>
      </c>
      <c r="E74" s="8">
        <v>96.700706991000004</v>
      </c>
      <c r="F74" s="11" t="str">
        <f>IF($B74="N/A","N/A",IF(E74&gt;=90,"Yes","No"))</f>
        <v>Yes</v>
      </c>
      <c r="G74" s="8">
        <v>96.465588722999996</v>
      </c>
      <c r="H74" s="11" t="str">
        <f>IF($B74="N/A","N/A",IF(G74&gt;=90,"Yes","No"))</f>
        <v>Yes</v>
      </c>
      <c r="I74" s="12">
        <v>-0.57899999999999996</v>
      </c>
      <c r="J74" s="12">
        <v>-0.24299999999999999</v>
      </c>
      <c r="K74" s="43" t="s">
        <v>740</v>
      </c>
      <c r="L74" s="9" t="str">
        <f t="shared" si="30"/>
        <v>Yes</v>
      </c>
    </row>
    <row r="75" spans="1:12" x14ac:dyDescent="0.25">
      <c r="A75" s="6" t="s">
        <v>962</v>
      </c>
      <c r="B75" s="43" t="s">
        <v>284</v>
      </c>
      <c r="C75" s="13">
        <v>44.144495591999998</v>
      </c>
      <c r="D75" s="11" t="str">
        <f>IF($B75="N/A","N/A",IF(C75&gt;55,"No",IF(C75&lt;30,"No","Yes")))</f>
        <v>Yes</v>
      </c>
      <c r="E75" s="13">
        <v>44.533578923999997</v>
      </c>
      <c r="F75" s="11" t="str">
        <f>IF($B75="N/A","N/A",IF(E75&gt;55,"No",IF(E75&lt;30,"No","Yes")))</f>
        <v>Yes</v>
      </c>
      <c r="G75" s="13">
        <v>45.706233795999999</v>
      </c>
      <c r="H75" s="11" t="str">
        <f>IF($B75="N/A","N/A",IF(G75&gt;55,"No",IF(G75&lt;30,"No","Yes")))</f>
        <v>Yes</v>
      </c>
      <c r="I75" s="12">
        <v>0.88139999999999996</v>
      </c>
      <c r="J75" s="12">
        <v>2.633</v>
      </c>
      <c r="K75" s="43" t="s">
        <v>740</v>
      </c>
      <c r="L75" s="9" t="str">
        <f t="shared" si="30"/>
        <v>Yes</v>
      </c>
    </row>
    <row r="76" spans="1:12" ht="25" x14ac:dyDescent="0.25">
      <c r="A76" s="2" t="s">
        <v>963</v>
      </c>
      <c r="B76" s="43" t="s">
        <v>278</v>
      </c>
      <c r="C76" s="13">
        <v>4.2972353658999998</v>
      </c>
      <c r="D76" s="11" t="str">
        <f>IF($B76="N/A","N/A",IF(C76&gt;=5,"No",IF(C76&lt;0,"No","Yes")))</f>
        <v>Yes</v>
      </c>
      <c r="E76" s="13">
        <v>1.4043529346000001</v>
      </c>
      <c r="F76" s="11" t="str">
        <f>IF($B76="N/A","N/A",IF(E76&gt;=5,"No",IF(E76&lt;0,"No","Yes")))</f>
        <v>Yes</v>
      </c>
      <c r="G76" s="13">
        <v>1.4511670762</v>
      </c>
      <c r="H76" s="11" t="str">
        <f>IF($B76="N/A","N/A",IF(G76&gt;=5,"No",IF(G76&lt;0,"No","Yes")))</f>
        <v>Yes</v>
      </c>
      <c r="I76" s="12">
        <v>-67.3</v>
      </c>
      <c r="J76" s="12">
        <v>3.3340000000000001</v>
      </c>
      <c r="K76" s="43" t="s">
        <v>213</v>
      </c>
      <c r="L76" s="9" t="str">
        <f t="shared" si="30"/>
        <v>N/A</v>
      </c>
    </row>
    <row r="77" spans="1:12" ht="25" x14ac:dyDescent="0.25">
      <c r="A77" s="2" t="s">
        <v>964</v>
      </c>
      <c r="B77" s="43" t="s">
        <v>213</v>
      </c>
      <c r="C77" s="13">
        <v>14.92128679</v>
      </c>
      <c r="D77" s="43" t="s">
        <v>213</v>
      </c>
      <c r="E77" s="13">
        <v>15.940245062000001</v>
      </c>
      <c r="F77" s="43" t="s">
        <v>213</v>
      </c>
      <c r="G77" s="13">
        <v>17.846539721999999</v>
      </c>
      <c r="H77" s="43" t="s">
        <v>213</v>
      </c>
      <c r="I77" s="12">
        <v>6.8289999999999997</v>
      </c>
      <c r="J77" s="12">
        <v>11.96</v>
      </c>
      <c r="K77" s="43" t="s">
        <v>213</v>
      </c>
      <c r="L77" s="9" t="str">
        <f t="shared" si="30"/>
        <v>N/A</v>
      </c>
    </row>
    <row r="78" spans="1:12" ht="25" x14ac:dyDescent="0.25">
      <c r="A78" s="2" t="s">
        <v>965</v>
      </c>
      <c r="B78" s="43" t="s">
        <v>213</v>
      </c>
      <c r="C78" s="13">
        <v>42.966401808999997</v>
      </c>
      <c r="D78" s="43" t="s">
        <v>213</v>
      </c>
      <c r="E78" s="13">
        <v>44.399373355999998</v>
      </c>
      <c r="F78" s="43" t="s">
        <v>213</v>
      </c>
      <c r="G78" s="13">
        <v>43.880528255999998</v>
      </c>
      <c r="H78" s="43" t="s">
        <v>213</v>
      </c>
      <c r="I78" s="12">
        <v>3.335</v>
      </c>
      <c r="J78" s="12">
        <v>-1.17</v>
      </c>
      <c r="K78" s="43" t="s">
        <v>213</v>
      </c>
      <c r="L78" s="9" t="str">
        <f t="shared" si="30"/>
        <v>N/A</v>
      </c>
    </row>
    <row r="79" spans="1:12" ht="25" x14ac:dyDescent="0.25">
      <c r="A79" s="2" t="s">
        <v>966</v>
      </c>
      <c r="B79" s="43" t="s">
        <v>213</v>
      </c>
      <c r="C79" s="13">
        <v>9.8235276612</v>
      </c>
      <c r="D79" s="43" t="s">
        <v>213</v>
      </c>
      <c r="E79" s="13">
        <v>9.8248755105000001</v>
      </c>
      <c r="F79" s="43" t="s">
        <v>213</v>
      </c>
      <c r="G79" s="13">
        <v>9.5669533169999994</v>
      </c>
      <c r="H79" s="43" t="s">
        <v>213</v>
      </c>
      <c r="I79" s="12">
        <v>1.37E-2</v>
      </c>
      <c r="J79" s="12">
        <v>-2.63</v>
      </c>
      <c r="K79" s="43" t="s">
        <v>213</v>
      </c>
      <c r="L79" s="9" t="str">
        <f t="shared" si="30"/>
        <v>N/A</v>
      </c>
    </row>
    <row r="80" spans="1:12" ht="25" x14ac:dyDescent="0.25">
      <c r="A80" s="2" t="s">
        <v>967</v>
      </c>
      <c r="B80" s="43" t="s">
        <v>213</v>
      </c>
      <c r="C80" s="13">
        <v>4.9430110407000001</v>
      </c>
      <c r="D80" s="43" t="s">
        <v>213</v>
      </c>
      <c r="E80" s="13">
        <v>6.0454316566999999</v>
      </c>
      <c r="F80" s="43" t="s">
        <v>213</v>
      </c>
      <c r="G80" s="13">
        <v>5.9659090909000003</v>
      </c>
      <c r="H80" s="43" t="s">
        <v>213</v>
      </c>
      <c r="I80" s="12">
        <v>22.3</v>
      </c>
      <c r="J80" s="12">
        <v>-1.32</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1747</v>
      </c>
      <c r="J81" s="12" t="s">
        <v>1747</v>
      </c>
      <c r="K81" s="43" t="s">
        <v>213</v>
      </c>
      <c r="L81" s="9" t="str">
        <f t="shared" si="30"/>
        <v>N/A</v>
      </c>
    </row>
    <row r="82" spans="1:12" x14ac:dyDescent="0.25">
      <c r="A82" s="2" t="s">
        <v>969</v>
      </c>
      <c r="B82" s="43" t="s">
        <v>213</v>
      </c>
      <c r="C82" s="13">
        <v>4.5739963693999997</v>
      </c>
      <c r="D82" s="43" t="s">
        <v>213</v>
      </c>
      <c r="E82" s="13">
        <v>5.2117719464999999</v>
      </c>
      <c r="F82" s="43" t="s">
        <v>213</v>
      </c>
      <c r="G82" s="13">
        <v>5.5205773956000002</v>
      </c>
      <c r="H82" s="43" t="s">
        <v>213</v>
      </c>
      <c r="I82" s="12">
        <v>13.94</v>
      </c>
      <c r="J82" s="12">
        <v>5.9249999999999998</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1747</v>
      </c>
      <c r="J83" s="12" t="s">
        <v>1747</v>
      </c>
      <c r="K83" s="43" t="s">
        <v>213</v>
      </c>
      <c r="L83" s="9" t="str">
        <f t="shared" si="30"/>
        <v>N/A</v>
      </c>
    </row>
    <row r="84" spans="1:12" x14ac:dyDescent="0.25">
      <c r="A84" s="2" t="s">
        <v>971</v>
      </c>
      <c r="B84" s="43" t="s">
        <v>213</v>
      </c>
      <c r="C84" s="13">
        <v>18.474540963999999</v>
      </c>
      <c r="D84" s="43" t="s">
        <v>213</v>
      </c>
      <c r="E84" s="13">
        <v>17.173949532999998</v>
      </c>
      <c r="F84" s="43" t="s">
        <v>213</v>
      </c>
      <c r="G84" s="13">
        <v>15.768325143</v>
      </c>
      <c r="H84" s="43" t="s">
        <v>213</v>
      </c>
      <c r="I84" s="12">
        <v>-7.04</v>
      </c>
      <c r="J84" s="12">
        <v>-8.18</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1747</v>
      </c>
      <c r="J85" s="12" t="s">
        <v>1747</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1747</v>
      </c>
      <c r="J86" s="12" t="s">
        <v>1747</v>
      </c>
      <c r="K86" s="43" t="s">
        <v>213</v>
      </c>
      <c r="L86" s="9" t="str">
        <f t="shared" si="30"/>
        <v>N/A</v>
      </c>
    </row>
    <row r="87" spans="1:12" x14ac:dyDescent="0.25">
      <c r="A87" s="2" t="s">
        <v>974</v>
      </c>
      <c r="B87" s="43" t="s">
        <v>213</v>
      </c>
      <c r="C87" s="13">
        <v>70.681189180000004</v>
      </c>
      <c r="D87" s="43" t="s">
        <v>213</v>
      </c>
      <c r="E87" s="13">
        <v>69.023107480999997</v>
      </c>
      <c r="F87" s="43" t="s">
        <v>213</v>
      </c>
      <c r="G87" s="13">
        <v>67.065929565999994</v>
      </c>
      <c r="H87" s="43" t="s">
        <v>213</v>
      </c>
      <c r="I87" s="12">
        <v>-2.35</v>
      </c>
      <c r="J87" s="12">
        <v>-2.84</v>
      </c>
      <c r="K87" s="43" t="s">
        <v>213</v>
      </c>
      <c r="L87" s="9" t="str">
        <f t="shared" si="30"/>
        <v>N/A</v>
      </c>
    </row>
    <row r="88" spans="1:12" x14ac:dyDescent="0.25">
      <c r="A88" s="2" t="s">
        <v>975</v>
      </c>
      <c r="B88" s="43" t="s">
        <v>213</v>
      </c>
      <c r="C88" s="13">
        <v>29.318810819999999</v>
      </c>
      <c r="D88" s="43" t="s">
        <v>213</v>
      </c>
      <c r="E88" s="13">
        <v>30.976892519</v>
      </c>
      <c r="F88" s="43" t="s">
        <v>213</v>
      </c>
      <c r="G88" s="13">
        <v>32.934070433999999</v>
      </c>
      <c r="H88" s="43" t="s">
        <v>213</v>
      </c>
      <c r="I88" s="12">
        <v>5.6550000000000002</v>
      </c>
      <c r="J88" s="12">
        <v>6.3179999999999996</v>
      </c>
      <c r="K88" s="43" t="s">
        <v>213</v>
      </c>
      <c r="L88" s="9" t="str">
        <f t="shared" si="30"/>
        <v>N/A</v>
      </c>
    </row>
    <row r="89" spans="1:12" x14ac:dyDescent="0.25">
      <c r="A89" s="6" t="s">
        <v>68</v>
      </c>
      <c r="B89" s="43" t="s">
        <v>213</v>
      </c>
      <c r="C89" s="1">
        <v>72</v>
      </c>
      <c r="D89" s="11" t="str">
        <f>IF($B89="N/A","N/A",IF(C89&gt;10,"No",IF(C89&lt;-10,"No","Yes")))</f>
        <v>N/A</v>
      </c>
      <c r="E89" s="1">
        <v>2523</v>
      </c>
      <c r="F89" s="11" t="str">
        <f>IF($B89="N/A","N/A",IF(E89&gt;10,"No",IF(E89&lt;-10,"No","Yes")))</f>
        <v>N/A</v>
      </c>
      <c r="G89" s="1">
        <v>3426</v>
      </c>
      <c r="H89" s="11" t="str">
        <f>IF($B89="N/A","N/A",IF(G89&gt;10,"No",IF(G89&lt;-10,"No","Yes")))</f>
        <v>N/A</v>
      </c>
      <c r="I89" s="12">
        <v>3404</v>
      </c>
      <c r="J89" s="12">
        <v>35.79</v>
      </c>
      <c r="K89" s="43" t="s">
        <v>740</v>
      </c>
      <c r="L89" s="9" t="str">
        <f t="shared" si="30"/>
        <v>No</v>
      </c>
    </row>
    <row r="90" spans="1:12" x14ac:dyDescent="0.25">
      <c r="A90" s="2" t="s">
        <v>109</v>
      </c>
      <c r="B90" s="43" t="s">
        <v>213</v>
      </c>
      <c r="C90" s="13">
        <v>0</v>
      </c>
      <c r="D90" s="11" t="str">
        <f>IF($B90="N/A","N/A",IF(C90&gt;10,"No",IF(C90&lt;-10,"No","Yes")))</f>
        <v>N/A</v>
      </c>
      <c r="E90" s="13">
        <v>0</v>
      </c>
      <c r="F90" s="11" t="str">
        <f>IF($B90="N/A","N/A",IF(E90&gt;10,"No",IF(E90&lt;-10,"No","Yes")))</f>
        <v>N/A</v>
      </c>
      <c r="G90" s="13">
        <v>0</v>
      </c>
      <c r="H90" s="11" t="str">
        <f>IF($B90="N/A","N/A",IF(G90&gt;10,"No",IF(G90&lt;-10,"No","Yes")))</f>
        <v>N/A</v>
      </c>
      <c r="I90" s="12" t="s">
        <v>1747</v>
      </c>
      <c r="J90" s="12" t="s">
        <v>1747</v>
      </c>
      <c r="K90" s="43" t="s">
        <v>740</v>
      </c>
      <c r="L90" s="9" t="str">
        <f t="shared" si="30"/>
        <v>N/A</v>
      </c>
    </row>
    <row r="91" spans="1:12" x14ac:dyDescent="0.25">
      <c r="A91" s="2" t="s">
        <v>110</v>
      </c>
      <c r="B91" s="43" t="s">
        <v>213</v>
      </c>
      <c r="C91" s="13">
        <v>0</v>
      </c>
      <c r="D91" s="11" t="str">
        <f>IF($B91="N/A","N/A",IF(C91&gt;10,"No",IF(C91&lt;-10,"No","Yes")))</f>
        <v>N/A</v>
      </c>
      <c r="E91" s="13">
        <v>13.872374158</v>
      </c>
      <c r="F91" s="11" t="str">
        <f>IF($B91="N/A","N/A",IF(E91&gt;10,"No",IF(E91&lt;-10,"No","Yes")))</f>
        <v>N/A</v>
      </c>
      <c r="G91" s="13">
        <v>17.396380618999999</v>
      </c>
      <c r="H91" s="11" t="str">
        <f>IF($B91="N/A","N/A",IF(G91&gt;10,"No",IF(G91&lt;-10,"No","Yes")))</f>
        <v>N/A</v>
      </c>
      <c r="I91" s="12" t="s">
        <v>1747</v>
      </c>
      <c r="J91" s="12">
        <v>25.4</v>
      </c>
      <c r="K91" s="43" t="s">
        <v>740</v>
      </c>
      <c r="L91" s="9" t="str">
        <f t="shared" si="30"/>
        <v>No</v>
      </c>
    </row>
    <row r="92" spans="1:12" x14ac:dyDescent="0.25">
      <c r="A92" s="4" t="s">
        <v>7</v>
      </c>
      <c r="B92" s="43" t="s">
        <v>213</v>
      </c>
      <c r="C92" s="13">
        <v>1.7200845163</v>
      </c>
      <c r="D92" s="11" t="str">
        <f>IF($B92="N/A","N/A",IF(C92&gt;10,"No",IF(C92&lt;-10,"No","Yes")))</f>
        <v>N/A</v>
      </c>
      <c r="E92" s="13">
        <v>1.8575504951999999</v>
      </c>
      <c r="F92" s="11" t="str">
        <f>IF($B92="N/A","N/A",IF(E92&gt;10,"No",IF(E92&lt;-10,"No","Yes")))</f>
        <v>N/A</v>
      </c>
      <c r="G92" s="13">
        <v>2.1114864865</v>
      </c>
      <c r="H92" s="11" t="str">
        <f>IF($B92="N/A","N/A",IF(G92&gt;10,"No",IF(G92&lt;-10,"No","Yes")))</f>
        <v>N/A</v>
      </c>
      <c r="I92" s="12">
        <v>7.992</v>
      </c>
      <c r="J92" s="12">
        <v>13.67</v>
      </c>
      <c r="K92" s="43" t="s">
        <v>741</v>
      </c>
      <c r="L92" s="9" t="str">
        <f t="shared" si="30"/>
        <v>Yes</v>
      </c>
    </row>
    <row r="93" spans="1:12" x14ac:dyDescent="0.25">
      <c r="A93" s="4" t="s">
        <v>180</v>
      </c>
      <c r="B93" s="43" t="s">
        <v>213</v>
      </c>
      <c r="C93" s="13">
        <v>59.512543522999998</v>
      </c>
      <c r="D93" s="11" t="str">
        <f t="shared" ref="D93:D94" si="31">IF($B93="N/A","N/A",IF(C93&gt;10,"No",IF(C93&lt;-10,"No","Yes")))</f>
        <v>N/A</v>
      </c>
      <c r="E93" s="13">
        <v>59.147876685999996</v>
      </c>
      <c r="F93" s="11" t="str">
        <f t="shared" ref="F93:F94" si="32">IF($B93="N/A","N/A",IF(E93&gt;10,"No",IF(E93&lt;-10,"No","Yes")))</f>
        <v>N/A</v>
      </c>
      <c r="G93" s="13">
        <v>58.645577396</v>
      </c>
      <c r="H93" s="11" t="str">
        <f t="shared" ref="H93:H94" si="33">IF($B93="N/A","N/A",IF(G93&gt;10,"No",IF(G93&lt;-10,"No","Yes")))</f>
        <v>N/A</v>
      </c>
      <c r="I93" s="12">
        <v>-0.61299999999999999</v>
      </c>
      <c r="J93" s="12">
        <v>-0.84899999999999998</v>
      </c>
      <c r="K93" s="43" t="s">
        <v>740</v>
      </c>
      <c r="L93" s="9" t="str">
        <f>IF(J93="Div by 0", "N/A", IF(OR(J93="N/A",K93="N/A"),"N/A", IF(J93&gt;VALUE(MID(K93,1,2)), "No", IF(J93&lt;-1*VALUE(MID(K93,1,2)), "No", "Yes"))))</f>
        <v>Yes</v>
      </c>
    </row>
    <row r="94" spans="1:12" x14ac:dyDescent="0.25">
      <c r="A94" s="4" t="s">
        <v>181</v>
      </c>
      <c r="B94" s="43" t="s">
        <v>213</v>
      </c>
      <c r="C94" s="13">
        <v>40.487456477000002</v>
      </c>
      <c r="D94" s="11" t="str">
        <f t="shared" si="31"/>
        <v>N/A</v>
      </c>
      <c r="E94" s="13">
        <v>40.852123314000004</v>
      </c>
      <c r="F94" s="11" t="str">
        <f t="shared" si="32"/>
        <v>N/A</v>
      </c>
      <c r="G94" s="13">
        <v>41.354422604</v>
      </c>
      <c r="H94" s="11" t="str">
        <f t="shared" si="33"/>
        <v>N/A</v>
      </c>
      <c r="I94" s="12">
        <v>0.90069999999999995</v>
      </c>
      <c r="J94" s="12">
        <v>1.23</v>
      </c>
      <c r="K94" s="43" t="s">
        <v>740</v>
      </c>
      <c r="L94" s="9" t="str">
        <f>IF(J94="Div by 0", "N/A", IF(OR(J94="N/A",K94="N/A"),"N/A", IF(J94&gt;VALUE(MID(K94,1,2)), "No", IF(J94&lt;-1*VALUE(MID(K94,1,2)), "No", "Yes"))))</f>
        <v>Yes</v>
      </c>
    </row>
    <row r="95" spans="1:12" x14ac:dyDescent="0.25">
      <c r="A95" s="2" t="s">
        <v>8</v>
      </c>
      <c r="B95" s="43" t="s">
        <v>285</v>
      </c>
      <c r="C95" s="13">
        <v>6.8356991935</v>
      </c>
      <c r="D95" s="11" t="str">
        <f>IF($B95="N/A","N/A",IF(C95&gt;10,"No",IF(C95&lt;5,"No","Yes")))</f>
        <v>Yes</v>
      </c>
      <c r="E95" s="13">
        <v>5.2481396519999999</v>
      </c>
      <c r="F95" s="11" t="str">
        <f>IF($B95="N/A","N/A",IF(E95&gt;10,"No",IF(E95&lt;5,"No","Yes")))</f>
        <v>Yes</v>
      </c>
      <c r="G95" s="13">
        <v>6.4957002457000002</v>
      </c>
      <c r="H95" s="11" t="str">
        <f t="shared" ref="H95:H98" si="34">IF($B95="N/A","N/A",IF(G95&gt;10,"No",IF(G95&lt;5,"No","Yes")))</f>
        <v>Yes</v>
      </c>
      <c r="I95" s="12">
        <v>-23.2</v>
      </c>
      <c r="J95" s="12">
        <v>23.77</v>
      </c>
      <c r="K95" s="43" t="s">
        <v>741</v>
      </c>
      <c r="L95" s="9" t="str">
        <f t="shared" si="30"/>
        <v>No</v>
      </c>
    </row>
    <row r="96" spans="1:12" x14ac:dyDescent="0.25">
      <c r="A96" s="2" t="s">
        <v>149</v>
      </c>
      <c r="B96" s="43" t="s">
        <v>285</v>
      </c>
      <c r="C96" s="13">
        <v>5.4459423266</v>
      </c>
      <c r="D96" s="11" t="str">
        <f>IF($B96="N/A","N/A",IF(C96&gt;10,"No",IF(C96&lt;5,"No","Yes")))</f>
        <v>Yes</v>
      </c>
      <c r="E96" s="13">
        <v>4.9879706820000003</v>
      </c>
      <c r="F96" s="11" t="str">
        <f t="shared" ref="F96:F98" si="35">IF($B96="N/A","N/A",IF(E96&gt;10,"No",IF(E96&lt;5,"No","Yes")))</f>
        <v>No</v>
      </c>
      <c r="G96" s="13">
        <v>6.3600532350999996</v>
      </c>
      <c r="H96" s="11" t="str">
        <f t="shared" si="34"/>
        <v>Yes</v>
      </c>
      <c r="I96" s="12">
        <v>-8.41</v>
      </c>
      <c r="J96" s="12">
        <v>27.51</v>
      </c>
      <c r="K96" s="43" t="s">
        <v>741</v>
      </c>
      <c r="L96" s="9" t="str">
        <f t="shared" si="30"/>
        <v>No</v>
      </c>
    </row>
    <row r="97" spans="1:12" x14ac:dyDescent="0.25">
      <c r="A97" s="2" t="s">
        <v>150</v>
      </c>
      <c r="B97" s="43" t="s">
        <v>285</v>
      </c>
      <c r="C97" s="13">
        <v>6.5738178138999999</v>
      </c>
      <c r="D97" s="11" t="str">
        <f>IF($B97="N/A","N/A",IF(C97&gt;10,"No",IF(C97&lt;5,"No","Yes")))</f>
        <v>Yes</v>
      </c>
      <c r="E97" s="13">
        <v>5.0439209981999999</v>
      </c>
      <c r="F97" s="11" t="str">
        <f t="shared" si="35"/>
        <v>Yes</v>
      </c>
      <c r="G97" s="13">
        <v>6.2346437345999997</v>
      </c>
      <c r="H97" s="11" t="str">
        <f t="shared" si="34"/>
        <v>Yes</v>
      </c>
      <c r="I97" s="12">
        <v>-23.3</v>
      </c>
      <c r="J97" s="12">
        <v>23.61</v>
      </c>
      <c r="K97" s="43" t="s">
        <v>741</v>
      </c>
      <c r="L97" s="9" t="str">
        <f t="shared" si="30"/>
        <v>No</v>
      </c>
    </row>
    <row r="98" spans="1:12" x14ac:dyDescent="0.25">
      <c r="A98" s="2" t="s">
        <v>151</v>
      </c>
      <c r="B98" s="43" t="s">
        <v>285</v>
      </c>
      <c r="C98" s="13">
        <v>6.8476028926000003</v>
      </c>
      <c r="D98" s="11" t="str">
        <f>IF($B98="N/A","N/A",IF(C98&gt;10,"No",IF(C98&lt;5,"No","Yes")))</f>
        <v>Yes</v>
      </c>
      <c r="E98" s="13">
        <v>5.2565321993999996</v>
      </c>
      <c r="F98" s="11" t="str">
        <f t="shared" si="35"/>
        <v>Yes</v>
      </c>
      <c r="G98" s="13">
        <v>6.5033783783999999</v>
      </c>
      <c r="H98" s="11" t="str">
        <f t="shared" si="34"/>
        <v>Yes</v>
      </c>
      <c r="I98" s="12">
        <v>-23.2</v>
      </c>
      <c r="J98" s="12">
        <v>23.72</v>
      </c>
      <c r="K98" s="43" t="s">
        <v>741</v>
      </c>
      <c r="L98" s="9" t="str">
        <f t="shared" si="30"/>
        <v>No</v>
      </c>
    </row>
    <row r="99" spans="1:12" x14ac:dyDescent="0.25">
      <c r="A99" s="2" t="s">
        <v>976</v>
      </c>
      <c r="B99" s="43" t="s">
        <v>213</v>
      </c>
      <c r="C99" s="1">
        <v>526</v>
      </c>
      <c r="D99" s="11" t="str">
        <f t="shared" ref="D99:D110" si="36">IF($B99="N/A","N/A",IF(C99&gt;10,"No",IF(C99&lt;-10,"No","Yes")))</f>
        <v>N/A</v>
      </c>
      <c r="E99" s="1">
        <v>166</v>
      </c>
      <c r="F99" s="11" t="str">
        <f t="shared" ref="F99:F110" si="37">IF($B99="N/A","N/A",IF(E99&gt;10,"No",IF(E99&lt;-10,"No","Yes")))</f>
        <v>N/A</v>
      </c>
      <c r="G99" s="1">
        <v>125</v>
      </c>
      <c r="H99" s="11" t="str">
        <f t="shared" ref="H99:H110" si="38">IF($B99="N/A","N/A",IF(G99&gt;10,"No",IF(G99&lt;-10,"No","Yes")))</f>
        <v>N/A</v>
      </c>
      <c r="I99" s="12">
        <v>-68.400000000000006</v>
      </c>
      <c r="J99" s="12">
        <v>-24.7</v>
      </c>
      <c r="K99" s="43" t="s">
        <v>740</v>
      </c>
      <c r="L99" s="9" t="str">
        <f t="shared" si="30"/>
        <v>No</v>
      </c>
    </row>
    <row r="100" spans="1:12" x14ac:dyDescent="0.25">
      <c r="A100" s="2" t="s">
        <v>977</v>
      </c>
      <c r="B100" s="43" t="s">
        <v>213</v>
      </c>
      <c r="C100" s="1">
        <v>128</v>
      </c>
      <c r="D100" s="11" t="str">
        <f t="shared" si="36"/>
        <v>N/A</v>
      </c>
      <c r="E100" s="1">
        <v>120</v>
      </c>
      <c r="F100" s="11" t="str">
        <f t="shared" si="37"/>
        <v>N/A</v>
      </c>
      <c r="G100" s="1">
        <v>145</v>
      </c>
      <c r="H100" s="11" t="str">
        <f t="shared" si="38"/>
        <v>N/A</v>
      </c>
      <c r="I100" s="12">
        <v>-6.25</v>
      </c>
      <c r="J100" s="12">
        <v>20.83</v>
      </c>
      <c r="K100" s="43" t="s">
        <v>740</v>
      </c>
      <c r="L100" s="9" t="str">
        <f t="shared" si="30"/>
        <v>No</v>
      </c>
    </row>
    <row r="101" spans="1:12" x14ac:dyDescent="0.25">
      <c r="A101" s="2" t="s">
        <v>1</v>
      </c>
      <c r="B101" s="43" t="s">
        <v>213</v>
      </c>
      <c r="C101" s="13">
        <v>94.003511591000006</v>
      </c>
      <c r="D101" s="11" t="str">
        <f t="shared" si="36"/>
        <v>N/A</v>
      </c>
      <c r="E101" s="13">
        <v>99.345381301000003</v>
      </c>
      <c r="F101" s="11" t="str">
        <f t="shared" si="37"/>
        <v>N/A</v>
      </c>
      <c r="G101" s="13">
        <v>99.234746110000003</v>
      </c>
      <c r="H101" s="11" t="str">
        <f t="shared" si="38"/>
        <v>N/A</v>
      </c>
      <c r="I101" s="12">
        <v>5.6829999999999998</v>
      </c>
      <c r="J101" s="12">
        <v>-0.111</v>
      </c>
      <c r="K101" s="43" t="s">
        <v>741</v>
      </c>
      <c r="L101" s="9" t="str">
        <f t="shared" si="30"/>
        <v>Yes</v>
      </c>
    </row>
    <row r="102" spans="1:12" x14ac:dyDescent="0.25">
      <c r="A102" s="2" t="s">
        <v>69</v>
      </c>
      <c r="B102" s="43" t="s">
        <v>213</v>
      </c>
      <c r="C102" s="13">
        <v>99.363682410999999</v>
      </c>
      <c r="D102" s="11" t="str">
        <f t="shared" si="36"/>
        <v>N/A</v>
      </c>
      <c r="E102" s="13">
        <v>98.862356387000005</v>
      </c>
      <c r="F102" s="11" t="str">
        <f t="shared" si="37"/>
        <v>N/A</v>
      </c>
      <c r="G102" s="13">
        <v>98.277151626000006</v>
      </c>
      <c r="H102" s="11" t="str">
        <f t="shared" si="38"/>
        <v>N/A</v>
      </c>
      <c r="I102" s="12">
        <v>-0.505</v>
      </c>
      <c r="J102" s="12">
        <v>-0.59199999999999997</v>
      </c>
      <c r="K102" s="43" t="s">
        <v>741</v>
      </c>
      <c r="L102" s="9" t="str">
        <f t="shared" si="30"/>
        <v>Yes</v>
      </c>
    </row>
    <row r="103" spans="1:12" x14ac:dyDescent="0.25">
      <c r="A103" s="4" t="s">
        <v>70</v>
      </c>
      <c r="B103" s="43" t="s">
        <v>213</v>
      </c>
      <c r="C103" s="1">
        <v>31922</v>
      </c>
      <c r="D103" s="11" t="str">
        <f t="shared" si="36"/>
        <v>N/A</v>
      </c>
      <c r="E103" s="1">
        <v>34219</v>
      </c>
      <c r="F103" s="11" t="str">
        <f t="shared" si="37"/>
        <v>N/A</v>
      </c>
      <c r="G103" s="1">
        <v>36985</v>
      </c>
      <c r="H103" s="11" t="str">
        <f t="shared" si="38"/>
        <v>N/A</v>
      </c>
      <c r="I103" s="12">
        <v>7.1959999999999997</v>
      </c>
      <c r="J103" s="12">
        <v>8.0830000000000002</v>
      </c>
      <c r="K103" s="43" t="s">
        <v>740</v>
      </c>
      <c r="L103" s="9" t="str">
        <f t="shared" si="30"/>
        <v>Yes</v>
      </c>
    </row>
    <row r="104" spans="1:12" x14ac:dyDescent="0.25">
      <c r="A104" s="2" t="s">
        <v>692</v>
      </c>
      <c r="B104" s="43" t="s">
        <v>213</v>
      </c>
      <c r="C104" s="13">
        <v>1.0525656287</v>
      </c>
      <c r="D104" s="11" t="str">
        <f t="shared" si="36"/>
        <v>N/A</v>
      </c>
      <c r="E104" s="13">
        <v>1.2040094684</v>
      </c>
      <c r="F104" s="11" t="str">
        <f t="shared" si="37"/>
        <v>N/A</v>
      </c>
      <c r="G104" s="13">
        <v>1.4546437745</v>
      </c>
      <c r="H104" s="11" t="str">
        <f t="shared" si="38"/>
        <v>N/A</v>
      </c>
      <c r="I104" s="12">
        <v>14.39</v>
      </c>
      <c r="J104" s="12">
        <v>20.82</v>
      </c>
      <c r="K104" s="43" t="s">
        <v>741</v>
      </c>
      <c r="L104" s="9" t="str">
        <f t="shared" ref="L104:L110" si="39">IF(J104="Div by 0", "N/A", IF(K104="N/A","N/A", IF(J104&gt;VALUE(MID(K104,1,2)), "No", IF(J104&lt;-1*VALUE(MID(K104,1,2)), "No", "Yes"))))</f>
        <v>No</v>
      </c>
    </row>
    <row r="105" spans="1:12" x14ac:dyDescent="0.25">
      <c r="A105" s="2" t="s">
        <v>691</v>
      </c>
      <c r="B105" s="43" t="s">
        <v>213</v>
      </c>
      <c r="C105" s="13">
        <v>0.1221727962</v>
      </c>
      <c r="D105" s="11" t="str">
        <f t="shared" si="36"/>
        <v>N/A</v>
      </c>
      <c r="E105" s="13">
        <v>0.11397177009999999</v>
      </c>
      <c r="F105" s="11" t="str">
        <f t="shared" si="37"/>
        <v>N/A</v>
      </c>
      <c r="G105" s="13">
        <v>0.11626335</v>
      </c>
      <c r="H105" s="11" t="str">
        <f t="shared" si="38"/>
        <v>N/A</v>
      </c>
      <c r="I105" s="12">
        <v>-6.71</v>
      </c>
      <c r="J105" s="12">
        <v>2.0110000000000001</v>
      </c>
      <c r="K105" s="43" t="s">
        <v>741</v>
      </c>
      <c r="L105" s="9" t="str">
        <f t="shared" si="39"/>
        <v>Yes</v>
      </c>
    </row>
    <row r="106" spans="1:12" x14ac:dyDescent="0.25">
      <c r="A106" s="2" t="s">
        <v>690</v>
      </c>
      <c r="B106" s="43" t="s">
        <v>213</v>
      </c>
      <c r="C106" s="13">
        <v>98.825261574999999</v>
      </c>
      <c r="D106" s="11" t="str">
        <f t="shared" si="36"/>
        <v>N/A</v>
      </c>
      <c r="E106" s="13">
        <v>98.682018761999998</v>
      </c>
      <c r="F106" s="11" t="str">
        <f t="shared" si="37"/>
        <v>N/A</v>
      </c>
      <c r="G106" s="13">
        <v>98.429092874999995</v>
      </c>
      <c r="H106" s="11" t="str">
        <f t="shared" si="38"/>
        <v>N/A</v>
      </c>
      <c r="I106" s="12">
        <v>-0.14499999999999999</v>
      </c>
      <c r="J106" s="12">
        <v>-0.25600000000000001</v>
      </c>
      <c r="K106" s="43" t="s">
        <v>741</v>
      </c>
      <c r="L106" s="9" t="str">
        <f t="shared" si="39"/>
        <v>Yes</v>
      </c>
    </row>
    <row r="107" spans="1:12" ht="25" x14ac:dyDescent="0.25">
      <c r="A107" s="4" t="s">
        <v>978</v>
      </c>
      <c r="B107" s="43" t="s">
        <v>213</v>
      </c>
      <c r="C107" s="13">
        <v>37.594857601999998</v>
      </c>
      <c r="D107" s="11" t="str">
        <f t="shared" si="36"/>
        <v>N/A</v>
      </c>
      <c r="E107" s="13">
        <v>36.913221059999998</v>
      </c>
      <c r="F107" s="11" t="str">
        <f t="shared" si="37"/>
        <v>N/A</v>
      </c>
      <c r="G107" s="13">
        <v>36.739864865000001</v>
      </c>
      <c r="H107" s="11" t="str">
        <f t="shared" si="38"/>
        <v>N/A</v>
      </c>
      <c r="I107" s="12">
        <v>-1.81</v>
      </c>
      <c r="J107" s="12">
        <v>-0.47</v>
      </c>
      <c r="K107" s="43" t="s">
        <v>741</v>
      </c>
      <c r="L107" s="9" t="str">
        <f t="shared" si="39"/>
        <v>Yes</v>
      </c>
    </row>
    <row r="108" spans="1:12" ht="25" x14ac:dyDescent="0.25">
      <c r="A108" s="4" t="s">
        <v>979</v>
      </c>
      <c r="B108" s="43" t="s">
        <v>213</v>
      </c>
      <c r="C108" s="13">
        <v>61.131446597</v>
      </c>
      <c r="D108" s="11" t="str">
        <f t="shared" si="36"/>
        <v>N/A</v>
      </c>
      <c r="E108" s="13">
        <v>61.841884407000002</v>
      </c>
      <c r="F108" s="11" t="str">
        <f t="shared" si="37"/>
        <v>N/A</v>
      </c>
      <c r="G108" s="13">
        <v>61.962530713</v>
      </c>
      <c r="H108" s="11" t="str">
        <f t="shared" si="38"/>
        <v>N/A</v>
      </c>
      <c r="I108" s="12">
        <v>1.1619999999999999</v>
      </c>
      <c r="J108" s="12">
        <v>0.1951</v>
      </c>
      <c r="K108" s="43" t="s">
        <v>741</v>
      </c>
      <c r="L108" s="9" t="str">
        <f t="shared" si="39"/>
        <v>Yes</v>
      </c>
    </row>
    <row r="109" spans="1:12" ht="25" x14ac:dyDescent="0.25">
      <c r="A109" s="4" t="s">
        <v>980</v>
      </c>
      <c r="B109" s="43" t="s">
        <v>213</v>
      </c>
      <c r="C109" s="13">
        <v>0.4820998125</v>
      </c>
      <c r="D109" s="11" t="str">
        <f t="shared" si="36"/>
        <v>N/A</v>
      </c>
      <c r="E109" s="13">
        <v>0.45879259220000002</v>
      </c>
      <c r="F109" s="11" t="str">
        <f t="shared" si="37"/>
        <v>N/A</v>
      </c>
      <c r="G109" s="13">
        <v>0.49651924650000001</v>
      </c>
      <c r="H109" s="11" t="str">
        <f t="shared" si="38"/>
        <v>N/A</v>
      </c>
      <c r="I109" s="12">
        <v>-4.83</v>
      </c>
      <c r="J109" s="12">
        <v>8.2230000000000008</v>
      </c>
      <c r="K109" s="43" t="s">
        <v>741</v>
      </c>
      <c r="L109" s="9" t="str">
        <f t="shared" si="39"/>
        <v>Yes</v>
      </c>
    </row>
    <row r="110" spans="1:12" ht="25" x14ac:dyDescent="0.25">
      <c r="A110" s="4" t="s">
        <v>981</v>
      </c>
      <c r="B110" s="43" t="s">
        <v>213</v>
      </c>
      <c r="C110" s="13">
        <v>0.79159598850000001</v>
      </c>
      <c r="D110" s="11" t="str">
        <f t="shared" si="36"/>
        <v>N/A</v>
      </c>
      <c r="E110" s="13">
        <v>0.78610194150000001</v>
      </c>
      <c r="F110" s="11" t="str">
        <f t="shared" si="37"/>
        <v>N/A</v>
      </c>
      <c r="G110" s="13">
        <v>0.80108517609999996</v>
      </c>
      <c r="H110" s="11" t="str">
        <f t="shared" si="38"/>
        <v>N/A</v>
      </c>
      <c r="I110" s="12">
        <v>-0.69399999999999995</v>
      </c>
      <c r="J110" s="12">
        <v>1.9059999999999999</v>
      </c>
      <c r="K110" s="43" t="s">
        <v>741</v>
      </c>
      <c r="L110" s="9" t="str">
        <f t="shared" si="39"/>
        <v>Yes</v>
      </c>
    </row>
    <row r="111" spans="1:12" x14ac:dyDescent="0.25">
      <c r="A111" s="2" t="s">
        <v>982</v>
      </c>
      <c r="B111" s="43" t="s">
        <v>286</v>
      </c>
      <c r="C111" s="13">
        <v>99.834915394000006</v>
      </c>
      <c r="D111" s="11" t="str">
        <f>IF($B111="N/A","N/A",IF(C111&gt;=99,"Yes","No"))</f>
        <v>Yes</v>
      </c>
      <c r="E111" s="13">
        <v>99.988777915</v>
      </c>
      <c r="F111" s="11" t="str">
        <f>IF($B111="N/A","N/A",IF(E111&gt;=99,"Yes","No"))</f>
        <v>Yes</v>
      </c>
      <c r="G111" s="13">
        <v>100</v>
      </c>
      <c r="H111" s="11" t="str">
        <f>IF($B111="N/A","N/A",IF(G111&gt;=99,"Yes","No"))</f>
        <v>Yes</v>
      </c>
      <c r="I111" s="12">
        <v>0.15409999999999999</v>
      </c>
      <c r="J111" s="12">
        <v>1.12E-2</v>
      </c>
      <c r="K111" s="43" t="s">
        <v>740</v>
      </c>
      <c r="L111" s="9" t="str">
        <f t="shared" ref="L111:L145" si="40">IF(J111="Div by 0", "N/A", IF(K111="N/A","N/A", IF(J111&gt;VALUE(MID(K111,1,2)), "No", IF(J111&lt;-1*VALUE(MID(K111,1,2)), "No", "Yes"))))</f>
        <v>Yes</v>
      </c>
    </row>
    <row r="112" spans="1:12" x14ac:dyDescent="0.25">
      <c r="A112" s="2" t="s">
        <v>983</v>
      </c>
      <c r="B112" s="43" t="s">
        <v>213</v>
      </c>
      <c r="C112" s="13">
        <v>0.32768978700000001</v>
      </c>
      <c r="D112" s="11" t="str">
        <f>IF($B112="N/A","N/A",IF(C112&gt;10,"No",IF(C112&lt;-10,"No","Yes")))</f>
        <v>N/A</v>
      </c>
      <c r="E112" s="13">
        <v>0.23993601710000001</v>
      </c>
      <c r="F112" s="11" t="str">
        <f>IF($B112="N/A","N/A",IF(E112&gt;10,"No",IF(E112&lt;-10,"No","Yes")))</f>
        <v>N/A</v>
      </c>
      <c r="G112" s="13">
        <v>0.40356216890000002</v>
      </c>
      <c r="H112" s="11" t="str">
        <f>IF($B112="N/A","N/A",IF(G112&gt;10,"No",IF(G112&lt;-10,"No","Yes")))</f>
        <v>N/A</v>
      </c>
      <c r="I112" s="12">
        <v>-26.8</v>
      </c>
      <c r="J112" s="12">
        <v>68.2</v>
      </c>
      <c r="K112" s="43" t="s">
        <v>740</v>
      </c>
      <c r="L112" s="9" t="str">
        <f t="shared" si="40"/>
        <v>No</v>
      </c>
    </row>
    <row r="113" spans="1:12" x14ac:dyDescent="0.25">
      <c r="A113" s="3" t="s">
        <v>984</v>
      </c>
      <c r="B113" s="43" t="s">
        <v>280</v>
      </c>
      <c r="C113" s="8">
        <v>99.975196204</v>
      </c>
      <c r="D113" s="11" t="str">
        <f>IF($B113="N/A","N/A",IF(C113&gt;=98,"Yes","No"))</f>
        <v>Yes</v>
      </c>
      <c r="E113" s="8">
        <v>99.995279568000001</v>
      </c>
      <c r="F113" s="11" t="str">
        <f>IF($B113="N/A","N/A",IF(E113&gt;=98,"Yes","No"))</f>
        <v>Yes</v>
      </c>
      <c r="G113" s="8">
        <v>99.920057428000007</v>
      </c>
      <c r="H113" s="11" t="str">
        <f>IF($B113="N/A","N/A",IF(G113&gt;=98,"Yes","No"))</f>
        <v>Yes</v>
      </c>
      <c r="I113" s="12">
        <v>2.01E-2</v>
      </c>
      <c r="J113" s="12">
        <v>-7.4999999999999997E-2</v>
      </c>
      <c r="K113" s="43" t="s">
        <v>740</v>
      </c>
      <c r="L113" s="9" t="str">
        <f t="shared" si="40"/>
        <v>Yes</v>
      </c>
    </row>
    <row r="114" spans="1:12" x14ac:dyDescent="0.25">
      <c r="A114" s="3" t="s">
        <v>985</v>
      </c>
      <c r="B114" s="43" t="s">
        <v>287</v>
      </c>
      <c r="C114" s="8">
        <v>90.462661026999996</v>
      </c>
      <c r="D114" s="11" t="str">
        <f>IF($B114="N/A","N/A",IF(C114&gt;=80,"Yes","No"))</f>
        <v>Yes</v>
      </c>
      <c r="E114" s="8">
        <v>91.184346035000004</v>
      </c>
      <c r="F114" s="11" t="str">
        <f>IF($B114="N/A","N/A",IF(E114&gt;=80,"Yes","No"))</f>
        <v>Yes</v>
      </c>
      <c r="G114" s="8">
        <v>97.314824740000006</v>
      </c>
      <c r="H114" s="11" t="str">
        <f>IF($B114="N/A","N/A",IF(G114&gt;=80,"Yes","No"))</f>
        <v>Yes</v>
      </c>
      <c r="I114" s="12">
        <v>0.79779999999999995</v>
      </c>
      <c r="J114" s="12">
        <v>6.7229999999999999</v>
      </c>
      <c r="K114" s="43" t="s">
        <v>740</v>
      </c>
      <c r="L114" s="9" t="str">
        <f t="shared" si="40"/>
        <v>Yes</v>
      </c>
    </row>
    <row r="115" spans="1:12" ht="25" x14ac:dyDescent="0.25">
      <c r="A115" s="2" t="s">
        <v>986</v>
      </c>
      <c r="B115" s="43" t="s">
        <v>288</v>
      </c>
      <c r="C115" s="13" t="s">
        <v>1747</v>
      </c>
      <c r="D115" s="11" t="str">
        <f>IF($B115="N/A","N/A",IF(C115&gt;=100,"Yes","No"))</f>
        <v>Yes</v>
      </c>
      <c r="E115" s="13">
        <v>100</v>
      </c>
      <c r="F115" s="11" t="str">
        <f t="shared" ref="F115:F116" si="41">IF($B115="N/A","N/A",IF(E115&gt;=100,"Yes","No"))</f>
        <v>Yes</v>
      </c>
      <c r="G115" s="13">
        <v>94.682675814999996</v>
      </c>
      <c r="H115" s="11" t="str">
        <f t="shared" ref="H115:H116" si="42">IF($B115="N/A","N/A",IF(G115&gt;=100,"Yes","No"))</f>
        <v>No</v>
      </c>
      <c r="I115" s="12" t="s">
        <v>1747</v>
      </c>
      <c r="J115" s="12">
        <v>-5.32</v>
      </c>
      <c r="K115" s="43" t="s">
        <v>739</v>
      </c>
      <c r="L115" s="9" t="str">
        <f t="shared" si="40"/>
        <v>Yes</v>
      </c>
    </row>
    <row r="116" spans="1:12" ht="25" x14ac:dyDescent="0.25">
      <c r="A116" s="3" t="s">
        <v>987</v>
      </c>
      <c r="B116" s="43" t="s">
        <v>288</v>
      </c>
      <c r="C116" s="13" t="s">
        <v>1747</v>
      </c>
      <c r="D116" s="11" t="str">
        <f>IF($B116="N/A","N/A",IF(C116&gt;=100,"Yes","No"))</f>
        <v>Yes</v>
      </c>
      <c r="E116" s="13">
        <v>100</v>
      </c>
      <c r="F116" s="11" t="str">
        <f t="shared" si="41"/>
        <v>Yes</v>
      </c>
      <c r="G116" s="13">
        <v>100</v>
      </c>
      <c r="H116" s="11" t="str">
        <f t="shared" si="42"/>
        <v>Yes</v>
      </c>
      <c r="I116" s="12" t="s">
        <v>1747</v>
      </c>
      <c r="J116" s="12">
        <v>0</v>
      </c>
      <c r="K116" s="43" t="s">
        <v>739</v>
      </c>
      <c r="L116" s="9" t="str">
        <f t="shared" si="40"/>
        <v>Yes</v>
      </c>
    </row>
    <row r="117" spans="1:12" ht="25" x14ac:dyDescent="0.25">
      <c r="A117" s="2" t="s">
        <v>988</v>
      </c>
      <c r="B117" s="43" t="s">
        <v>213</v>
      </c>
      <c r="C117" s="13" t="s">
        <v>1747</v>
      </c>
      <c r="D117" s="36" t="s">
        <v>742</v>
      </c>
      <c r="E117" s="13">
        <v>100</v>
      </c>
      <c r="F117" s="36" t="s">
        <v>742</v>
      </c>
      <c r="G117" s="13">
        <v>98.395721925000004</v>
      </c>
      <c r="H117" s="11" t="str">
        <f>IF($B117="N/A","N/A",IF(G117&lt;100,"No",IF(G117=100,"No","Yes")))</f>
        <v>N/A</v>
      </c>
      <c r="I117" s="12" t="s">
        <v>1747</v>
      </c>
      <c r="J117" s="12">
        <v>-1.6</v>
      </c>
      <c r="K117" s="43" t="s">
        <v>739</v>
      </c>
      <c r="L117" s="9" t="str">
        <f t="shared" si="40"/>
        <v>Yes</v>
      </c>
    </row>
    <row r="118" spans="1:12" ht="25" x14ac:dyDescent="0.25">
      <c r="A118" s="2" t="s">
        <v>989</v>
      </c>
      <c r="B118" s="35" t="s">
        <v>213</v>
      </c>
      <c r="C118" s="13" t="s">
        <v>1747</v>
      </c>
      <c r="D118" s="11" t="str">
        <f>IF($B118="N/A","N/A",IF(C118&gt;10,"No",IF(C118&lt;-10,"No","Yes")))</f>
        <v>N/A</v>
      </c>
      <c r="E118" s="13">
        <v>100</v>
      </c>
      <c r="F118" s="11" t="str">
        <f>IF($B118="N/A","N/A",IF(E118&gt;10,"No",IF(E118&lt;-10,"No","Yes")))</f>
        <v>N/A</v>
      </c>
      <c r="G118" s="13">
        <v>100</v>
      </c>
      <c r="H118" s="11" t="str">
        <f>IF($B118="N/A","N/A",IF(G118&gt;10,"No",IF(G118&lt;-10,"No","Yes")))</f>
        <v>N/A</v>
      </c>
      <c r="I118" s="12" t="s">
        <v>1747</v>
      </c>
      <c r="J118" s="12">
        <v>0</v>
      </c>
      <c r="K118" s="43" t="s">
        <v>739</v>
      </c>
      <c r="L118" s="9" t="str">
        <f>IF(J118="Div by 0", "N/A", IF(OR(J118="N/A",K118="N/A"),"N/A", IF(J118&gt;VALUE(MID(K118,1,2)), "No", IF(J118&lt;-1*VALUE(MID(K118,1,2)), "No", "Yes"))))</f>
        <v>Yes</v>
      </c>
    </row>
    <row r="119" spans="1:12" x14ac:dyDescent="0.25">
      <c r="A119" s="7" t="s">
        <v>100</v>
      </c>
      <c r="B119" s="35" t="s">
        <v>213</v>
      </c>
      <c r="C119" s="36">
        <v>16961</v>
      </c>
      <c r="D119" s="11" t="str">
        <f t="shared" ref="D119:D145" si="43">IF($B119="N/A","N/A",IF(C119&gt;10,"No",IF(C119&lt;-10,"No","Yes")))</f>
        <v>N/A</v>
      </c>
      <c r="E119" s="36">
        <v>17822</v>
      </c>
      <c r="F119" s="11" t="str">
        <f t="shared" ref="F119:F145" si="44">IF($B119="N/A","N/A",IF(E119&gt;10,"No",IF(E119&lt;-10,"No","Yes")))</f>
        <v>N/A</v>
      </c>
      <c r="G119" s="36">
        <v>19296</v>
      </c>
      <c r="H119" s="11" t="str">
        <f t="shared" ref="H119:H145" si="45">IF($B119="N/A","N/A",IF(G119&gt;10,"No",IF(G119&lt;-10,"No","Yes")))</f>
        <v>N/A</v>
      </c>
      <c r="I119" s="12">
        <v>5.0759999999999996</v>
      </c>
      <c r="J119" s="12">
        <v>8.2710000000000008</v>
      </c>
      <c r="K119" s="43" t="s">
        <v>740</v>
      </c>
      <c r="L119" s="9" t="str">
        <f t="shared" si="40"/>
        <v>Yes</v>
      </c>
    </row>
    <row r="120" spans="1:12" x14ac:dyDescent="0.25">
      <c r="A120" s="2" t="s">
        <v>990</v>
      </c>
      <c r="B120" s="35" t="s">
        <v>213</v>
      </c>
      <c r="C120" s="36">
        <v>2440</v>
      </c>
      <c r="D120" s="11" t="str">
        <f t="shared" si="43"/>
        <v>N/A</v>
      </c>
      <c r="E120" s="36">
        <v>2207</v>
      </c>
      <c r="F120" s="11" t="str">
        <f t="shared" si="44"/>
        <v>N/A</v>
      </c>
      <c r="G120" s="36">
        <v>2186</v>
      </c>
      <c r="H120" s="11" t="str">
        <f t="shared" si="45"/>
        <v>N/A</v>
      </c>
      <c r="I120" s="12">
        <v>-9.5500000000000007</v>
      </c>
      <c r="J120" s="12">
        <v>-0.95199999999999996</v>
      </c>
      <c r="K120" s="43" t="s">
        <v>740</v>
      </c>
      <c r="L120" s="9" t="str">
        <f t="shared" si="40"/>
        <v>Yes</v>
      </c>
    </row>
    <row r="121" spans="1:12" x14ac:dyDescent="0.25">
      <c r="A121" s="2" t="s">
        <v>991</v>
      </c>
      <c r="B121" s="35" t="s">
        <v>213</v>
      </c>
      <c r="C121" s="36">
        <v>0</v>
      </c>
      <c r="D121" s="11" t="str">
        <f t="shared" si="43"/>
        <v>N/A</v>
      </c>
      <c r="E121" s="36">
        <v>0</v>
      </c>
      <c r="F121" s="11" t="str">
        <f t="shared" si="44"/>
        <v>N/A</v>
      </c>
      <c r="G121" s="36">
        <v>0</v>
      </c>
      <c r="H121" s="11" t="str">
        <f t="shared" si="45"/>
        <v>N/A</v>
      </c>
      <c r="I121" s="12" t="s">
        <v>1747</v>
      </c>
      <c r="J121" s="12" t="s">
        <v>1747</v>
      </c>
      <c r="K121" s="43" t="s">
        <v>740</v>
      </c>
      <c r="L121" s="9" t="str">
        <f t="shared" si="40"/>
        <v>N/A</v>
      </c>
    </row>
    <row r="122" spans="1:12" x14ac:dyDescent="0.25">
      <c r="A122" s="2" t="s">
        <v>992</v>
      </c>
      <c r="B122" s="35" t="s">
        <v>213</v>
      </c>
      <c r="C122" s="36">
        <v>4929</v>
      </c>
      <c r="D122" s="11" t="str">
        <f t="shared" si="43"/>
        <v>N/A</v>
      </c>
      <c r="E122" s="36">
        <v>5631</v>
      </c>
      <c r="F122" s="11" t="str">
        <f t="shared" si="44"/>
        <v>N/A</v>
      </c>
      <c r="G122" s="36">
        <v>6429</v>
      </c>
      <c r="H122" s="11" t="str">
        <f t="shared" si="45"/>
        <v>N/A</v>
      </c>
      <c r="I122" s="12">
        <v>14.24</v>
      </c>
      <c r="J122" s="12">
        <v>14.17</v>
      </c>
      <c r="K122" s="43" t="s">
        <v>740</v>
      </c>
      <c r="L122" s="9" t="str">
        <f t="shared" si="40"/>
        <v>No</v>
      </c>
    </row>
    <row r="123" spans="1:12" x14ac:dyDescent="0.25">
      <c r="A123" s="2" t="s">
        <v>993</v>
      </c>
      <c r="B123" s="35" t="s">
        <v>213</v>
      </c>
      <c r="C123" s="36">
        <v>9592</v>
      </c>
      <c r="D123" s="11" t="str">
        <f t="shared" si="43"/>
        <v>N/A</v>
      </c>
      <c r="E123" s="36">
        <v>9984</v>
      </c>
      <c r="F123" s="11" t="str">
        <f t="shared" si="44"/>
        <v>N/A</v>
      </c>
      <c r="G123" s="36">
        <v>10681</v>
      </c>
      <c r="H123" s="11" t="str">
        <f t="shared" si="45"/>
        <v>N/A</v>
      </c>
      <c r="I123" s="12">
        <v>4.0869999999999997</v>
      </c>
      <c r="J123" s="12">
        <v>6.9809999999999999</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1747</v>
      </c>
      <c r="J124" s="12" t="s">
        <v>1747</v>
      </c>
      <c r="K124" s="43" t="s">
        <v>740</v>
      </c>
      <c r="L124" s="9" t="str">
        <f t="shared" si="40"/>
        <v>N/A</v>
      </c>
    </row>
    <row r="125" spans="1:12" x14ac:dyDescent="0.25">
      <c r="A125" s="7" t="s">
        <v>101</v>
      </c>
      <c r="B125" s="35" t="s">
        <v>213</v>
      </c>
      <c r="C125" s="36">
        <v>38451</v>
      </c>
      <c r="D125" s="11" t="str">
        <f t="shared" si="43"/>
        <v>N/A</v>
      </c>
      <c r="E125" s="36">
        <v>41261</v>
      </c>
      <c r="F125" s="11" t="str">
        <f t="shared" si="44"/>
        <v>N/A</v>
      </c>
      <c r="G125" s="36">
        <v>44355</v>
      </c>
      <c r="H125" s="11" t="str">
        <f t="shared" si="45"/>
        <v>N/A</v>
      </c>
      <c r="I125" s="12">
        <v>7.3079999999999998</v>
      </c>
      <c r="J125" s="12">
        <v>7.4989999999999997</v>
      </c>
      <c r="K125" s="43" t="s">
        <v>740</v>
      </c>
      <c r="L125" s="9" t="str">
        <f t="shared" si="40"/>
        <v>Yes</v>
      </c>
    </row>
    <row r="126" spans="1:12" x14ac:dyDescent="0.25">
      <c r="A126" s="2" t="s">
        <v>995</v>
      </c>
      <c r="B126" s="35" t="s">
        <v>213</v>
      </c>
      <c r="C126" s="36">
        <v>31303</v>
      </c>
      <c r="D126" s="11" t="str">
        <f t="shared" si="43"/>
        <v>N/A</v>
      </c>
      <c r="E126" s="36">
        <v>12737</v>
      </c>
      <c r="F126" s="11" t="str">
        <f t="shared" si="44"/>
        <v>N/A</v>
      </c>
      <c r="G126" s="36">
        <v>13477</v>
      </c>
      <c r="H126" s="11" t="str">
        <f t="shared" si="45"/>
        <v>N/A</v>
      </c>
      <c r="I126" s="12">
        <v>-59.3</v>
      </c>
      <c r="J126" s="12">
        <v>5.81</v>
      </c>
      <c r="K126" s="43" t="s">
        <v>740</v>
      </c>
      <c r="L126" s="9" t="str">
        <f t="shared" si="40"/>
        <v>Yes</v>
      </c>
    </row>
    <row r="127" spans="1:12" x14ac:dyDescent="0.25">
      <c r="A127" s="2" t="s">
        <v>996</v>
      </c>
      <c r="B127" s="35" t="s">
        <v>213</v>
      </c>
      <c r="C127" s="36">
        <v>0</v>
      </c>
      <c r="D127" s="11" t="str">
        <f t="shared" si="43"/>
        <v>N/A</v>
      </c>
      <c r="E127" s="36">
        <v>0</v>
      </c>
      <c r="F127" s="11" t="str">
        <f t="shared" si="44"/>
        <v>N/A</v>
      </c>
      <c r="G127" s="36">
        <v>0</v>
      </c>
      <c r="H127" s="11" t="str">
        <f t="shared" si="45"/>
        <v>N/A</v>
      </c>
      <c r="I127" s="12" t="s">
        <v>1747</v>
      </c>
      <c r="J127" s="12" t="s">
        <v>1747</v>
      </c>
      <c r="K127" s="43" t="s">
        <v>740</v>
      </c>
      <c r="L127" s="9" t="str">
        <f t="shared" si="40"/>
        <v>N/A</v>
      </c>
    </row>
    <row r="128" spans="1:12" x14ac:dyDescent="0.25">
      <c r="A128" s="2" t="s">
        <v>997</v>
      </c>
      <c r="B128" s="35" t="s">
        <v>213</v>
      </c>
      <c r="C128" s="36">
        <v>4853</v>
      </c>
      <c r="D128" s="11" t="str">
        <f t="shared" si="43"/>
        <v>N/A</v>
      </c>
      <c r="E128" s="36">
        <v>5920</v>
      </c>
      <c r="F128" s="11" t="str">
        <f t="shared" si="44"/>
        <v>N/A</v>
      </c>
      <c r="G128" s="36">
        <v>7050</v>
      </c>
      <c r="H128" s="11" t="str">
        <f t="shared" si="45"/>
        <v>N/A</v>
      </c>
      <c r="I128" s="12">
        <v>21.99</v>
      </c>
      <c r="J128" s="12">
        <v>19.09</v>
      </c>
      <c r="K128" s="43" t="s">
        <v>740</v>
      </c>
      <c r="L128" s="9" t="str">
        <f t="shared" si="40"/>
        <v>No</v>
      </c>
    </row>
    <row r="129" spans="1:12" x14ac:dyDescent="0.25">
      <c r="A129" s="2" t="s">
        <v>998</v>
      </c>
      <c r="B129" s="35" t="s">
        <v>213</v>
      </c>
      <c r="C129" s="36">
        <v>2295</v>
      </c>
      <c r="D129" s="11" t="str">
        <f t="shared" si="43"/>
        <v>N/A</v>
      </c>
      <c r="E129" s="36">
        <v>22604</v>
      </c>
      <c r="F129" s="11" t="str">
        <f t="shared" si="44"/>
        <v>N/A</v>
      </c>
      <c r="G129" s="36">
        <v>23828</v>
      </c>
      <c r="H129" s="11" t="str">
        <f t="shared" si="45"/>
        <v>N/A</v>
      </c>
      <c r="I129" s="12">
        <v>884.9</v>
      </c>
      <c r="J129" s="12">
        <v>5.415</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1747</v>
      </c>
      <c r="J130" s="12" t="s">
        <v>1747</v>
      </c>
      <c r="K130" s="43" t="s">
        <v>740</v>
      </c>
      <c r="L130" s="9" t="str">
        <f t="shared" si="40"/>
        <v>N/A</v>
      </c>
    </row>
    <row r="131" spans="1:12" x14ac:dyDescent="0.25">
      <c r="A131" s="7" t="s">
        <v>104</v>
      </c>
      <c r="B131" s="35" t="s">
        <v>213</v>
      </c>
      <c r="C131" s="36">
        <v>157234</v>
      </c>
      <c r="D131" s="11" t="str">
        <f t="shared" si="43"/>
        <v>N/A</v>
      </c>
      <c r="E131" s="36">
        <v>169476</v>
      </c>
      <c r="F131" s="11" t="str">
        <f t="shared" si="44"/>
        <v>N/A</v>
      </c>
      <c r="G131" s="36">
        <v>183882</v>
      </c>
      <c r="H131" s="11" t="str">
        <f t="shared" si="45"/>
        <v>N/A</v>
      </c>
      <c r="I131" s="12">
        <v>7.7859999999999996</v>
      </c>
      <c r="J131" s="12">
        <v>8.5</v>
      </c>
      <c r="K131" s="43" t="s">
        <v>740</v>
      </c>
      <c r="L131" s="9" t="str">
        <f t="shared" si="40"/>
        <v>Yes</v>
      </c>
    </row>
    <row r="132" spans="1:12" x14ac:dyDescent="0.25">
      <c r="A132" s="2" t="s">
        <v>1000</v>
      </c>
      <c r="B132" s="35" t="s">
        <v>213</v>
      </c>
      <c r="C132" s="36">
        <v>0</v>
      </c>
      <c r="D132" s="11" t="str">
        <f t="shared" si="43"/>
        <v>N/A</v>
      </c>
      <c r="E132" s="36">
        <v>950</v>
      </c>
      <c r="F132" s="11" t="str">
        <f t="shared" si="44"/>
        <v>N/A</v>
      </c>
      <c r="G132" s="36">
        <v>2407</v>
      </c>
      <c r="H132" s="11" t="str">
        <f t="shared" si="45"/>
        <v>N/A</v>
      </c>
      <c r="I132" s="12" t="s">
        <v>1747</v>
      </c>
      <c r="J132" s="12">
        <v>153.4</v>
      </c>
      <c r="K132" s="43" t="s">
        <v>740</v>
      </c>
      <c r="L132" s="9" t="str">
        <f t="shared" si="40"/>
        <v>No</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1747</v>
      </c>
      <c r="J133" s="12" t="s">
        <v>1747</v>
      </c>
      <c r="K133" s="43" t="s">
        <v>740</v>
      </c>
      <c r="L133" s="9" t="str">
        <f t="shared" si="40"/>
        <v>N/A</v>
      </c>
    </row>
    <row r="134" spans="1:12" x14ac:dyDescent="0.25">
      <c r="A134" s="2" t="s">
        <v>1002</v>
      </c>
      <c r="B134" s="35" t="s">
        <v>213</v>
      </c>
      <c r="C134" s="36">
        <v>0</v>
      </c>
      <c r="D134" s="11" t="str">
        <f t="shared" si="43"/>
        <v>N/A</v>
      </c>
      <c r="E134" s="36">
        <v>0</v>
      </c>
      <c r="F134" s="11" t="str">
        <f t="shared" si="44"/>
        <v>N/A</v>
      </c>
      <c r="G134" s="36">
        <v>0</v>
      </c>
      <c r="H134" s="11" t="str">
        <f t="shared" si="45"/>
        <v>N/A</v>
      </c>
      <c r="I134" s="12" t="s">
        <v>1747</v>
      </c>
      <c r="J134" s="12" t="s">
        <v>1747</v>
      </c>
      <c r="K134" s="43" t="s">
        <v>740</v>
      </c>
      <c r="L134" s="9" t="str">
        <f t="shared" si="40"/>
        <v>N/A</v>
      </c>
    </row>
    <row r="135" spans="1:12" x14ac:dyDescent="0.25">
      <c r="A135" s="2" t="s">
        <v>1003</v>
      </c>
      <c r="B135" s="35" t="s">
        <v>213</v>
      </c>
      <c r="C135" s="36">
        <v>152919</v>
      </c>
      <c r="D135" s="11" t="str">
        <f t="shared" si="43"/>
        <v>N/A</v>
      </c>
      <c r="E135" s="36">
        <v>164191</v>
      </c>
      <c r="F135" s="11" t="str">
        <f t="shared" si="44"/>
        <v>N/A</v>
      </c>
      <c r="G135" s="36">
        <v>176833</v>
      </c>
      <c r="H135" s="11" t="str">
        <f t="shared" si="45"/>
        <v>N/A</v>
      </c>
      <c r="I135" s="12">
        <v>7.3710000000000004</v>
      </c>
      <c r="J135" s="12">
        <v>7.7</v>
      </c>
      <c r="K135" s="43" t="s">
        <v>740</v>
      </c>
      <c r="L135" s="9" t="str">
        <f t="shared" si="40"/>
        <v>Yes</v>
      </c>
    </row>
    <row r="136" spans="1:12" x14ac:dyDescent="0.25">
      <c r="A136" s="2" t="s">
        <v>1004</v>
      </c>
      <c r="B136" s="35" t="s">
        <v>213</v>
      </c>
      <c r="C136" s="36">
        <v>11</v>
      </c>
      <c r="D136" s="11" t="str">
        <f t="shared" si="43"/>
        <v>N/A</v>
      </c>
      <c r="E136" s="36">
        <v>22</v>
      </c>
      <c r="F136" s="11" t="str">
        <f t="shared" si="44"/>
        <v>N/A</v>
      </c>
      <c r="G136" s="36">
        <v>65</v>
      </c>
      <c r="H136" s="11" t="str">
        <f t="shared" si="45"/>
        <v>N/A</v>
      </c>
      <c r="I136" s="12">
        <v>340</v>
      </c>
      <c r="J136" s="12">
        <v>195.5</v>
      </c>
      <c r="K136" s="43" t="s">
        <v>740</v>
      </c>
      <c r="L136" s="9" t="str">
        <f t="shared" si="40"/>
        <v>No</v>
      </c>
    </row>
    <row r="137" spans="1:12" x14ac:dyDescent="0.25">
      <c r="A137" s="2" t="s">
        <v>1005</v>
      </c>
      <c r="B137" s="35" t="s">
        <v>213</v>
      </c>
      <c r="C137" s="36">
        <v>4310</v>
      </c>
      <c r="D137" s="11" t="str">
        <f t="shared" si="43"/>
        <v>N/A</v>
      </c>
      <c r="E137" s="36">
        <v>4313</v>
      </c>
      <c r="F137" s="11" t="str">
        <f t="shared" si="44"/>
        <v>N/A</v>
      </c>
      <c r="G137" s="36">
        <v>4447</v>
      </c>
      <c r="H137" s="11" t="str">
        <f t="shared" si="45"/>
        <v>N/A</v>
      </c>
      <c r="I137" s="12">
        <v>6.9599999999999995E-2</v>
      </c>
      <c r="J137" s="12">
        <v>3.1070000000000002</v>
      </c>
      <c r="K137" s="43" t="s">
        <v>740</v>
      </c>
      <c r="L137" s="9" t="str">
        <f t="shared" si="40"/>
        <v>Yes</v>
      </c>
    </row>
    <row r="138" spans="1:12" x14ac:dyDescent="0.25">
      <c r="A138" s="2" t="s">
        <v>1006</v>
      </c>
      <c r="B138" s="35" t="s">
        <v>213</v>
      </c>
      <c r="C138" s="36">
        <v>0</v>
      </c>
      <c r="D138" s="11" t="str">
        <f t="shared" si="43"/>
        <v>N/A</v>
      </c>
      <c r="E138" s="36">
        <v>0</v>
      </c>
      <c r="F138" s="11" t="str">
        <f t="shared" si="44"/>
        <v>N/A</v>
      </c>
      <c r="G138" s="36">
        <v>130</v>
      </c>
      <c r="H138" s="11" t="str">
        <f t="shared" si="45"/>
        <v>N/A</v>
      </c>
      <c r="I138" s="12" t="s">
        <v>1747</v>
      </c>
      <c r="J138" s="12" t="s">
        <v>1747</v>
      </c>
      <c r="K138" s="43" t="s">
        <v>740</v>
      </c>
      <c r="L138" s="9" t="str">
        <f t="shared" si="40"/>
        <v>N/A</v>
      </c>
    </row>
    <row r="139" spans="1:12" x14ac:dyDescent="0.25">
      <c r="A139" s="7" t="s">
        <v>105</v>
      </c>
      <c r="B139" s="35" t="s">
        <v>213</v>
      </c>
      <c r="C139" s="36">
        <v>30973</v>
      </c>
      <c r="D139" s="11" t="str">
        <f t="shared" si="43"/>
        <v>N/A</v>
      </c>
      <c r="E139" s="36">
        <v>33985</v>
      </c>
      <c r="F139" s="11" t="str">
        <f t="shared" si="44"/>
        <v>N/A</v>
      </c>
      <c r="G139" s="36">
        <v>37316</v>
      </c>
      <c r="H139" s="11" t="str">
        <f t="shared" si="45"/>
        <v>N/A</v>
      </c>
      <c r="I139" s="12">
        <v>9.7249999999999996</v>
      </c>
      <c r="J139" s="12">
        <v>9.8010000000000002</v>
      </c>
      <c r="K139" s="43" t="s">
        <v>740</v>
      </c>
      <c r="L139" s="9" t="str">
        <f t="shared" si="40"/>
        <v>Yes</v>
      </c>
    </row>
    <row r="140" spans="1:12" x14ac:dyDescent="0.25">
      <c r="A140" s="2" t="s">
        <v>1007</v>
      </c>
      <c r="B140" s="35" t="s">
        <v>213</v>
      </c>
      <c r="C140" s="36">
        <v>15804</v>
      </c>
      <c r="D140" s="11" t="str">
        <f t="shared" si="43"/>
        <v>N/A</v>
      </c>
      <c r="E140" s="36">
        <v>18595</v>
      </c>
      <c r="F140" s="11" t="str">
        <f t="shared" si="44"/>
        <v>N/A</v>
      </c>
      <c r="G140" s="36">
        <v>19764</v>
      </c>
      <c r="H140" s="11" t="str">
        <f t="shared" si="45"/>
        <v>N/A</v>
      </c>
      <c r="I140" s="12">
        <v>17.66</v>
      </c>
      <c r="J140" s="12">
        <v>6.2869999999999999</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1747</v>
      </c>
      <c r="J141" s="12" t="s">
        <v>1747</v>
      </c>
      <c r="K141" s="43" t="s">
        <v>740</v>
      </c>
      <c r="L141" s="9" t="str">
        <f t="shared" si="40"/>
        <v>N/A</v>
      </c>
    </row>
    <row r="142" spans="1:12" x14ac:dyDescent="0.25">
      <c r="A142" s="2" t="s">
        <v>1009</v>
      </c>
      <c r="B142" s="35" t="s">
        <v>213</v>
      </c>
      <c r="C142" s="36">
        <v>0</v>
      </c>
      <c r="D142" s="11" t="str">
        <f t="shared" si="43"/>
        <v>N/A</v>
      </c>
      <c r="E142" s="36">
        <v>0</v>
      </c>
      <c r="F142" s="11" t="str">
        <f t="shared" si="44"/>
        <v>N/A</v>
      </c>
      <c r="G142" s="36">
        <v>0</v>
      </c>
      <c r="H142" s="11" t="str">
        <f t="shared" si="45"/>
        <v>N/A</v>
      </c>
      <c r="I142" s="12" t="s">
        <v>1747</v>
      </c>
      <c r="J142" s="12" t="s">
        <v>1747</v>
      </c>
      <c r="K142" s="43" t="s">
        <v>740</v>
      </c>
      <c r="L142" s="9" t="str">
        <f t="shared" si="40"/>
        <v>N/A</v>
      </c>
    </row>
    <row r="143" spans="1:12" x14ac:dyDescent="0.25">
      <c r="A143" s="2" t="s">
        <v>1010</v>
      </c>
      <c r="B143" s="35" t="s">
        <v>213</v>
      </c>
      <c r="C143" s="36">
        <v>11949</v>
      </c>
      <c r="D143" s="11" t="str">
        <f t="shared" si="43"/>
        <v>N/A</v>
      </c>
      <c r="E143" s="36">
        <v>10092</v>
      </c>
      <c r="F143" s="11" t="str">
        <f t="shared" si="44"/>
        <v>N/A</v>
      </c>
      <c r="G143" s="36">
        <v>9962</v>
      </c>
      <c r="H143" s="11" t="str">
        <f t="shared" si="45"/>
        <v>N/A</v>
      </c>
      <c r="I143" s="12">
        <v>-15.5</v>
      </c>
      <c r="J143" s="12">
        <v>-1.29</v>
      </c>
      <c r="K143" s="43" t="s">
        <v>740</v>
      </c>
      <c r="L143" s="9" t="str">
        <f t="shared" si="40"/>
        <v>Yes</v>
      </c>
    </row>
    <row r="144" spans="1:12" x14ac:dyDescent="0.25">
      <c r="A144" s="2" t="s">
        <v>1011</v>
      </c>
      <c r="B144" s="35" t="s">
        <v>213</v>
      </c>
      <c r="C144" s="36">
        <v>3220</v>
      </c>
      <c r="D144" s="11" t="str">
        <f t="shared" si="43"/>
        <v>N/A</v>
      </c>
      <c r="E144" s="36">
        <v>5196</v>
      </c>
      <c r="F144" s="11" t="str">
        <f t="shared" si="44"/>
        <v>N/A</v>
      </c>
      <c r="G144" s="36">
        <v>7137</v>
      </c>
      <c r="H144" s="11" t="str">
        <f t="shared" si="45"/>
        <v>N/A</v>
      </c>
      <c r="I144" s="12">
        <v>61.37</v>
      </c>
      <c r="J144" s="12">
        <v>37.36</v>
      </c>
      <c r="K144" s="43" t="s">
        <v>740</v>
      </c>
      <c r="L144" s="9" t="str">
        <f t="shared" si="40"/>
        <v>No</v>
      </c>
    </row>
    <row r="145" spans="1:12" x14ac:dyDescent="0.25">
      <c r="A145" s="2" t="s">
        <v>1012</v>
      </c>
      <c r="B145" s="35" t="s">
        <v>213</v>
      </c>
      <c r="C145" s="36">
        <v>0</v>
      </c>
      <c r="D145" s="11" t="str">
        <f t="shared" si="43"/>
        <v>N/A</v>
      </c>
      <c r="E145" s="36">
        <v>102</v>
      </c>
      <c r="F145" s="11" t="str">
        <f t="shared" si="44"/>
        <v>N/A</v>
      </c>
      <c r="G145" s="36">
        <v>453</v>
      </c>
      <c r="H145" s="11" t="str">
        <f t="shared" si="45"/>
        <v>N/A</v>
      </c>
      <c r="I145" s="12" t="s">
        <v>1747</v>
      </c>
      <c r="J145" s="12">
        <v>344.1</v>
      </c>
      <c r="K145" s="43" t="s">
        <v>740</v>
      </c>
      <c r="L145" s="9" t="str">
        <f t="shared" si="40"/>
        <v>No</v>
      </c>
    </row>
    <row r="146" spans="1:12" ht="25" x14ac:dyDescent="0.25">
      <c r="A146" s="18" t="s">
        <v>1013</v>
      </c>
      <c r="B146" s="1" t="s">
        <v>213</v>
      </c>
      <c r="C146" s="1">
        <v>6334</v>
      </c>
      <c r="D146" s="11" t="str">
        <f t="shared" ref="D146:D151" si="46">IF($B146="N/A","N/A",IF(C146&gt;10,"No",IF(C146&lt;-10,"No","Yes")))</f>
        <v>N/A</v>
      </c>
      <c r="E146" s="1">
        <v>4445</v>
      </c>
      <c r="F146" s="11" t="str">
        <f t="shared" ref="F146:F151" si="47">IF($B146="N/A","N/A",IF(E146&gt;10,"No",IF(E146&lt;-10,"No","Yes")))</f>
        <v>N/A</v>
      </c>
      <c r="G146" s="1">
        <v>4040</v>
      </c>
      <c r="H146" s="11" t="str">
        <f t="shared" ref="H146:H151" si="48">IF($B146="N/A","N/A",IF(G146&gt;10,"No",IF(G146&lt;-10,"No","Yes")))</f>
        <v>N/A</v>
      </c>
      <c r="I146" s="12">
        <v>-29.8</v>
      </c>
      <c r="J146" s="12">
        <v>-9.11</v>
      </c>
      <c r="K146" s="43" t="s">
        <v>739</v>
      </c>
      <c r="L146" s="9" t="str">
        <f t="shared" ref="L146:L151" si="49">IF(J146="Div by 0", "N/A", IF(K146="N/A","N/A", IF(J146&gt;VALUE(MID(K146,1,2)), "No", IF(J146&lt;-1*VALUE(MID(K146,1,2)), "No", "Yes"))))</f>
        <v>Yes</v>
      </c>
    </row>
    <row r="147" spans="1:12" x14ac:dyDescent="0.25">
      <c r="A147" s="6" t="s">
        <v>326</v>
      </c>
      <c r="B147" s="43" t="s">
        <v>213</v>
      </c>
      <c r="C147" s="13">
        <v>2.5999614152000001</v>
      </c>
      <c r="D147" s="11" t="str">
        <f t="shared" si="46"/>
        <v>N/A</v>
      </c>
      <c r="E147" s="13">
        <v>1.6930495459999999</v>
      </c>
      <c r="F147" s="11" t="str">
        <f t="shared" si="47"/>
        <v>N/A</v>
      </c>
      <c r="G147" s="13">
        <v>1.4182953073</v>
      </c>
      <c r="H147" s="11" t="str">
        <f t="shared" si="48"/>
        <v>N/A</v>
      </c>
      <c r="I147" s="12">
        <v>-34.9</v>
      </c>
      <c r="J147" s="12">
        <v>-16.2</v>
      </c>
      <c r="K147" s="43" t="s">
        <v>739</v>
      </c>
      <c r="L147" s="9" t="str">
        <f t="shared" si="49"/>
        <v>Yes</v>
      </c>
    </row>
    <row r="148" spans="1:12" x14ac:dyDescent="0.25">
      <c r="A148" s="2" t="s">
        <v>327</v>
      </c>
      <c r="B148" s="43" t="s">
        <v>213</v>
      </c>
      <c r="C148" s="13">
        <v>20.865515004999999</v>
      </c>
      <c r="D148" s="11" t="str">
        <f t="shared" si="46"/>
        <v>N/A</v>
      </c>
      <c r="E148" s="13">
        <v>15.559420940000001</v>
      </c>
      <c r="F148" s="11" t="str">
        <f t="shared" si="47"/>
        <v>N/A</v>
      </c>
      <c r="G148" s="13">
        <v>15.189676617</v>
      </c>
      <c r="H148" s="11" t="str">
        <f t="shared" si="48"/>
        <v>N/A</v>
      </c>
      <c r="I148" s="12">
        <v>-25.4</v>
      </c>
      <c r="J148" s="12">
        <v>-2.38</v>
      </c>
      <c r="K148" s="43" t="s">
        <v>739</v>
      </c>
      <c r="L148" s="9" t="str">
        <f t="shared" si="49"/>
        <v>Yes</v>
      </c>
    </row>
    <row r="149" spans="1:12" x14ac:dyDescent="0.25">
      <c r="A149" s="2" t="s">
        <v>328</v>
      </c>
      <c r="B149" s="43" t="s">
        <v>213</v>
      </c>
      <c r="C149" s="13">
        <v>5.3522665209999998</v>
      </c>
      <c r="D149" s="11" t="str">
        <f t="shared" si="46"/>
        <v>N/A</v>
      </c>
      <c r="E149" s="13">
        <v>3.1894525096000002</v>
      </c>
      <c r="F149" s="11" t="str">
        <f t="shared" si="47"/>
        <v>N/A</v>
      </c>
      <c r="G149" s="13">
        <v>2.3559914327999998</v>
      </c>
      <c r="H149" s="11" t="str">
        <f t="shared" si="48"/>
        <v>N/A</v>
      </c>
      <c r="I149" s="12">
        <v>-40.4</v>
      </c>
      <c r="J149" s="12">
        <v>-26.1</v>
      </c>
      <c r="K149" s="43" t="s">
        <v>739</v>
      </c>
      <c r="L149" s="9" t="str">
        <f t="shared" si="49"/>
        <v>Yes</v>
      </c>
    </row>
    <row r="150" spans="1:12" x14ac:dyDescent="0.25">
      <c r="A150" s="2" t="s">
        <v>329</v>
      </c>
      <c r="B150" s="43" t="s">
        <v>213</v>
      </c>
      <c r="C150" s="13">
        <v>0.33580523299999998</v>
      </c>
      <c r="D150" s="11" t="str">
        <f t="shared" si="46"/>
        <v>N/A</v>
      </c>
      <c r="E150" s="13">
        <v>0.1610847554</v>
      </c>
      <c r="F150" s="11" t="str">
        <f t="shared" si="47"/>
        <v>N/A</v>
      </c>
      <c r="G150" s="13">
        <v>3.0998140099999998E-2</v>
      </c>
      <c r="H150" s="11" t="str">
        <f t="shared" si="48"/>
        <v>N/A</v>
      </c>
      <c r="I150" s="12">
        <v>-52</v>
      </c>
      <c r="J150" s="12">
        <v>-80.8</v>
      </c>
      <c r="K150" s="43" t="s">
        <v>739</v>
      </c>
      <c r="L150" s="9" t="str">
        <f t="shared" si="49"/>
        <v>No</v>
      </c>
    </row>
    <row r="151" spans="1:12" x14ac:dyDescent="0.25">
      <c r="A151" s="2" t="s">
        <v>330</v>
      </c>
      <c r="B151" s="43" t="s">
        <v>213</v>
      </c>
      <c r="C151" s="13">
        <v>0.67478126110000003</v>
      </c>
      <c r="D151" s="11" t="str">
        <f t="shared" si="46"/>
        <v>N/A</v>
      </c>
      <c r="E151" s="13">
        <v>0.24422539360000001</v>
      </c>
      <c r="F151" s="11" t="str">
        <f t="shared" si="47"/>
        <v>N/A</v>
      </c>
      <c r="G151" s="13">
        <v>1.87587094E-2</v>
      </c>
      <c r="H151" s="11" t="str">
        <f t="shared" si="48"/>
        <v>N/A</v>
      </c>
      <c r="I151" s="12">
        <v>-63.8</v>
      </c>
      <c r="J151" s="12">
        <v>-92.3</v>
      </c>
      <c r="K151" s="43" t="s">
        <v>739</v>
      </c>
      <c r="L151" s="9" t="str">
        <f t="shared" si="49"/>
        <v>No</v>
      </c>
    </row>
    <row r="152" spans="1:12" x14ac:dyDescent="0.25">
      <c r="A152" s="18" t="s">
        <v>1014</v>
      </c>
      <c r="B152" s="35" t="s">
        <v>213</v>
      </c>
      <c r="C152" s="36">
        <v>17073</v>
      </c>
      <c r="D152" s="11" t="str">
        <f t="shared" ref="D152:D158" si="50">IF($B152="N/A","N/A",IF(C152&gt;10,"No",IF(C152&lt;-10,"No","Yes")))</f>
        <v>N/A</v>
      </c>
      <c r="E152" s="36">
        <v>17032</v>
      </c>
      <c r="F152" s="11" t="str">
        <f t="shared" ref="F152:F158" si="51">IF($B152="N/A","N/A",IF(E152&gt;10,"No",IF(E152&lt;-10,"No","Yes")))</f>
        <v>N/A</v>
      </c>
      <c r="G152" s="36">
        <v>0</v>
      </c>
      <c r="H152" s="11" t="str">
        <f t="shared" ref="H152:H158" si="52">IF($B152="N/A","N/A",IF(G152&gt;10,"No",IF(G152&lt;-10,"No","Yes")))</f>
        <v>N/A</v>
      </c>
      <c r="I152" s="12">
        <v>-0.24</v>
      </c>
      <c r="J152" s="12">
        <v>-100</v>
      </c>
      <c r="K152" s="43" t="s">
        <v>739</v>
      </c>
      <c r="L152" s="9" t="str">
        <f t="shared" ref="L152:L159" si="53">IF(J152="Div by 0", "N/A", IF(K152="N/A","N/A", IF(J152&gt;VALUE(MID(K152,1,2)), "No", IF(J152&lt;-1*VALUE(MID(K152,1,2)), "No", "Yes"))))</f>
        <v>No</v>
      </c>
    </row>
    <row r="153" spans="1:12" x14ac:dyDescent="0.25">
      <c r="A153" s="6" t="s">
        <v>1015</v>
      </c>
      <c r="B153" s="35" t="s">
        <v>213</v>
      </c>
      <c r="C153" s="8">
        <v>7.0080740829000003</v>
      </c>
      <c r="D153" s="11" t="str">
        <f t="shared" si="50"/>
        <v>N/A</v>
      </c>
      <c r="E153" s="8">
        <v>6.4872935584000002</v>
      </c>
      <c r="F153" s="11" t="str">
        <f t="shared" si="51"/>
        <v>N/A</v>
      </c>
      <c r="G153" s="8">
        <v>0</v>
      </c>
      <c r="H153" s="11" t="str">
        <f t="shared" si="52"/>
        <v>N/A</v>
      </c>
      <c r="I153" s="12">
        <v>-7.43</v>
      </c>
      <c r="J153" s="12">
        <v>-100</v>
      </c>
      <c r="K153" s="43" t="s">
        <v>739</v>
      </c>
      <c r="L153" s="9" t="str">
        <f t="shared" si="53"/>
        <v>No</v>
      </c>
    </row>
    <row r="154" spans="1:12" x14ac:dyDescent="0.25">
      <c r="A154" s="18" t="s">
        <v>1016</v>
      </c>
      <c r="B154" s="35" t="s">
        <v>213</v>
      </c>
      <c r="C154" s="8">
        <v>36.353988561999998</v>
      </c>
      <c r="D154" s="11" t="str">
        <f t="shared" si="50"/>
        <v>N/A</v>
      </c>
      <c r="E154" s="8">
        <v>33.077095724000003</v>
      </c>
      <c r="F154" s="11" t="str">
        <f t="shared" si="51"/>
        <v>N/A</v>
      </c>
      <c r="G154" s="8">
        <v>0</v>
      </c>
      <c r="H154" s="11" t="str">
        <f t="shared" si="52"/>
        <v>N/A</v>
      </c>
      <c r="I154" s="12">
        <v>-9.01</v>
      </c>
      <c r="J154" s="12">
        <v>-100</v>
      </c>
      <c r="K154" s="43" t="s">
        <v>739</v>
      </c>
      <c r="L154" s="9" t="str">
        <f t="shared" si="53"/>
        <v>No</v>
      </c>
    </row>
    <row r="155" spans="1:12" x14ac:dyDescent="0.25">
      <c r="A155" s="18" t="s">
        <v>1017</v>
      </c>
      <c r="B155" s="35" t="s">
        <v>213</v>
      </c>
      <c r="C155" s="8">
        <v>26.678109802000002</v>
      </c>
      <c r="D155" s="11" t="str">
        <f t="shared" si="50"/>
        <v>N/A</v>
      </c>
      <c r="E155" s="8">
        <v>25.026053657999999</v>
      </c>
      <c r="F155" s="11" t="str">
        <f t="shared" si="51"/>
        <v>N/A</v>
      </c>
      <c r="G155" s="8">
        <v>0</v>
      </c>
      <c r="H155" s="11" t="str">
        <f t="shared" si="52"/>
        <v>N/A</v>
      </c>
      <c r="I155" s="12">
        <v>-6.19</v>
      </c>
      <c r="J155" s="12">
        <v>-100</v>
      </c>
      <c r="K155" s="43" t="s">
        <v>739</v>
      </c>
      <c r="L155" s="9" t="str">
        <f t="shared" si="53"/>
        <v>No</v>
      </c>
    </row>
    <row r="156" spans="1:12" x14ac:dyDescent="0.25">
      <c r="A156" s="18" t="s">
        <v>1018</v>
      </c>
      <c r="B156" s="35" t="s">
        <v>213</v>
      </c>
      <c r="C156" s="8">
        <v>0.34280117529999998</v>
      </c>
      <c r="D156" s="11" t="str">
        <f t="shared" si="50"/>
        <v>N/A</v>
      </c>
      <c r="E156" s="8">
        <v>0.3971063749</v>
      </c>
      <c r="F156" s="11" t="str">
        <f t="shared" si="51"/>
        <v>N/A</v>
      </c>
      <c r="G156" s="8">
        <v>0</v>
      </c>
      <c r="H156" s="11" t="str">
        <f t="shared" si="52"/>
        <v>N/A</v>
      </c>
      <c r="I156" s="12">
        <v>15.84</v>
      </c>
      <c r="J156" s="12">
        <v>-100</v>
      </c>
      <c r="K156" s="43" t="s">
        <v>739</v>
      </c>
      <c r="L156" s="9" t="str">
        <f t="shared" si="53"/>
        <v>No</v>
      </c>
    </row>
    <row r="157" spans="1:12" x14ac:dyDescent="0.25">
      <c r="A157" s="18" t="s">
        <v>1019</v>
      </c>
      <c r="B157" s="35" t="s">
        <v>213</v>
      </c>
      <c r="C157" s="8">
        <v>0.35514803220000002</v>
      </c>
      <c r="D157" s="11" t="str">
        <f t="shared" si="50"/>
        <v>N/A</v>
      </c>
      <c r="E157" s="8">
        <v>0.4060614977</v>
      </c>
      <c r="F157" s="11" t="str">
        <f t="shared" si="51"/>
        <v>N/A</v>
      </c>
      <c r="G157" s="8">
        <v>0</v>
      </c>
      <c r="H157" s="11" t="str">
        <f t="shared" si="52"/>
        <v>N/A</v>
      </c>
      <c r="I157" s="12">
        <v>14.34</v>
      </c>
      <c r="J157" s="12">
        <v>-100</v>
      </c>
      <c r="K157" s="43" t="s">
        <v>739</v>
      </c>
      <c r="L157" s="9" t="str">
        <f t="shared" si="53"/>
        <v>No</v>
      </c>
    </row>
    <row r="158" spans="1:12" x14ac:dyDescent="0.25">
      <c r="A158" s="2" t="s">
        <v>1020</v>
      </c>
      <c r="B158" s="35" t="s">
        <v>213</v>
      </c>
      <c r="C158" s="36">
        <v>1661</v>
      </c>
      <c r="D158" s="11" t="str">
        <f t="shared" si="50"/>
        <v>N/A</v>
      </c>
      <c r="E158" s="36">
        <v>902</v>
      </c>
      <c r="F158" s="11" t="str">
        <f t="shared" si="51"/>
        <v>N/A</v>
      </c>
      <c r="G158" s="36">
        <v>0</v>
      </c>
      <c r="H158" s="11" t="str">
        <f t="shared" si="52"/>
        <v>N/A</v>
      </c>
      <c r="I158" s="12">
        <v>-45.7</v>
      </c>
      <c r="J158" s="12">
        <v>-100</v>
      </c>
      <c r="K158" s="43" t="s">
        <v>739</v>
      </c>
      <c r="L158" s="9" t="str">
        <f t="shared" si="53"/>
        <v>No</v>
      </c>
    </row>
    <row r="159" spans="1:12" ht="25" x14ac:dyDescent="0.25">
      <c r="A159" s="18" t="s">
        <v>1021</v>
      </c>
      <c r="B159" s="35" t="s">
        <v>213</v>
      </c>
      <c r="C159" s="36">
        <v>17768</v>
      </c>
      <c r="D159" s="11" t="str">
        <f>IF($B159="N/A","N/A",IF(C159&gt;10,"No",IF(C159&lt;-10,"No","Yes")))</f>
        <v>N/A</v>
      </c>
      <c r="E159" s="36">
        <v>17620</v>
      </c>
      <c r="F159" s="11" t="str">
        <f>IF($B159="N/A","N/A",IF(E159&gt;10,"No",IF(E159&lt;-10,"No","Yes")))</f>
        <v>N/A</v>
      </c>
      <c r="G159" s="36">
        <v>13121</v>
      </c>
      <c r="H159" s="11" t="str">
        <f>IF($B159="N/A","N/A",IF(G159&gt;10,"No",IF(G159&lt;-10,"No","Yes")))</f>
        <v>N/A</v>
      </c>
      <c r="I159" s="12">
        <v>-0.83299999999999996</v>
      </c>
      <c r="J159" s="12">
        <v>-25.5</v>
      </c>
      <c r="K159" s="43" t="s">
        <v>739</v>
      </c>
      <c r="L159" s="9" t="str">
        <f t="shared" si="53"/>
        <v>Yes</v>
      </c>
    </row>
    <row r="160" spans="1:12" x14ac:dyDescent="0.25">
      <c r="A160" s="4" t="s">
        <v>1022</v>
      </c>
      <c r="B160" s="35" t="s">
        <v>213</v>
      </c>
      <c r="C160" s="36">
        <v>12087</v>
      </c>
      <c r="D160" s="11" t="str">
        <f t="shared" ref="D160:D234" si="54">IF($B160="N/A","N/A",IF(C160&gt;10,"No",IF(C160&lt;-10,"No","Yes")))</f>
        <v>N/A</v>
      </c>
      <c r="E160" s="36">
        <v>12592</v>
      </c>
      <c r="F160" s="11" t="str">
        <f t="shared" ref="F160:F234" si="55">IF($B160="N/A","N/A",IF(E160&gt;10,"No",IF(E160&lt;-10,"No","Yes")))</f>
        <v>N/A</v>
      </c>
      <c r="G160" s="36">
        <v>13121</v>
      </c>
      <c r="H160" s="11" t="str">
        <f t="shared" ref="H160:H223" si="56">IF($B160="N/A","N/A",IF(G160&gt;10,"No",IF(G160&lt;-10,"No","Yes")))</f>
        <v>N/A</v>
      </c>
      <c r="I160" s="12">
        <v>4.1779999999999999</v>
      </c>
      <c r="J160" s="12">
        <v>4.2009999999999996</v>
      </c>
      <c r="K160" s="43" t="s">
        <v>739</v>
      </c>
      <c r="L160" s="9" t="str">
        <f t="shared" ref="L160:L223" si="57">IF(J160="Div by 0", "N/A", IF(K160="N/A","N/A", IF(J160&gt;VALUE(MID(K160,1,2)), "No", IF(J160&lt;-1*VALUE(MID(K160,1,2)), "No", "Yes"))))</f>
        <v>Yes</v>
      </c>
    </row>
    <row r="161" spans="1:12" x14ac:dyDescent="0.25">
      <c r="A161" s="53" t="s">
        <v>71</v>
      </c>
      <c r="B161" s="35" t="s">
        <v>213</v>
      </c>
      <c r="C161" s="8">
        <v>4.9614356843999996</v>
      </c>
      <c r="D161" s="11" t="str">
        <f t="shared" si="54"/>
        <v>N/A</v>
      </c>
      <c r="E161" s="8">
        <v>4.7961484551</v>
      </c>
      <c r="F161" s="11" t="str">
        <f t="shared" si="55"/>
        <v>N/A</v>
      </c>
      <c r="G161" s="8">
        <v>4.6063001800999999</v>
      </c>
      <c r="H161" s="11" t="str">
        <f t="shared" si="56"/>
        <v>N/A</v>
      </c>
      <c r="I161" s="12">
        <v>-3.33</v>
      </c>
      <c r="J161" s="12">
        <v>-3.96</v>
      </c>
      <c r="K161" s="43" t="s">
        <v>739</v>
      </c>
      <c r="L161" s="9" t="str">
        <f t="shared" si="57"/>
        <v>Yes</v>
      </c>
    </row>
    <row r="162" spans="1:12" x14ac:dyDescent="0.25">
      <c r="A162" s="4" t="s">
        <v>111</v>
      </c>
      <c r="B162" s="35" t="s">
        <v>213</v>
      </c>
      <c r="C162" s="8">
        <v>30.623194387000002</v>
      </c>
      <c r="D162" s="11" t="str">
        <f t="shared" si="54"/>
        <v>N/A</v>
      </c>
      <c r="E162" s="8">
        <v>28.947368421</v>
      </c>
      <c r="F162" s="11" t="str">
        <f t="shared" si="55"/>
        <v>N/A</v>
      </c>
      <c r="G162" s="8">
        <v>28.016169154</v>
      </c>
      <c r="H162" s="11" t="str">
        <f t="shared" si="56"/>
        <v>N/A</v>
      </c>
      <c r="I162" s="12">
        <v>-5.47</v>
      </c>
      <c r="J162" s="12">
        <v>-3.22</v>
      </c>
      <c r="K162" s="43" t="s">
        <v>739</v>
      </c>
      <c r="L162" s="9" t="str">
        <f t="shared" si="57"/>
        <v>Yes</v>
      </c>
    </row>
    <row r="163" spans="1:12" x14ac:dyDescent="0.25">
      <c r="A163" s="4" t="s">
        <v>112</v>
      </c>
      <c r="B163" s="35" t="s">
        <v>213</v>
      </c>
      <c r="C163" s="8">
        <v>17.903305505999999</v>
      </c>
      <c r="D163" s="11" t="str">
        <f t="shared" si="54"/>
        <v>N/A</v>
      </c>
      <c r="E163" s="8">
        <v>18.014590048999999</v>
      </c>
      <c r="F163" s="11" t="str">
        <f t="shared" si="55"/>
        <v>N/A</v>
      </c>
      <c r="G163" s="8">
        <v>17.357682336</v>
      </c>
      <c r="H163" s="11" t="str">
        <f t="shared" si="56"/>
        <v>N/A</v>
      </c>
      <c r="I163" s="12">
        <v>0.62160000000000004</v>
      </c>
      <c r="J163" s="12">
        <v>-3.65</v>
      </c>
      <c r="K163" s="43" t="s">
        <v>739</v>
      </c>
      <c r="L163" s="9" t="str">
        <f t="shared" si="57"/>
        <v>Yes</v>
      </c>
    </row>
    <row r="164" spans="1:12" x14ac:dyDescent="0.25">
      <c r="A164" s="4" t="s">
        <v>113</v>
      </c>
      <c r="B164" s="35" t="s">
        <v>213</v>
      </c>
      <c r="C164" s="8">
        <v>2.543979E-3</v>
      </c>
      <c r="D164" s="11" t="str">
        <f t="shared" si="54"/>
        <v>N/A</v>
      </c>
      <c r="E164" s="8">
        <v>0</v>
      </c>
      <c r="F164" s="11" t="str">
        <f t="shared" si="55"/>
        <v>N/A</v>
      </c>
      <c r="G164" s="8">
        <v>1.087654E-3</v>
      </c>
      <c r="H164" s="11" t="str">
        <f t="shared" si="56"/>
        <v>N/A</v>
      </c>
      <c r="I164" s="12">
        <v>-100</v>
      </c>
      <c r="J164" s="12" t="s">
        <v>1747</v>
      </c>
      <c r="K164" s="43" t="s">
        <v>739</v>
      </c>
      <c r="L164" s="9" t="str">
        <f t="shared" si="57"/>
        <v>N/A</v>
      </c>
    </row>
    <row r="165" spans="1:12" x14ac:dyDescent="0.25">
      <c r="A165" s="4" t="s">
        <v>114</v>
      </c>
      <c r="B165" s="35" t="s">
        <v>213</v>
      </c>
      <c r="C165" s="8">
        <v>1.61430924E-2</v>
      </c>
      <c r="D165" s="11" t="str">
        <f t="shared" si="54"/>
        <v>N/A</v>
      </c>
      <c r="E165" s="8">
        <v>0</v>
      </c>
      <c r="F165" s="11" t="str">
        <f t="shared" si="55"/>
        <v>N/A</v>
      </c>
      <c r="G165" s="8">
        <v>3.7517418800000001E-2</v>
      </c>
      <c r="H165" s="11" t="str">
        <f t="shared" si="56"/>
        <v>N/A</v>
      </c>
      <c r="I165" s="12">
        <v>-100</v>
      </c>
      <c r="J165" s="12" t="s">
        <v>1747</v>
      </c>
      <c r="K165" s="43" t="s">
        <v>739</v>
      </c>
      <c r="L165" s="9" t="str">
        <f t="shared" si="57"/>
        <v>N/A</v>
      </c>
    </row>
    <row r="166" spans="1:12" x14ac:dyDescent="0.25">
      <c r="A166" s="4" t="s">
        <v>428</v>
      </c>
      <c r="B166" s="35" t="s">
        <v>213</v>
      </c>
      <c r="C166" s="36">
        <v>5050</v>
      </c>
      <c r="D166" s="11" t="str">
        <f>IF($B166="N/A","N/A",IF(C166&gt;10,"No",IF(C166&lt;-10,"No","Yes")))</f>
        <v>N/A</v>
      </c>
      <c r="E166" s="36">
        <v>4961</v>
      </c>
      <c r="F166" s="11" t="str">
        <f>IF($B166="N/A","N/A",IF(E166&gt;10,"No",IF(E166&lt;-10,"No","Yes")))</f>
        <v>N/A</v>
      </c>
      <c r="G166" s="36">
        <v>5188</v>
      </c>
      <c r="H166" s="11" t="str">
        <f>IF($B166="N/A","N/A",IF(G166&gt;10,"No",IF(G166&lt;-10,"No","Yes")))</f>
        <v>N/A</v>
      </c>
      <c r="I166" s="12">
        <v>-1.76</v>
      </c>
      <c r="J166" s="12">
        <v>4.5759999999999996</v>
      </c>
      <c r="K166" s="43" t="s">
        <v>739</v>
      </c>
      <c r="L166" s="9" t="str">
        <f t="shared" si="57"/>
        <v>Yes</v>
      </c>
    </row>
    <row r="167" spans="1:12" x14ac:dyDescent="0.25">
      <c r="A167" s="4" t="s">
        <v>429</v>
      </c>
      <c r="B167" s="35" t="s">
        <v>213</v>
      </c>
      <c r="C167" s="36">
        <v>144</v>
      </c>
      <c r="D167" s="11" t="str">
        <f>IF($B167="N/A","N/A",IF(C167&gt;10,"No",IF(C167&lt;-10,"No","Yes")))</f>
        <v>N/A</v>
      </c>
      <c r="E167" s="36">
        <v>198</v>
      </c>
      <c r="F167" s="11" t="str">
        <f>IF($B167="N/A","N/A",IF(E167&gt;10,"No",IF(E167&lt;-10,"No","Yes")))</f>
        <v>N/A</v>
      </c>
      <c r="G167" s="36">
        <v>218</v>
      </c>
      <c r="H167" s="11" t="str">
        <f>IF($B167="N/A","N/A",IF(G167&gt;10,"No",IF(G167&lt;-10,"No","Yes")))</f>
        <v>N/A</v>
      </c>
      <c r="I167" s="12">
        <v>37.5</v>
      </c>
      <c r="J167" s="12">
        <v>10.1</v>
      </c>
      <c r="K167" s="43" t="s">
        <v>739</v>
      </c>
      <c r="L167" s="9" t="str">
        <f t="shared" si="57"/>
        <v>Yes</v>
      </c>
    </row>
    <row r="168" spans="1:12" x14ac:dyDescent="0.25">
      <c r="A168" s="4" t="s">
        <v>430</v>
      </c>
      <c r="B168" s="35" t="s">
        <v>213</v>
      </c>
      <c r="C168" s="36">
        <v>3919</v>
      </c>
      <c r="D168" s="11" t="str">
        <f>IF($B168="N/A","N/A",IF(C168&gt;10,"No",IF(C168&lt;-10,"No","Yes")))</f>
        <v>N/A</v>
      </c>
      <c r="E168" s="36">
        <v>4163</v>
      </c>
      <c r="F168" s="11" t="str">
        <f>IF($B168="N/A","N/A",IF(E168&gt;10,"No",IF(E168&lt;-10,"No","Yes")))</f>
        <v>N/A</v>
      </c>
      <c r="G168" s="36">
        <v>4345</v>
      </c>
      <c r="H168" s="11" t="str">
        <f>IF($B168="N/A","N/A",IF(G168&gt;10,"No",IF(G168&lt;-10,"No","Yes")))</f>
        <v>N/A</v>
      </c>
      <c r="I168" s="12">
        <v>6.226</v>
      </c>
      <c r="J168" s="12">
        <v>4.3719999999999999</v>
      </c>
      <c r="K168" s="43" t="s">
        <v>739</v>
      </c>
      <c r="L168" s="9" t="str">
        <f t="shared" si="57"/>
        <v>Yes</v>
      </c>
    </row>
    <row r="169" spans="1:12" x14ac:dyDescent="0.25">
      <c r="A169" s="4" t="s">
        <v>431</v>
      </c>
      <c r="B169" s="35" t="s">
        <v>213</v>
      </c>
      <c r="C169" s="36">
        <v>2965</v>
      </c>
      <c r="D169" s="11" t="str">
        <f>IF($B169="N/A","N/A",IF(C169&gt;10,"No",IF(C169&lt;-10,"No","Yes")))</f>
        <v>N/A</v>
      </c>
      <c r="E169" s="36">
        <v>3270</v>
      </c>
      <c r="F169" s="11" t="str">
        <f>IF($B169="N/A","N/A",IF(E169&gt;10,"No",IF(E169&lt;-10,"No","Yes")))</f>
        <v>N/A</v>
      </c>
      <c r="G169" s="36">
        <v>3354</v>
      </c>
      <c r="H169" s="11" t="str">
        <f>IF($B169="N/A","N/A",IF(G169&gt;10,"No",IF(G169&lt;-10,"No","Yes")))</f>
        <v>N/A</v>
      </c>
      <c r="I169" s="12">
        <v>10.29</v>
      </c>
      <c r="J169" s="12">
        <v>2.569</v>
      </c>
      <c r="K169" s="43" t="s">
        <v>739</v>
      </c>
      <c r="L169" s="9" t="str">
        <f t="shared" si="57"/>
        <v>Yes</v>
      </c>
    </row>
    <row r="170" spans="1:12" x14ac:dyDescent="0.25">
      <c r="A170" s="4" t="s">
        <v>432</v>
      </c>
      <c r="B170" s="35" t="s">
        <v>213</v>
      </c>
      <c r="C170" s="36">
        <v>11</v>
      </c>
      <c r="D170" s="11" t="str">
        <f>IF($B170="N/A","N/A",IF(C170&gt;10,"No",IF(C170&lt;-10,"No","Yes")))</f>
        <v>N/A</v>
      </c>
      <c r="E170" s="36">
        <v>0</v>
      </c>
      <c r="F170" s="11" t="str">
        <f>IF($B170="N/A","N/A",IF(E170&gt;10,"No",IF(E170&lt;-10,"No","Yes")))</f>
        <v>N/A</v>
      </c>
      <c r="G170" s="36">
        <v>16</v>
      </c>
      <c r="H170" s="11" t="str">
        <f>IF($B170="N/A","N/A",IF(G170&gt;10,"No",IF(G170&lt;-10,"No","Yes")))</f>
        <v>N/A</v>
      </c>
      <c r="I170" s="12">
        <v>-100</v>
      </c>
      <c r="J170" s="12" t="s">
        <v>1747</v>
      </c>
      <c r="K170" s="43" t="s">
        <v>739</v>
      </c>
      <c r="L170" s="9" t="str">
        <f t="shared" si="57"/>
        <v>N/A</v>
      </c>
    </row>
    <row r="171" spans="1:12" x14ac:dyDescent="0.25">
      <c r="A171" s="6" t="s">
        <v>1023</v>
      </c>
      <c r="B171" s="35" t="s">
        <v>213</v>
      </c>
      <c r="C171" s="36">
        <v>9456</v>
      </c>
      <c r="D171" s="11" t="str">
        <f t="shared" si="54"/>
        <v>N/A</v>
      </c>
      <c r="E171" s="36">
        <v>9715</v>
      </c>
      <c r="F171" s="11" t="str">
        <f t="shared" si="55"/>
        <v>N/A</v>
      </c>
      <c r="G171" s="36">
        <v>10042</v>
      </c>
      <c r="H171" s="11" t="str">
        <f t="shared" si="56"/>
        <v>N/A</v>
      </c>
      <c r="I171" s="12">
        <v>2.7389999999999999</v>
      </c>
      <c r="J171" s="12">
        <v>3.3660000000000001</v>
      </c>
      <c r="K171" s="43" t="s">
        <v>739</v>
      </c>
      <c r="L171" s="9" t="str">
        <f t="shared" si="57"/>
        <v>Yes</v>
      </c>
    </row>
    <row r="172" spans="1:12" x14ac:dyDescent="0.25">
      <c r="A172" s="4" t="s">
        <v>1024</v>
      </c>
      <c r="B172" s="35" t="s">
        <v>213</v>
      </c>
      <c r="C172" s="36">
        <v>4959</v>
      </c>
      <c r="D172" s="11" t="str">
        <f>IF($B172="N/A","N/A",IF(C172&gt;10,"No",IF(C172&lt;-10,"No","Yes")))</f>
        <v>N/A</v>
      </c>
      <c r="E172" s="36">
        <v>4873</v>
      </c>
      <c r="F172" s="11" t="str">
        <f>IF($B172="N/A","N/A",IF(E172&gt;10,"No",IF(E172&lt;-10,"No","Yes")))</f>
        <v>N/A</v>
      </c>
      <c r="G172" s="36">
        <v>5091</v>
      </c>
      <c r="H172" s="11" t="str">
        <f>IF($B172="N/A","N/A",IF(G172&gt;10,"No",IF(G172&lt;-10,"No","Yes")))</f>
        <v>N/A</v>
      </c>
      <c r="I172" s="12">
        <v>-1.73</v>
      </c>
      <c r="J172" s="12">
        <v>4.4740000000000002</v>
      </c>
      <c r="K172" s="43" t="s">
        <v>739</v>
      </c>
      <c r="L172" s="9" t="str">
        <f t="shared" si="57"/>
        <v>Yes</v>
      </c>
    </row>
    <row r="173" spans="1:12" x14ac:dyDescent="0.25">
      <c r="A173" s="4" t="s">
        <v>1025</v>
      </c>
      <c r="B173" s="35" t="s">
        <v>213</v>
      </c>
      <c r="C173" s="36">
        <v>141</v>
      </c>
      <c r="D173" s="11" t="str">
        <f>IF($B173="N/A","N/A",IF(C173&gt;10,"No",IF(C173&lt;-10,"No","Yes")))</f>
        <v>N/A</v>
      </c>
      <c r="E173" s="36">
        <v>193</v>
      </c>
      <c r="F173" s="11" t="str">
        <f>IF($B173="N/A","N/A",IF(E173&gt;10,"No",IF(E173&lt;-10,"No","Yes")))</f>
        <v>N/A</v>
      </c>
      <c r="G173" s="36">
        <v>212</v>
      </c>
      <c r="H173" s="11" t="str">
        <f>IF($B173="N/A","N/A",IF(G173&gt;10,"No",IF(G173&lt;-10,"No","Yes")))</f>
        <v>N/A</v>
      </c>
      <c r="I173" s="12">
        <v>36.880000000000003</v>
      </c>
      <c r="J173" s="12">
        <v>9.8450000000000006</v>
      </c>
      <c r="K173" s="43" t="s">
        <v>739</v>
      </c>
      <c r="L173" s="9" t="str">
        <f t="shared" si="57"/>
        <v>Yes</v>
      </c>
    </row>
    <row r="174" spans="1:12" ht="25" x14ac:dyDescent="0.25">
      <c r="A174" s="4" t="s">
        <v>1026</v>
      </c>
      <c r="B174" s="35" t="s">
        <v>213</v>
      </c>
      <c r="C174" s="36">
        <v>2698</v>
      </c>
      <c r="D174" s="11" t="str">
        <f>IF($B174="N/A","N/A",IF(C174&gt;10,"No",IF(C174&lt;-10,"No","Yes")))</f>
        <v>N/A</v>
      </c>
      <c r="E174" s="36">
        <v>2831</v>
      </c>
      <c r="F174" s="11" t="str">
        <f>IF($B174="N/A","N/A",IF(E174&gt;10,"No",IF(E174&lt;-10,"No","Yes")))</f>
        <v>N/A</v>
      </c>
      <c r="G174" s="36">
        <v>2925</v>
      </c>
      <c r="H174" s="11" t="str">
        <f>IF($B174="N/A","N/A",IF(G174&gt;10,"No",IF(G174&lt;-10,"No","Yes")))</f>
        <v>N/A</v>
      </c>
      <c r="I174" s="12">
        <v>4.93</v>
      </c>
      <c r="J174" s="12">
        <v>3.32</v>
      </c>
      <c r="K174" s="43" t="s">
        <v>739</v>
      </c>
      <c r="L174" s="9" t="str">
        <f t="shared" si="57"/>
        <v>Yes</v>
      </c>
    </row>
    <row r="175" spans="1:12" x14ac:dyDescent="0.25">
      <c r="A175" s="4" t="s">
        <v>1027</v>
      </c>
      <c r="B175" s="35" t="s">
        <v>213</v>
      </c>
      <c r="C175" s="36">
        <v>1651</v>
      </c>
      <c r="D175" s="11" t="str">
        <f>IF($B175="N/A","N/A",IF(C175&gt;10,"No",IF(C175&lt;-10,"No","Yes")))</f>
        <v>N/A</v>
      </c>
      <c r="E175" s="36">
        <v>1818</v>
      </c>
      <c r="F175" s="11" t="str">
        <f>IF($B175="N/A","N/A",IF(E175&gt;10,"No",IF(E175&lt;-10,"No","Yes")))</f>
        <v>N/A</v>
      </c>
      <c r="G175" s="36">
        <v>1800</v>
      </c>
      <c r="H175" s="11" t="str">
        <f>IF($B175="N/A","N/A",IF(G175&gt;10,"No",IF(G175&lt;-10,"No","Yes")))</f>
        <v>N/A</v>
      </c>
      <c r="I175" s="12">
        <v>10.119999999999999</v>
      </c>
      <c r="J175" s="12">
        <v>-0.99</v>
      </c>
      <c r="K175" s="43" t="s">
        <v>739</v>
      </c>
      <c r="L175" s="9" t="str">
        <f t="shared" si="57"/>
        <v>Yes</v>
      </c>
    </row>
    <row r="176" spans="1:12" ht="25" x14ac:dyDescent="0.25">
      <c r="A176" s="4" t="s">
        <v>1028</v>
      </c>
      <c r="B176" s="35" t="s">
        <v>213</v>
      </c>
      <c r="C176" s="36">
        <v>11</v>
      </c>
      <c r="D176" s="11" t="str">
        <f>IF($B176="N/A","N/A",IF(C176&gt;10,"No",IF(C176&lt;-10,"No","Yes")))</f>
        <v>N/A</v>
      </c>
      <c r="E176" s="36">
        <v>0</v>
      </c>
      <c r="F176" s="11" t="str">
        <f>IF($B176="N/A","N/A",IF(E176&gt;10,"No",IF(E176&lt;-10,"No","Yes")))</f>
        <v>N/A</v>
      </c>
      <c r="G176" s="36">
        <v>14</v>
      </c>
      <c r="H176" s="11" t="str">
        <f>IF($B176="N/A","N/A",IF(G176&gt;10,"No",IF(G176&lt;-10,"No","Yes")))</f>
        <v>N/A</v>
      </c>
      <c r="I176" s="12">
        <v>-100</v>
      </c>
      <c r="J176" s="12" t="s">
        <v>1747</v>
      </c>
      <c r="K176" s="43" t="s">
        <v>739</v>
      </c>
      <c r="L176" s="9" t="str">
        <f t="shared" si="57"/>
        <v>N/A</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1747</v>
      </c>
      <c r="J177" s="12" t="s">
        <v>1747</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1747</v>
      </c>
      <c r="J178" s="12" t="s">
        <v>1747</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1747</v>
      </c>
      <c r="J179" s="12" t="s">
        <v>1747</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1747</v>
      </c>
      <c r="J180" s="12" t="s">
        <v>1747</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1747</v>
      </c>
      <c r="J181" s="12" t="s">
        <v>1747</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1747</v>
      </c>
      <c r="J182" s="12" t="s">
        <v>1747</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1747</v>
      </c>
      <c r="J183" s="12" t="s">
        <v>1747</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1747</v>
      </c>
      <c r="J184" s="12" t="s">
        <v>1747</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1747</v>
      </c>
      <c r="J185" s="12" t="s">
        <v>1747</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1747</v>
      </c>
      <c r="J186" s="12" t="s">
        <v>1747</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1747</v>
      </c>
      <c r="J187" s="12" t="s">
        <v>1747</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1747</v>
      </c>
      <c r="J188" s="12" t="s">
        <v>1747</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1747</v>
      </c>
      <c r="J189" s="12" t="s">
        <v>1747</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1747</v>
      </c>
      <c r="J190" s="12" t="s">
        <v>1747</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1747</v>
      </c>
      <c r="J191" s="12" t="s">
        <v>1747</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1747</v>
      </c>
      <c r="J192" s="12" t="s">
        <v>1747</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1747</v>
      </c>
      <c r="J193" s="12" t="s">
        <v>1747</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1747</v>
      </c>
      <c r="J194" s="12" t="s">
        <v>1747</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1747</v>
      </c>
      <c r="J195" s="12" t="s">
        <v>1747</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1747</v>
      </c>
      <c r="J196" s="12" t="s">
        <v>1747</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1747</v>
      </c>
      <c r="J197" s="12" t="s">
        <v>1747</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1747</v>
      </c>
      <c r="J198" s="12" t="s">
        <v>1747</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1747</v>
      </c>
      <c r="J199" s="12" t="s">
        <v>1747</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1747</v>
      </c>
      <c r="J200" s="12" t="s">
        <v>1747</v>
      </c>
      <c r="K200" s="43" t="s">
        <v>739</v>
      </c>
      <c r="L200" s="9" t="str">
        <f t="shared" si="57"/>
        <v>N/A</v>
      </c>
    </row>
    <row r="201" spans="1:12" x14ac:dyDescent="0.25">
      <c r="A201" s="6" t="s">
        <v>1053</v>
      </c>
      <c r="B201" s="43" t="s">
        <v>213</v>
      </c>
      <c r="C201" s="1">
        <v>2631</v>
      </c>
      <c r="D201" s="11" t="str">
        <f t="shared" si="54"/>
        <v>N/A</v>
      </c>
      <c r="E201" s="1">
        <v>2877</v>
      </c>
      <c r="F201" s="11" t="str">
        <f t="shared" si="55"/>
        <v>N/A</v>
      </c>
      <c r="G201" s="1">
        <v>3079</v>
      </c>
      <c r="H201" s="11" t="str">
        <f t="shared" si="56"/>
        <v>N/A</v>
      </c>
      <c r="I201" s="12">
        <v>9.35</v>
      </c>
      <c r="J201" s="12">
        <v>7.0209999999999999</v>
      </c>
      <c r="K201" s="43" t="s">
        <v>739</v>
      </c>
      <c r="L201" s="11" t="str">
        <f t="shared" si="57"/>
        <v>Yes</v>
      </c>
    </row>
    <row r="202" spans="1:12" x14ac:dyDescent="0.25">
      <c r="A202" s="4" t="s">
        <v>1054</v>
      </c>
      <c r="B202" s="35" t="s">
        <v>213</v>
      </c>
      <c r="C202" s="36">
        <v>91</v>
      </c>
      <c r="D202" s="11" t="str">
        <f t="shared" si="54"/>
        <v>N/A</v>
      </c>
      <c r="E202" s="36">
        <v>88</v>
      </c>
      <c r="F202" s="11" t="str">
        <f t="shared" si="55"/>
        <v>N/A</v>
      </c>
      <c r="G202" s="36">
        <v>97</v>
      </c>
      <c r="H202" s="11" t="str">
        <f t="shared" si="56"/>
        <v>N/A</v>
      </c>
      <c r="I202" s="12">
        <v>-3.3</v>
      </c>
      <c r="J202" s="12">
        <v>10.23</v>
      </c>
      <c r="K202" s="43" t="s">
        <v>739</v>
      </c>
      <c r="L202" s="9" t="str">
        <f t="shared" si="57"/>
        <v>Yes</v>
      </c>
    </row>
    <row r="203" spans="1:12" x14ac:dyDescent="0.25">
      <c r="A203" s="4" t="s">
        <v>1055</v>
      </c>
      <c r="B203" s="35" t="s">
        <v>213</v>
      </c>
      <c r="C203" s="36">
        <v>11</v>
      </c>
      <c r="D203" s="11" t="str">
        <f t="shared" si="54"/>
        <v>N/A</v>
      </c>
      <c r="E203" s="36">
        <v>11</v>
      </c>
      <c r="F203" s="11" t="str">
        <f t="shared" si="55"/>
        <v>N/A</v>
      </c>
      <c r="G203" s="36">
        <v>11</v>
      </c>
      <c r="H203" s="11" t="str">
        <f t="shared" si="56"/>
        <v>N/A</v>
      </c>
      <c r="I203" s="12">
        <v>66.67</v>
      </c>
      <c r="J203" s="12">
        <v>20</v>
      </c>
      <c r="K203" s="43" t="s">
        <v>739</v>
      </c>
      <c r="L203" s="9" t="str">
        <f t="shared" si="57"/>
        <v>Yes</v>
      </c>
    </row>
    <row r="204" spans="1:12" x14ac:dyDescent="0.25">
      <c r="A204" s="4" t="s">
        <v>1056</v>
      </c>
      <c r="B204" s="35" t="s">
        <v>213</v>
      </c>
      <c r="C204" s="36">
        <v>1221</v>
      </c>
      <c r="D204" s="11" t="str">
        <f t="shared" si="54"/>
        <v>N/A</v>
      </c>
      <c r="E204" s="36">
        <v>1332</v>
      </c>
      <c r="F204" s="11" t="str">
        <f t="shared" si="55"/>
        <v>N/A</v>
      </c>
      <c r="G204" s="36">
        <v>1420</v>
      </c>
      <c r="H204" s="11" t="str">
        <f t="shared" si="56"/>
        <v>N/A</v>
      </c>
      <c r="I204" s="12">
        <v>9.0909999999999993</v>
      </c>
      <c r="J204" s="12">
        <v>6.6070000000000002</v>
      </c>
      <c r="K204" s="43" t="s">
        <v>739</v>
      </c>
      <c r="L204" s="9" t="str">
        <f t="shared" si="57"/>
        <v>Yes</v>
      </c>
    </row>
    <row r="205" spans="1:12" x14ac:dyDescent="0.25">
      <c r="A205" s="4" t="s">
        <v>1057</v>
      </c>
      <c r="B205" s="35" t="s">
        <v>213</v>
      </c>
      <c r="C205" s="36">
        <v>1314</v>
      </c>
      <c r="D205" s="11" t="str">
        <f t="shared" si="54"/>
        <v>N/A</v>
      </c>
      <c r="E205" s="36">
        <v>1452</v>
      </c>
      <c r="F205" s="11" t="str">
        <f t="shared" si="55"/>
        <v>N/A</v>
      </c>
      <c r="G205" s="36">
        <v>1554</v>
      </c>
      <c r="H205" s="11" t="str">
        <f t="shared" si="56"/>
        <v>N/A</v>
      </c>
      <c r="I205" s="12">
        <v>10.5</v>
      </c>
      <c r="J205" s="12">
        <v>7.0250000000000004</v>
      </c>
      <c r="K205" s="43" t="s">
        <v>739</v>
      </c>
      <c r="L205" s="9" t="str">
        <f t="shared" si="57"/>
        <v>Yes</v>
      </c>
    </row>
    <row r="206" spans="1:12" ht="25" x14ac:dyDescent="0.25">
      <c r="A206" s="4" t="s">
        <v>1058</v>
      </c>
      <c r="B206" s="35" t="s">
        <v>213</v>
      </c>
      <c r="C206" s="36">
        <v>11</v>
      </c>
      <c r="D206" s="11" t="str">
        <f t="shared" si="54"/>
        <v>N/A</v>
      </c>
      <c r="E206" s="36">
        <v>0</v>
      </c>
      <c r="F206" s="11" t="str">
        <f t="shared" si="55"/>
        <v>N/A</v>
      </c>
      <c r="G206" s="36">
        <v>11</v>
      </c>
      <c r="H206" s="11" t="str">
        <f t="shared" si="56"/>
        <v>N/A</v>
      </c>
      <c r="I206" s="12">
        <v>-100</v>
      </c>
      <c r="J206" s="12" t="s">
        <v>1747</v>
      </c>
      <c r="K206" s="43" t="s">
        <v>739</v>
      </c>
      <c r="L206" s="9" t="str">
        <f t="shared" si="57"/>
        <v>N/A</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1747</v>
      </c>
      <c r="J207" s="12" t="s">
        <v>1747</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1747</v>
      </c>
      <c r="J208" s="12" t="s">
        <v>1747</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1747</v>
      </c>
      <c r="J209" s="12" t="s">
        <v>1747</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1747</v>
      </c>
      <c r="J210" s="12" t="s">
        <v>1747</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1747</v>
      </c>
      <c r="J211" s="12" t="s">
        <v>1747</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1747</v>
      </c>
      <c r="J212" s="12" t="s">
        <v>1747</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1747</v>
      </c>
      <c r="J213" s="12" t="s">
        <v>1747</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1747</v>
      </c>
      <c r="J214" s="12" t="s">
        <v>1747</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1747</v>
      </c>
      <c r="J215" s="12" t="s">
        <v>1747</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1747</v>
      </c>
      <c r="J216" s="12" t="s">
        <v>1747</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1747</v>
      </c>
      <c r="J217" s="12" t="s">
        <v>1747</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1747</v>
      </c>
      <c r="J218" s="12" t="s">
        <v>1747</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1747</v>
      </c>
      <c r="J219" s="12" t="s">
        <v>1747</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1747</v>
      </c>
      <c r="J220" s="12" t="s">
        <v>1747</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1747</v>
      </c>
      <c r="J221" s="12" t="s">
        <v>1747</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1747</v>
      </c>
      <c r="J222" s="12" t="s">
        <v>1747</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1747</v>
      </c>
      <c r="J223" s="12" t="s">
        <v>1747</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1747</v>
      </c>
      <c r="J224" s="12" t="s">
        <v>1747</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1747</v>
      </c>
      <c r="J225" s="12" t="s">
        <v>1747</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1747</v>
      </c>
      <c r="J226" s="12" t="s">
        <v>1747</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1747</v>
      </c>
      <c r="J227" s="12" t="s">
        <v>1747</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1747</v>
      </c>
      <c r="J228" s="12" t="s">
        <v>1747</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1747</v>
      </c>
      <c r="J229" s="12" t="s">
        <v>1747</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1747</v>
      </c>
      <c r="J230" s="12" t="s">
        <v>1747</v>
      </c>
      <c r="K230" s="43" t="s">
        <v>739</v>
      </c>
      <c r="L230" s="9" t="str">
        <f t="shared" si="59"/>
        <v>N/A</v>
      </c>
    </row>
    <row r="231" spans="1:12" x14ac:dyDescent="0.25">
      <c r="A231" s="18" t="s">
        <v>1083</v>
      </c>
      <c r="B231" s="35" t="s">
        <v>289</v>
      </c>
      <c r="C231" s="8">
        <v>8.8111193844999995</v>
      </c>
      <c r="D231" s="11" t="str">
        <f>IF($B231="N/A","N/A",IF(C231&lt;15,"Yes","No"))</f>
        <v>Yes</v>
      </c>
      <c r="E231" s="8">
        <v>6.0038119440999997</v>
      </c>
      <c r="F231" s="11" t="str">
        <f>IF($B231="N/A","N/A",IF(E231&lt;15,"Yes","No"))</f>
        <v>Yes</v>
      </c>
      <c r="G231" s="8">
        <v>100</v>
      </c>
      <c r="H231" s="11" t="str">
        <f>IF($B231="N/A","N/A",IF(G231&lt;15,"Yes","No"))</f>
        <v>No</v>
      </c>
      <c r="I231" s="12">
        <v>-31.9</v>
      </c>
      <c r="J231" s="12">
        <v>1566</v>
      </c>
      <c r="K231" s="43" t="s">
        <v>739</v>
      </c>
      <c r="L231" s="9" t="str">
        <f t="shared" si="59"/>
        <v>No</v>
      </c>
    </row>
    <row r="232" spans="1:12" x14ac:dyDescent="0.25">
      <c r="A232" s="18" t="s">
        <v>1084</v>
      </c>
      <c r="B232" s="35" t="s">
        <v>213</v>
      </c>
      <c r="C232" s="36" t="s">
        <v>213</v>
      </c>
      <c r="D232" s="11" t="str">
        <f t="shared" ref="D232" si="60">IF($B232="N/A","N/A",IF(C232&gt;10,"No",IF(C232&lt;-10,"No","Yes")))</f>
        <v>N/A</v>
      </c>
      <c r="E232" s="36">
        <v>1643</v>
      </c>
      <c r="F232" s="11" t="str">
        <f t="shared" ref="F232" si="61">IF($B232="N/A","N/A",IF(E232&gt;10,"No",IF(E232&lt;-10,"No","Yes")))</f>
        <v>N/A</v>
      </c>
      <c r="G232" s="36">
        <v>0</v>
      </c>
      <c r="H232" s="11" t="str">
        <f t="shared" ref="H232" si="62">IF($B232="N/A","N/A",IF(G232&gt;10,"No",IF(G232&lt;-10,"No","Yes")))</f>
        <v>N/A</v>
      </c>
      <c r="I232" s="12" t="s">
        <v>213</v>
      </c>
      <c r="J232" s="12">
        <v>-100</v>
      </c>
      <c r="K232" s="43" t="s">
        <v>739</v>
      </c>
      <c r="L232" s="9" t="str">
        <f t="shared" si="59"/>
        <v>No</v>
      </c>
    </row>
    <row r="233" spans="1:12" x14ac:dyDescent="0.25">
      <c r="A233" s="18" t="s">
        <v>1085</v>
      </c>
      <c r="B233" s="35" t="s">
        <v>279</v>
      </c>
      <c r="C233" s="8">
        <v>0.10875475800000001</v>
      </c>
      <c r="D233" s="11" t="str">
        <f>IF($B233="N/A","N/A",IF(C233&lt;10,"Yes","No"))</f>
        <v>Yes</v>
      </c>
      <c r="E233" s="8">
        <v>12.189331553000001</v>
      </c>
      <c r="F233" s="11" t="str">
        <f>IF($B233="N/A","N/A",IF(E233&lt;10,"Yes","No"))</f>
        <v>No</v>
      </c>
      <c r="G233" s="8" t="s">
        <v>1747</v>
      </c>
      <c r="H233" s="11" t="str">
        <f>IF($B233="N/A","N/A",IF(G233&lt;10,"Yes","No"))</f>
        <v>No</v>
      </c>
      <c r="I233" s="12">
        <v>11108</v>
      </c>
      <c r="J233" s="12" t="s">
        <v>1747</v>
      </c>
      <c r="K233" s="43" t="s">
        <v>739</v>
      </c>
      <c r="L233" s="9" t="str">
        <f t="shared" si="59"/>
        <v>N/A</v>
      </c>
    </row>
    <row r="234" spans="1:12" x14ac:dyDescent="0.25">
      <c r="A234" s="2" t="s">
        <v>72</v>
      </c>
      <c r="B234" s="35" t="s">
        <v>213</v>
      </c>
      <c r="C234" s="8">
        <v>0</v>
      </c>
      <c r="D234" s="11" t="str">
        <f t="shared" si="54"/>
        <v>N/A</v>
      </c>
      <c r="E234" s="8">
        <v>0</v>
      </c>
      <c r="F234" s="11" t="str">
        <f t="shared" si="55"/>
        <v>N/A</v>
      </c>
      <c r="G234" s="8">
        <v>0</v>
      </c>
      <c r="H234" s="11" t="str">
        <f>IF($B234="N/A","N/A",IF(G234&gt;10,"No",IF(G234&lt;-10,"No","Yes")))</f>
        <v>N/A</v>
      </c>
      <c r="I234" s="12" t="s">
        <v>1747</v>
      </c>
      <c r="J234" s="12" t="s">
        <v>1747</v>
      </c>
      <c r="K234" s="43" t="s">
        <v>739</v>
      </c>
      <c r="L234" s="9" t="str">
        <f t="shared" si="59"/>
        <v>N/A</v>
      </c>
    </row>
    <row r="235" spans="1:12" ht="25" x14ac:dyDescent="0.25">
      <c r="A235" s="18" t="s">
        <v>1086</v>
      </c>
      <c r="B235" s="35" t="s">
        <v>289</v>
      </c>
      <c r="C235" s="9">
        <v>8.8111193844999995</v>
      </c>
      <c r="D235" s="11" t="str">
        <f>IF($B235="N/A","N/A",IF(C235&lt;15,"Yes","No"))</f>
        <v>Yes</v>
      </c>
      <c r="E235" s="9">
        <v>6.0038119440999997</v>
      </c>
      <c r="F235" s="11" t="str">
        <f>IF($B235="N/A","N/A",IF(E235&lt;15,"Yes","No"))</f>
        <v>Yes</v>
      </c>
      <c r="G235" s="9">
        <v>100</v>
      </c>
      <c r="H235" s="11" t="str">
        <f>IF($B235="N/A","N/A",IF(G235&lt;15,"Yes","No"))</f>
        <v>No</v>
      </c>
      <c r="I235" s="12">
        <v>-31.9</v>
      </c>
      <c r="J235" s="12">
        <v>1566</v>
      </c>
      <c r="K235" s="43" t="s">
        <v>739</v>
      </c>
      <c r="L235" s="9" t="str">
        <f t="shared" si="59"/>
        <v>No</v>
      </c>
    </row>
    <row r="236" spans="1:12" ht="25" x14ac:dyDescent="0.25">
      <c r="A236" s="18" t="s">
        <v>152</v>
      </c>
      <c r="B236" s="35" t="s">
        <v>213</v>
      </c>
      <c r="C236" s="36">
        <v>315</v>
      </c>
      <c r="D236" s="11" t="str">
        <f>IF($B236="N/A","N/A",IF(C236&gt;10,"No",IF(C236&lt;-10,"No","Yes")))</f>
        <v>N/A</v>
      </c>
      <c r="E236" s="36">
        <v>64</v>
      </c>
      <c r="F236" s="11" t="str">
        <f>IF($B236="N/A","N/A",IF(E236&gt;10,"No",IF(E236&lt;-10,"No","Yes")))</f>
        <v>N/A</v>
      </c>
      <c r="G236" s="36">
        <v>59</v>
      </c>
      <c r="H236" s="11" t="str">
        <f>IF($B236="N/A","N/A",IF(G236&gt;10,"No",IF(G236&lt;-10,"No","Yes")))</f>
        <v>N/A</v>
      </c>
      <c r="I236" s="12">
        <v>-79.7</v>
      </c>
      <c r="J236" s="12">
        <v>-7.81</v>
      </c>
      <c r="K236" s="43" t="s">
        <v>739</v>
      </c>
      <c r="L236" s="9" t="str">
        <f>IF(J236="Div by 0", "N/A", IF(K236="N/A","N/A", IF(J236&gt;VALUE(MID(K236,1,2)), "No", IF(J236&lt;-1*VALUE(MID(K236,1,2)), "No", "Yes"))))</f>
        <v>Yes</v>
      </c>
    </row>
    <row r="237" spans="1:12" x14ac:dyDescent="0.25">
      <c r="A237" s="18" t="s">
        <v>1087</v>
      </c>
      <c r="B237" s="35" t="s">
        <v>213</v>
      </c>
      <c r="C237" s="36">
        <v>11034</v>
      </c>
      <c r="D237" s="11" t="str">
        <f t="shared" ref="D237:D242" si="63">IF($B237="N/A","N/A",IF(C237&gt;10,"No",IF(C237&lt;-10,"No","Yes")))</f>
        <v>N/A</v>
      </c>
      <c r="E237" s="36">
        <v>13479</v>
      </c>
      <c r="F237" s="11" t="str">
        <f t="shared" ref="F237:F242" si="64">IF($B237="N/A","N/A",IF(E237&gt;10,"No",IF(E237&lt;-10,"No","Yes")))</f>
        <v>N/A</v>
      </c>
      <c r="G237" s="36">
        <v>0</v>
      </c>
      <c r="H237" s="11" t="str">
        <f>IF($B237="N/A","N/A",IF(G237&gt;10,"No",IF(G237&lt;-10,"No","Yes")))</f>
        <v>N/A</v>
      </c>
      <c r="I237" s="12">
        <v>22.16</v>
      </c>
      <c r="J237" s="12">
        <v>-100</v>
      </c>
      <c r="K237" s="43" t="s">
        <v>739</v>
      </c>
      <c r="L237" s="9" t="str">
        <f>IF(J237="Div by 0", "N/A", IF(OR(J237="N/A",K237="N/A"),"N/A", IF(J237&gt;VALUE(MID(K237,1,2)), "No", IF(J237&lt;-1*VALUE(MID(K237,1,2)), "No", "Yes"))))</f>
        <v>No</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1747</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100</v>
      </c>
      <c r="H242" s="11" t="str">
        <f t="shared" si="65"/>
        <v>N/A</v>
      </c>
      <c r="I242" s="12" t="s">
        <v>213</v>
      </c>
      <c r="J242" s="12" t="s">
        <v>213</v>
      </c>
      <c r="K242" s="43" t="s">
        <v>213</v>
      </c>
      <c r="L242" s="9" t="str">
        <f t="shared" si="66"/>
        <v>N/A</v>
      </c>
    </row>
    <row r="243" spans="1:12" x14ac:dyDescent="0.25">
      <c r="A243" s="6" t="s">
        <v>1093</v>
      </c>
      <c r="B243" s="35" t="s">
        <v>213</v>
      </c>
      <c r="C243" s="36">
        <v>0</v>
      </c>
      <c r="D243" s="11" t="str">
        <f>IF($B243="N/A","N/A",IF(C243&gt;10,"No",IF(C243&lt;-10,"No","Yes")))</f>
        <v>N/A</v>
      </c>
      <c r="E243" s="36">
        <v>102</v>
      </c>
      <c r="F243" s="11" t="str">
        <f>IF($B243="N/A","N/A",IF(E243&gt;10,"No",IF(E243&lt;-10,"No","Yes")))</f>
        <v>N/A</v>
      </c>
      <c r="G243" s="36">
        <v>561</v>
      </c>
      <c r="H243" s="11" t="str">
        <f>IF($B243="N/A","N/A",IF(G243&gt;10,"No",IF(G243&lt;-10,"No","Yes")))</f>
        <v>N/A</v>
      </c>
      <c r="I243" s="12" t="s">
        <v>1747</v>
      </c>
      <c r="J243" s="12">
        <v>450</v>
      </c>
      <c r="K243" s="43" t="s">
        <v>739</v>
      </c>
      <c r="L243" s="9" t="str">
        <f t="shared" ref="L243:L276" si="67">IF(J243="Div by 0", "N/A", IF(K243="N/A","N/A", IF(J243&gt;VALUE(MID(K243,1,2)), "No", IF(J243&lt;-1*VALUE(MID(K243,1,2)), "No", "Yes"))))</f>
        <v>No</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1747</v>
      </c>
      <c r="J244" s="12" t="s">
        <v>1747</v>
      </c>
      <c r="K244" s="43" t="s">
        <v>739</v>
      </c>
      <c r="L244" s="9" t="str">
        <f t="shared" si="67"/>
        <v>N/A</v>
      </c>
    </row>
    <row r="245" spans="1:12" x14ac:dyDescent="0.25">
      <c r="A245" s="2" t="s">
        <v>1095</v>
      </c>
      <c r="B245" s="35" t="s">
        <v>213</v>
      </c>
      <c r="C245" s="8">
        <v>0</v>
      </c>
      <c r="D245" s="11" t="str">
        <f>IF($B245="N/A","N/A",IF(C245&gt;10,"No",IF(C245&lt;-10,"No","Yes")))</f>
        <v>N/A</v>
      </c>
      <c r="E245" s="8">
        <v>0</v>
      </c>
      <c r="F245" s="11" t="str">
        <f>IF($B245="N/A","N/A",IF(E245&gt;10,"No",IF(E245&lt;-10,"No","Yes")))</f>
        <v>N/A</v>
      </c>
      <c r="G245" s="8">
        <v>4.5090744999999998E-3</v>
      </c>
      <c r="H245" s="11" t="str">
        <f>IF($B245="N/A","N/A",IF(G245&gt;10,"No",IF(G245&lt;-10,"No","Yes")))</f>
        <v>N/A</v>
      </c>
      <c r="I245" s="12" t="s">
        <v>1747</v>
      </c>
      <c r="J245" s="12" t="s">
        <v>1747</v>
      </c>
      <c r="K245" s="43" t="s">
        <v>739</v>
      </c>
      <c r="L245" s="9" t="str">
        <f t="shared" si="67"/>
        <v>N/A</v>
      </c>
    </row>
    <row r="246" spans="1:12" x14ac:dyDescent="0.25">
      <c r="A246" s="2" t="s">
        <v>1096</v>
      </c>
      <c r="B246" s="35" t="s">
        <v>213</v>
      </c>
      <c r="C246" s="8">
        <v>0</v>
      </c>
      <c r="D246" s="11" t="str">
        <f t="shared" ref="D246:D274" si="68">IF($B246="N/A","N/A",IF(C246&gt;10,"No",IF(C246&lt;-10,"No","Yes")))</f>
        <v>N/A</v>
      </c>
      <c r="E246" s="8">
        <v>0</v>
      </c>
      <c r="F246" s="11" t="str">
        <f t="shared" ref="F246:F274" si="69">IF($B246="N/A","N/A",IF(E246&gt;10,"No",IF(E246&lt;-10,"No","Yes")))</f>
        <v>N/A</v>
      </c>
      <c r="G246" s="8">
        <v>7.1241339599999995E-2</v>
      </c>
      <c r="H246" s="11" t="str">
        <f t="shared" ref="H246:H274" si="70">IF($B246="N/A","N/A",IF(G246&gt;10,"No",IF(G246&lt;-10,"No","Yes")))</f>
        <v>N/A</v>
      </c>
      <c r="I246" s="12" t="s">
        <v>1747</v>
      </c>
      <c r="J246" s="12" t="s">
        <v>1747</v>
      </c>
      <c r="K246" s="43" t="s">
        <v>739</v>
      </c>
      <c r="L246" s="9" t="str">
        <f t="shared" si="67"/>
        <v>N/A</v>
      </c>
    </row>
    <row r="247" spans="1:12" x14ac:dyDescent="0.25">
      <c r="A247" s="2" t="s">
        <v>1097</v>
      </c>
      <c r="B247" s="35" t="s">
        <v>213</v>
      </c>
      <c r="C247" s="8">
        <v>0</v>
      </c>
      <c r="D247" s="11" t="str">
        <f t="shared" si="68"/>
        <v>N/A</v>
      </c>
      <c r="E247" s="8">
        <v>0.30013241140000002</v>
      </c>
      <c r="F247" s="11" t="str">
        <f t="shared" si="69"/>
        <v>N/A</v>
      </c>
      <c r="G247" s="8">
        <v>1.1469610890999999</v>
      </c>
      <c r="H247" s="11" t="str">
        <f t="shared" si="70"/>
        <v>N/A</v>
      </c>
      <c r="I247" s="12" t="s">
        <v>1747</v>
      </c>
      <c r="J247" s="12">
        <v>282.2</v>
      </c>
      <c r="K247" s="43" t="s">
        <v>739</v>
      </c>
      <c r="L247" s="9" t="str">
        <f t="shared" si="67"/>
        <v>No</v>
      </c>
    </row>
    <row r="248" spans="1:12" x14ac:dyDescent="0.25">
      <c r="A248" s="2" t="s">
        <v>1098</v>
      </c>
      <c r="B248" s="35" t="s">
        <v>213</v>
      </c>
      <c r="C248" s="8" t="s">
        <v>1747</v>
      </c>
      <c r="D248" s="11" t="str">
        <f t="shared" si="68"/>
        <v>N/A</v>
      </c>
      <c r="E248" s="8">
        <v>0</v>
      </c>
      <c r="F248" s="11" t="str">
        <f t="shared" si="69"/>
        <v>N/A</v>
      </c>
      <c r="G248" s="8">
        <v>0</v>
      </c>
      <c r="H248" s="11" t="str">
        <f t="shared" si="70"/>
        <v>N/A</v>
      </c>
      <c r="I248" s="12" t="s">
        <v>1747</v>
      </c>
      <c r="J248" s="12" t="s">
        <v>1747</v>
      </c>
      <c r="K248" s="43" t="s">
        <v>739</v>
      </c>
      <c r="L248" s="9" t="str">
        <f t="shared" si="67"/>
        <v>N/A</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1747</v>
      </c>
      <c r="J249" s="12" t="s">
        <v>1747</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1747</v>
      </c>
      <c r="J250" s="12" t="s">
        <v>1747</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1747</v>
      </c>
      <c r="J251" s="12" t="s">
        <v>1747</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1747</v>
      </c>
      <c r="J252" s="12" t="s">
        <v>1747</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1747</v>
      </c>
      <c r="J253" s="12" t="s">
        <v>1747</v>
      </c>
      <c r="K253" s="43" t="s">
        <v>739</v>
      </c>
      <c r="L253" s="9" t="str">
        <f t="shared" si="67"/>
        <v>N/A</v>
      </c>
    </row>
    <row r="254" spans="1:12" x14ac:dyDescent="0.25">
      <c r="A254" s="2" t="s">
        <v>1104</v>
      </c>
      <c r="B254" s="35" t="s">
        <v>213</v>
      </c>
      <c r="C254" s="8" t="s">
        <v>1747</v>
      </c>
      <c r="D254" s="11" t="str">
        <f t="shared" si="68"/>
        <v>N/A</v>
      </c>
      <c r="E254" s="8" t="s">
        <v>1747</v>
      </c>
      <c r="F254" s="11" t="str">
        <f t="shared" si="69"/>
        <v>N/A</v>
      </c>
      <c r="G254" s="8" t="s">
        <v>1747</v>
      </c>
      <c r="H254" s="11" t="str">
        <f t="shared" si="70"/>
        <v>N/A</v>
      </c>
      <c r="I254" s="12" t="s">
        <v>1747</v>
      </c>
      <c r="J254" s="12" t="s">
        <v>1747</v>
      </c>
      <c r="K254" s="43" t="s">
        <v>739</v>
      </c>
      <c r="L254" s="9" t="str">
        <f t="shared" si="67"/>
        <v>N/A</v>
      </c>
    </row>
    <row r="255" spans="1:12" x14ac:dyDescent="0.25">
      <c r="A255" s="2" t="s">
        <v>1105</v>
      </c>
      <c r="B255" s="35" t="s">
        <v>213</v>
      </c>
      <c r="C255" s="8" t="s">
        <v>1747</v>
      </c>
      <c r="D255" s="11" t="str">
        <f t="shared" si="68"/>
        <v>N/A</v>
      </c>
      <c r="E255" s="8" t="s">
        <v>1747</v>
      </c>
      <c r="F255" s="11" t="str">
        <f t="shared" si="69"/>
        <v>N/A</v>
      </c>
      <c r="G255" s="8" t="s">
        <v>1747</v>
      </c>
      <c r="H255" s="11" t="str">
        <f t="shared" si="70"/>
        <v>N/A</v>
      </c>
      <c r="I255" s="12" t="s">
        <v>1747</v>
      </c>
      <c r="J255" s="12" t="s">
        <v>1747</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1747</v>
      </c>
      <c r="J256" s="12" t="s">
        <v>1747</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1747</v>
      </c>
      <c r="J257" s="12" t="s">
        <v>1747</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1747</v>
      </c>
      <c r="J258" s="12" t="s">
        <v>1747</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1747</v>
      </c>
      <c r="J259" s="12" t="s">
        <v>1747</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1747</v>
      </c>
      <c r="J260" s="12" t="s">
        <v>1747</v>
      </c>
      <c r="K260" s="43" t="s">
        <v>739</v>
      </c>
      <c r="L260" s="9" t="str">
        <f t="shared" si="67"/>
        <v>N/A</v>
      </c>
    </row>
    <row r="261" spans="1:12" x14ac:dyDescent="0.25">
      <c r="A261" s="2" t="s">
        <v>1111</v>
      </c>
      <c r="B261" s="35" t="s">
        <v>213</v>
      </c>
      <c r="C261" s="8" t="s">
        <v>1747</v>
      </c>
      <c r="D261" s="11" t="str">
        <f t="shared" si="68"/>
        <v>N/A</v>
      </c>
      <c r="E261" s="8" t="s">
        <v>1747</v>
      </c>
      <c r="F261" s="11" t="str">
        <f t="shared" si="69"/>
        <v>N/A</v>
      </c>
      <c r="G261" s="8" t="s">
        <v>1747</v>
      </c>
      <c r="H261" s="11" t="str">
        <f t="shared" si="70"/>
        <v>N/A</v>
      </c>
      <c r="I261" s="12" t="s">
        <v>1747</v>
      </c>
      <c r="J261" s="12" t="s">
        <v>1747</v>
      </c>
      <c r="K261" s="43" t="s">
        <v>739</v>
      </c>
      <c r="L261" s="9" t="str">
        <f t="shared" si="67"/>
        <v>N/A</v>
      </c>
    </row>
    <row r="262" spans="1:12" x14ac:dyDescent="0.25">
      <c r="A262" s="2" t="s">
        <v>1112</v>
      </c>
      <c r="B262" s="35" t="s">
        <v>213</v>
      </c>
      <c r="C262" s="8" t="s">
        <v>1747</v>
      </c>
      <c r="D262" s="11" t="str">
        <f t="shared" si="68"/>
        <v>N/A</v>
      </c>
      <c r="E262" s="8" t="s">
        <v>1747</v>
      </c>
      <c r="F262" s="11" t="str">
        <f t="shared" si="69"/>
        <v>N/A</v>
      </c>
      <c r="G262" s="8" t="s">
        <v>1747</v>
      </c>
      <c r="H262" s="11" t="str">
        <f t="shared" si="70"/>
        <v>N/A</v>
      </c>
      <c r="I262" s="12" t="s">
        <v>1747</v>
      </c>
      <c r="J262" s="12" t="s">
        <v>1747</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1747</v>
      </c>
      <c r="J263" s="12" t="s">
        <v>1747</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1747</v>
      </c>
      <c r="J264" s="12" t="s">
        <v>1747</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1747</v>
      </c>
      <c r="J265" s="12" t="s">
        <v>1747</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1747</v>
      </c>
      <c r="J266" s="12" t="s">
        <v>1747</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1747</v>
      </c>
      <c r="J267" s="12" t="s">
        <v>1747</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1747</v>
      </c>
      <c r="J268" s="12" t="s">
        <v>1747</v>
      </c>
      <c r="K268" s="43" t="s">
        <v>739</v>
      </c>
      <c r="L268" s="9" t="str">
        <f t="shared" si="67"/>
        <v>N/A</v>
      </c>
    </row>
    <row r="269" spans="1:12" x14ac:dyDescent="0.25">
      <c r="A269" s="2" t="s">
        <v>1119</v>
      </c>
      <c r="B269" s="35" t="s">
        <v>213</v>
      </c>
      <c r="C269" s="8" t="s">
        <v>1747</v>
      </c>
      <c r="D269" s="11" t="str">
        <f t="shared" si="68"/>
        <v>N/A</v>
      </c>
      <c r="E269" s="8" t="s">
        <v>1747</v>
      </c>
      <c r="F269" s="11" t="str">
        <f t="shared" si="69"/>
        <v>N/A</v>
      </c>
      <c r="G269" s="8" t="s">
        <v>1747</v>
      </c>
      <c r="H269" s="11" t="str">
        <f t="shared" si="70"/>
        <v>N/A</v>
      </c>
      <c r="I269" s="12" t="s">
        <v>1747</v>
      </c>
      <c r="J269" s="12" t="s">
        <v>1747</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1747</v>
      </c>
      <c r="J270" s="12" t="s">
        <v>1747</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1747</v>
      </c>
      <c r="J271" s="12" t="s">
        <v>1747</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1747</v>
      </c>
      <c r="J272" s="12" t="s">
        <v>1747</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1747</v>
      </c>
      <c r="J273" s="12" t="s">
        <v>1747</v>
      </c>
      <c r="K273" s="43" t="s">
        <v>739</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1747</v>
      </c>
      <c r="J274" s="12" t="s">
        <v>1747</v>
      </c>
      <c r="K274" s="43" t="s">
        <v>739</v>
      </c>
      <c r="L274" s="9" t="str">
        <f t="shared" si="67"/>
        <v>N/A</v>
      </c>
    </row>
    <row r="275" spans="1:12" x14ac:dyDescent="0.25">
      <c r="A275" s="2" t="s">
        <v>154</v>
      </c>
      <c r="B275" s="43" t="s">
        <v>217</v>
      </c>
      <c r="C275" s="1">
        <v>1</v>
      </c>
      <c r="D275" s="11" t="str">
        <f t="shared" ref="D275:D276" si="71">IF($B275="N/A","N/A",IF(C275&gt;0,"No",IF(C275&lt;0,"No","Yes")))</f>
        <v>No</v>
      </c>
      <c r="E275" s="1">
        <v>0</v>
      </c>
      <c r="F275" s="11" t="str">
        <f t="shared" ref="F275:F276" si="72">IF($B275="N/A","N/A",IF(E275&gt;0,"No",IF(E275&lt;0,"No","Yes")))</f>
        <v>Yes</v>
      </c>
      <c r="G275" s="1">
        <v>0</v>
      </c>
      <c r="H275" s="11" t="str">
        <f t="shared" ref="H275:H276" si="73">IF($B275="N/A","N/A",IF(G275&gt;0,"No",IF(G275&lt;0,"No","Yes")))</f>
        <v>Yes</v>
      </c>
      <c r="I275" s="12">
        <v>-100</v>
      </c>
      <c r="J275" s="12" t="s">
        <v>1747</v>
      </c>
      <c r="K275" s="43" t="s">
        <v>739</v>
      </c>
      <c r="L275" s="9" t="str">
        <f t="shared" si="67"/>
        <v>N/A</v>
      </c>
    </row>
    <row r="276" spans="1:12" x14ac:dyDescent="0.25">
      <c r="A276" s="2" t="s">
        <v>155</v>
      </c>
      <c r="B276" s="43" t="s">
        <v>217</v>
      </c>
      <c r="C276" s="1">
        <v>0</v>
      </c>
      <c r="D276" s="11" t="str">
        <f t="shared" si="71"/>
        <v>Yes</v>
      </c>
      <c r="E276" s="1">
        <v>0</v>
      </c>
      <c r="F276" s="11" t="str">
        <f t="shared" si="72"/>
        <v>Yes</v>
      </c>
      <c r="G276" s="1">
        <v>2</v>
      </c>
      <c r="H276" s="11" t="str">
        <f t="shared" si="73"/>
        <v>No</v>
      </c>
      <c r="I276" s="12" t="s">
        <v>1747</v>
      </c>
      <c r="J276" s="12" t="s">
        <v>1747</v>
      </c>
      <c r="K276" s="43" t="s">
        <v>739</v>
      </c>
      <c r="L276" s="9" t="str">
        <f t="shared" si="67"/>
        <v>N/A</v>
      </c>
    </row>
    <row r="277" spans="1:12" x14ac:dyDescent="0.25">
      <c r="A277" s="18" t="s">
        <v>693</v>
      </c>
      <c r="B277" s="1" t="s">
        <v>213</v>
      </c>
      <c r="C277" s="1">
        <v>61538</v>
      </c>
      <c r="D277" s="11" t="str">
        <f t="shared" ref="D277:D284" si="74">IF($B277="N/A","N/A",IF(C277&gt;10,"No",IF(C277&lt;-10,"No","Yes")))</f>
        <v>N/A</v>
      </c>
      <c r="E277" s="1">
        <v>102</v>
      </c>
      <c r="F277" s="11" t="str">
        <f t="shared" ref="F277:F278" si="75">IF($B277="N/A","N/A",IF(E277&gt;10,"No",IF(E277&lt;-10,"No","Yes")))</f>
        <v>N/A</v>
      </c>
      <c r="G277" s="1">
        <v>591</v>
      </c>
      <c r="H277" s="11" t="str">
        <f t="shared" ref="H277:H278" si="76">IF($B277="N/A","N/A",IF(G277&gt;10,"No",IF(G277&lt;-10,"No","Yes")))</f>
        <v>N/A</v>
      </c>
      <c r="I277" s="12">
        <v>-99.8</v>
      </c>
      <c r="J277" s="12">
        <v>479.4</v>
      </c>
      <c r="K277" s="1" t="s">
        <v>213</v>
      </c>
      <c r="L277" s="9" t="str">
        <f t="shared" ref="L277:L278" si="77">IF(J277="Div by 0", "N/A", IF(K277="N/A","N/A", IF(J277&gt;VALUE(MID(K277,1,2)), "No", IF(J277&lt;-1*VALUE(MID(K277,1,2)), "No", "Yes"))))</f>
        <v>N/A</v>
      </c>
    </row>
    <row r="278" spans="1:12" x14ac:dyDescent="0.25">
      <c r="A278" s="18" t="s">
        <v>694</v>
      </c>
      <c r="B278" s="1" t="s">
        <v>213</v>
      </c>
      <c r="C278" s="1">
        <v>52082.583333000002</v>
      </c>
      <c r="D278" s="11" t="str">
        <f t="shared" si="74"/>
        <v>N/A</v>
      </c>
      <c r="E278" s="1">
        <v>50.166666667000001</v>
      </c>
      <c r="F278" s="11" t="str">
        <f t="shared" si="75"/>
        <v>N/A</v>
      </c>
      <c r="G278" s="1">
        <v>203.91666667000001</v>
      </c>
      <c r="H278" s="11" t="str">
        <f t="shared" si="76"/>
        <v>N/A</v>
      </c>
      <c r="I278" s="12">
        <v>-99.9</v>
      </c>
      <c r="J278" s="12">
        <v>306.5</v>
      </c>
      <c r="K278" s="1" t="s">
        <v>213</v>
      </c>
      <c r="L278" s="9" t="str">
        <f t="shared" si="77"/>
        <v>N/A</v>
      </c>
    </row>
    <row r="279" spans="1:12" x14ac:dyDescent="0.25">
      <c r="A279" s="18" t="s">
        <v>695</v>
      </c>
      <c r="B279" s="1" t="s">
        <v>213</v>
      </c>
      <c r="C279" s="1">
        <v>0</v>
      </c>
      <c r="D279" s="11" t="str">
        <f t="shared" si="74"/>
        <v>N/A</v>
      </c>
      <c r="E279" s="1">
        <v>295</v>
      </c>
      <c r="F279" s="11" t="str">
        <f t="shared" ref="F279:F284" si="78">IF($B279="N/A","N/A",IF(E279&gt;10,"No",IF(E279&lt;-10,"No","Yes")))</f>
        <v>N/A</v>
      </c>
      <c r="G279" s="1">
        <v>825</v>
      </c>
      <c r="H279" s="11" t="str">
        <f t="shared" ref="H279:H284" si="79">IF($B279="N/A","N/A",IF(G279&gt;10,"No",IF(G279&lt;-10,"No","Yes")))</f>
        <v>N/A</v>
      </c>
      <c r="I279" s="12" t="s">
        <v>1747</v>
      </c>
      <c r="J279" s="12">
        <v>179.7</v>
      </c>
      <c r="K279" s="1" t="s">
        <v>213</v>
      </c>
      <c r="L279" s="9" t="str">
        <f t="shared" ref="L279:L285" si="80">IF(J279="Div by 0", "N/A", IF(K279="N/A","N/A", IF(J279&gt;VALUE(MID(K279,1,2)), "No", IF(J279&lt;-1*VALUE(MID(K279,1,2)), "No", "Yes"))))</f>
        <v>N/A</v>
      </c>
    </row>
    <row r="280" spans="1:12" x14ac:dyDescent="0.25">
      <c r="A280" s="18" t="s">
        <v>696</v>
      </c>
      <c r="B280" s="1" t="s">
        <v>213</v>
      </c>
      <c r="C280" s="1">
        <v>0</v>
      </c>
      <c r="D280" s="11" t="str">
        <f t="shared" si="74"/>
        <v>N/A</v>
      </c>
      <c r="E280" s="1">
        <v>296</v>
      </c>
      <c r="F280" s="11" t="str">
        <f t="shared" si="78"/>
        <v>N/A</v>
      </c>
      <c r="G280" s="1">
        <v>828</v>
      </c>
      <c r="H280" s="11" t="str">
        <f t="shared" si="79"/>
        <v>N/A</v>
      </c>
      <c r="I280" s="12" t="s">
        <v>1747</v>
      </c>
      <c r="J280" s="12">
        <v>179.7</v>
      </c>
      <c r="K280" s="1" t="s">
        <v>213</v>
      </c>
      <c r="L280" s="9" t="str">
        <f t="shared" si="80"/>
        <v>N/A</v>
      </c>
    </row>
    <row r="281" spans="1:12" x14ac:dyDescent="0.25">
      <c r="A281" s="18" t="s">
        <v>697</v>
      </c>
      <c r="B281" s="1" t="s">
        <v>213</v>
      </c>
      <c r="C281" s="1">
        <v>0</v>
      </c>
      <c r="D281" s="11" t="str">
        <f t="shared" si="74"/>
        <v>N/A</v>
      </c>
      <c r="E281" s="1">
        <v>30.333333332999999</v>
      </c>
      <c r="F281" s="11" t="str">
        <f t="shared" si="78"/>
        <v>N/A</v>
      </c>
      <c r="G281" s="1">
        <v>76.416666667000001</v>
      </c>
      <c r="H281" s="11" t="str">
        <f t="shared" si="79"/>
        <v>N/A</v>
      </c>
      <c r="I281" s="12" t="s">
        <v>1747</v>
      </c>
      <c r="J281" s="12">
        <v>151.9</v>
      </c>
      <c r="K281" s="1" t="s">
        <v>213</v>
      </c>
      <c r="L281" s="9" t="str">
        <f t="shared" si="80"/>
        <v>N/A</v>
      </c>
    </row>
    <row r="282" spans="1:12" x14ac:dyDescent="0.25">
      <c r="A282" s="18" t="s">
        <v>698</v>
      </c>
      <c r="B282" s="1" t="s">
        <v>213</v>
      </c>
      <c r="C282" s="1">
        <v>9166</v>
      </c>
      <c r="D282" s="11" t="str">
        <f t="shared" si="74"/>
        <v>N/A</v>
      </c>
      <c r="E282" s="1">
        <v>10264</v>
      </c>
      <c r="F282" s="11" t="str">
        <f t="shared" si="78"/>
        <v>N/A</v>
      </c>
      <c r="G282" s="1">
        <v>10273</v>
      </c>
      <c r="H282" s="11" t="str">
        <f t="shared" si="79"/>
        <v>N/A</v>
      </c>
      <c r="I282" s="12">
        <v>11.98</v>
      </c>
      <c r="J282" s="12">
        <v>8.77E-2</v>
      </c>
      <c r="K282" s="1" t="s">
        <v>213</v>
      </c>
      <c r="L282" s="9" t="str">
        <f t="shared" si="80"/>
        <v>N/A</v>
      </c>
    </row>
    <row r="283" spans="1:12" x14ac:dyDescent="0.25">
      <c r="A283" s="18" t="s">
        <v>699</v>
      </c>
      <c r="B283" s="1" t="s">
        <v>213</v>
      </c>
      <c r="C283" s="1">
        <v>10431</v>
      </c>
      <c r="D283" s="11" t="str">
        <f t="shared" si="74"/>
        <v>N/A</v>
      </c>
      <c r="E283" s="1">
        <v>12365</v>
      </c>
      <c r="F283" s="11" t="str">
        <f t="shared" si="78"/>
        <v>N/A</v>
      </c>
      <c r="G283" s="1">
        <v>14163</v>
      </c>
      <c r="H283" s="11" t="str">
        <f t="shared" si="79"/>
        <v>N/A</v>
      </c>
      <c r="I283" s="12">
        <v>18.54</v>
      </c>
      <c r="J283" s="12">
        <v>14.54</v>
      </c>
      <c r="K283" s="1" t="s">
        <v>213</v>
      </c>
      <c r="L283" s="9" t="str">
        <f t="shared" si="80"/>
        <v>N/A</v>
      </c>
    </row>
    <row r="284" spans="1:12" x14ac:dyDescent="0.25">
      <c r="A284" s="18" t="s">
        <v>700</v>
      </c>
      <c r="B284" s="1" t="s">
        <v>213</v>
      </c>
      <c r="C284" s="1">
        <v>8470.6666667000009</v>
      </c>
      <c r="D284" s="11" t="str">
        <f t="shared" si="74"/>
        <v>N/A</v>
      </c>
      <c r="E284" s="1">
        <v>8917.1666667000009</v>
      </c>
      <c r="F284" s="11" t="str">
        <f t="shared" si="78"/>
        <v>N/A</v>
      </c>
      <c r="G284" s="1">
        <v>10329.416667</v>
      </c>
      <c r="H284" s="11" t="str">
        <f t="shared" si="79"/>
        <v>N/A</v>
      </c>
      <c r="I284" s="12">
        <v>5.2709999999999999</v>
      </c>
      <c r="J284" s="12">
        <v>15.84</v>
      </c>
      <c r="K284" s="1" t="s">
        <v>213</v>
      </c>
      <c r="L284" s="9" t="str">
        <f t="shared" si="80"/>
        <v>N/A</v>
      </c>
    </row>
    <row r="285" spans="1:12" x14ac:dyDescent="0.25">
      <c r="A285" s="18" t="s">
        <v>404</v>
      </c>
      <c r="B285" s="35" t="s">
        <v>290</v>
      </c>
      <c r="C285" s="8">
        <v>27.277326428999999</v>
      </c>
      <c r="D285" s="11" t="str">
        <f>IF($B285="N/A","N/A",IF(C285&lt;=40,"Yes","No"))</f>
        <v>Yes</v>
      </c>
      <c r="E285" s="8">
        <v>28.713702231999999</v>
      </c>
      <c r="F285" s="11" t="str">
        <f>IF($B285="N/A","N/A",IF(E285&lt;=40,"Yes","No"))</f>
        <v>Yes</v>
      </c>
      <c r="G285" s="8">
        <v>26.292485667000001</v>
      </c>
      <c r="H285" s="11" t="str">
        <f>IF($B285="N/A","N/A",IF(G285&lt;=40,"Yes","No"))</f>
        <v>Yes</v>
      </c>
      <c r="I285" s="12">
        <v>5.266</v>
      </c>
      <c r="J285" s="12">
        <v>-8.43</v>
      </c>
      <c r="K285" s="43" t="s">
        <v>741</v>
      </c>
      <c r="L285" s="9" t="str">
        <f t="shared" si="80"/>
        <v>Yes</v>
      </c>
    </row>
    <row r="286" spans="1:12" x14ac:dyDescent="0.25">
      <c r="A286" s="18" t="s">
        <v>701</v>
      </c>
      <c r="B286" s="1" t="s">
        <v>213</v>
      </c>
      <c r="C286" s="1">
        <v>12871</v>
      </c>
      <c r="D286" s="11" t="str">
        <f t="shared" ref="D286:D304" si="81">IF($B286="N/A","N/A",IF(C286&gt;10,"No",IF(C286&lt;-10,"No","Yes")))</f>
        <v>N/A</v>
      </c>
      <c r="E286" s="1">
        <v>11066</v>
      </c>
      <c r="F286" s="11" t="str">
        <f t="shared" ref="F286:F287" si="82">IF($B286="N/A","N/A",IF(E286&gt;10,"No",IF(E286&lt;-10,"No","Yes")))</f>
        <v>N/A</v>
      </c>
      <c r="G286" s="1">
        <v>11848</v>
      </c>
      <c r="H286" s="11" t="str">
        <f t="shared" ref="H286:H287" si="83">IF($B286="N/A","N/A",IF(G286&gt;10,"No",IF(G286&lt;-10,"No","Yes")))</f>
        <v>N/A</v>
      </c>
      <c r="I286" s="12">
        <v>-14</v>
      </c>
      <c r="J286" s="12">
        <v>7.0670000000000002</v>
      </c>
      <c r="K286" s="1" t="s">
        <v>213</v>
      </c>
      <c r="L286" s="9" t="str">
        <f t="shared" ref="L286:L287" si="84">IF(J286="Div by 0", "N/A", IF(K286="N/A","N/A", IF(J286&gt;VALUE(MID(K286,1,2)), "No", IF(J286&lt;-1*VALUE(MID(K286,1,2)), "No", "Yes"))))</f>
        <v>N/A</v>
      </c>
    </row>
    <row r="287" spans="1:12" x14ac:dyDescent="0.25">
      <c r="A287" s="18" t="s">
        <v>702</v>
      </c>
      <c r="B287" s="1" t="s">
        <v>213</v>
      </c>
      <c r="C287" s="1">
        <v>5634.5833333</v>
      </c>
      <c r="D287" s="11" t="str">
        <f t="shared" si="81"/>
        <v>N/A</v>
      </c>
      <c r="E287" s="1">
        <v>4551.4166667</v>
      </c>
      <c r="F287" s="11" t="str">
        <f t="shared" si="82"/>
        <v>N/A</v>
      </c>
      <c r="G287" s="1">
        <v>5130.5833333</v>
      </c>
      <c r="H287" s="11" t="str">
        <f t="shared" si="83"/>
        <v>N/A</v>
      </c>
      <c r="I287" s="12">
        <v>-19.2</v>
      </c>
      <c r="J287" s="12">
        <v>12.72</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1747</v>
      </c>
      <c r="J288" s="12" t="s">
        <v>1747</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1747</v>
      </c>
      <c r="J289" s="12" t="s">
        <v>1747</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1747</v>
      </c>
      <c r="J290" s="12" t="s">
        <v>1747</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1747</v>
      </c>
      <c r="J291" s="12" t="s">
        <v>1747</v>
      </c>
      <c r="K291" s="1" t="s">
        <v>213</v>
      </c>
      <c r="L291" s="9" t="str">
        <f t="shared" si="90"/>
        <v>N/A</v>
      </c>
    </row>
    <row r="292" spans="1:12" x14ac:dyDescent="0.25">
      <c r="A292" s="18" t="s">
        <v>723</v>
      </c>
      <c r="B292" s="35" t="s">
        <v>213</v>
      </c>
      <c r="C292" s="13" t="s">
        <v>1747</v>
      </c>
      <c r="D292" s="11" t="str">
        <f t="shared" si="81"/>
        <v>N/A</v>
      </c>
      <c r="E292" s="13" t="s">
        <v>1747</v>
      </c>
      <c r="F292" s="11" t="str">
        <f t="shared" si="88"/>
        <v>N/A</v>
      </c>
      <c r="G292" s="13" t="s">
        <v>1747</v>
      </c>
      <c r="H292" s="11" t="str">
        <f t="shared" si="89"/>
        <v>N/A</v>
      </c>
      <c r="I292" s="12" t="s">
        <v>1747</v>
      </c>
      <c r="J292" s="12" t="s">
        <v>1747</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1747</v>
      </c>
      <c r="J293" s="12" t="s">
        <v>1747</v>
      </c>
      <c r="K293" s="1" t="s">
        <v>213</v>
      </c>
      <c r="L293" s="9" t="str">
        <f t="shared" si="90"/>
        <v>N/A</v>
      </c>
    </row>
    <row r="294" spans="1:12" x14ac:dyDescent="0.25">
      <c r="A294" s="18" t="s">
        <v>706</v>
      </c>
      <c r="B294" s="1" t="s">
        <v>213</v>
      </c>
      <c r="C294" s="1">
        <v>166575</v>
      </c>
      <c r="D294" s="11" t="str">
        <f t="shared" si="81"/>
        <v>N/A</v>
      </c>
      <c r="E294" s="1">
        <v>242613</v>
      </c>
      <c r="F294" s="11" t="str">
        <f t="shared" si="88"/>
        <v>N/A</v>
      </c>
      <c r="G294" s="1">
        <v>263727</v>
      </c>
      <c r="H294" s="11" t="str">
        <f t="shared" si="89"/>
        <v>N/A</v>
      </c>
      <c r="I294" s="12">
        <v>45.65</v>
      </c>
      <c r="J294" s="12">
        <v>8.7029999999999994</v>
      </c>
      <c r="K294" s="1" t="s">
        <v>213</v>
      </c>
      <c r="L294" s="9" t="str">
        <f t="shared" si="90"/>
        <v>N/A</v>
      </c>
    </row>
    <row r="295" spans="1:12" x14ac:dyDescent="0.25">
      <c r="A295" s="18" t="s">
        <v>717</v>
      </c>
      <c r="B295" s="1" t="s">
        <v>213</v>
      </c>
      <c r="C295" s="1">
        <v>122148.5</v>
      </c>
      <c r="D295" s="11" t="str">
        <f t="shared" si="81"/>
        <v>N/A</v>
      </c>
      <c r="E295" s="1">
        <v>189116.83332999999</v>
      </c>
      <c r="F295" s="11" t="str">
        <f t="shared" si="88"/>
        <v>N/A</v>
      </c>
      <c r="G295" s="1">
        <v>209965.25</v>
      </c>
      <c r="H295" s="11" t="str">
        <f t="shared" si="89"/>
        <v>N/A</v>
      </c>
      <c r="I295" s="12">
        <v>54.83</v>
      </c>
      <c r="J295" s="12">
        <v>11.02</v>
      </c>
      <c r="K295" s="1" t="s">
        <v>213</v>
      </c>
      <c r="L295" s="9" t="str">
        <f t="shared" si="90"/>
        <v>N/A</v>
      </c>
    </row>
    <row r="296" spans="1:12" x14ac:dyDescent="0.25">
      <c r="A296" s="18" t="s">
        <v>707</v>
      </c>
      <c r="B296" s="1" t="s">
        <v>213</v>
      </c>
      <c r="C296" s="1">
        <v>0</v>
      </c>
      <c r="D296" s="11" t="str">
        <f t="shared" si="81"/>
        <v>N/A</v>
      </c>
      <c r="E296" s="1">
        <v>0</v>
      </c>
      <c r="F296" s="11" t="str">
        <f t="shared" si="88"/>
        <v>N/A</v>
      </c>
      <c r="G296" s="1">
        <v>71</v>
      </c>
      <c r="H296" s="11" t="str">
        <f t="shared" si="89"/>
        <v>N/A</v>
      </c>
      <c r="I296" s="12" t="s">
        <v>1747</v>
      </c>
      <c r="J296" s="12" t="s">
        <v>1747</v>
      </c>
      <c r="K296" s="1" t="s">
        <v>213</v>
      </c>
      <c r="L296" s="9" t="str">
        <f t="shared" si="90"/>
        <v>N/A</v>
      </c>
    </row>
    <row r="297" spans="1:12" x14ac:dyDescent="0.25">
      <c r="A297" s="18" t="s">
        <v>718</v>
      </c>
      <c r="B297" s="1" t="s">
        <v>213</v>
      </c>
      <c r="C297" s="1">
        <v>0</v>
      </c>
      <c r="D297" s="11" t="str">
        <f t="shared" si="81"/>
        <v>N/A</v>
      </c>
      <c r="E297" s="1">
        <v>0</v>
      </c>
      <c r="F297" s="11" t="str">
        <f t="shared" si="88"/>
        <v>N/A</v>
      </c>
      <c r="G297" s="1">
        <v>17.333333332999999</v>
      </c>
      <c r="H297" s="11" t="str">
        <f t="shared" si="89"/>
        <v>N/A</v>
      </c>
      <c r="I297" s="12" t="s">
        <v>1747</v>
      </c>
      <c r="J297" s="12" t="s">
        <v>1747</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1747</v>
      </c>
      <c r="J298" s="12" t="s">
        <v>1747</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1747</v>
      </c>
      <c r="J299" s="12" t="s">
        <v>1747</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1747</v>
      </c>
      <c r="J300" s="12" t="s">
        <v>1747</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1747</v>
      </c>
      <c r="J301" s="12" t="s">
        <v>1747</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1747</v>
      </c>
      <c r="J302" s="12" t="s">
        <v>1747</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1747</v>
      </c>
      <c r="J303" s="12" t="s">
        <v>1747</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1747</v>
      </c>
      <c r="J304" s="12" t="s">
        <v>1747</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1747</v>
      </c>
      <c r="J305" s="12" t="s">
        <v>1747</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1747</v>
      </c>
      <c r="J306" s="12" t="s">
        <v>1747</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1747</v>
      </c>
      <c r="J307" s="12" t="s">
        <v>1747</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1747</v>
      </c>
      <c r="J308" s="12" t="s">
        <v>1747</v>
      </c>
      <c r="K308" s="1" t="s">
        <v>213</v>
      </c>
      <c r="L308" s="9" t="str">
        <f>IF(J308="Div by 0", "N/A", IF(K308="N/A","N/A", IF(J308&gt;VALUE(MID(K308,1,2)), "No", IF(J308&lt;-1*VALUE(MID(K308,1,2)), "No", "Yes"))))</f>
        <v>N/A</v>
      </c>
    </row>
    <row r="309" spans="1:12" x14ac:dyDescent="0.25">
      <c r="A309" s="50" t="s">
        <v>714</v>
      </c>
      <c r="B309" s="1" t="s">
        <v>213</v>
      </c>
      <c r="C309" s="1">
        <v>9187</v>
      </c>
      <c r="D309" s="1" t="s">
        <v>213</v>
      </c>
      <c r="E309" s="1">
        <v>10601</v>
      </c>
      <c r="F309" s="1" t="s">
        <v>213</v>
      </c>
      <c r="G309" s="1">
        <v>11124</v>
      </c>
      <c r="H309" s="1" t="s">
        <v>213</v>
      </c>
      <c r="I309" s="12">
        <v>15.39</v>
      </c>
      <c r="J309" s="12">
        <v>4.9329999999999998</v>
      </c>
      <c r="K309" s="1" t="s">
        <v>213</v>
      </c>
      <c r="L309" s="9" t="str">
        <f>IF(J309="Div by 0", "N/A", IF(K309="N/A","N/A", IF(J309&gt;VALUE(MID(K309,1,2)), "No", IF(J309&lt;-1*VALUE(MID(K309,1,2)), "No", "Yes"))))</f>
        <v>N/A</v>
      </c>
    </row>
    <row r="310" spans="1:12" x14ac:dyDescent="0.25">
      <c r="A310" s="67" t="s">
        <v>73</v>
      </c>
      <c r="B310" s="35" t="s">
        <v>213</v>
      </c>
      <c r="C310" s="36">
        <v>188781</v>
      </c>
      <c r="D310" s="11" t="str">
        <f>IF($B310="N/A","N/A",IF(C310&gt;10,"No",IF(C310&lt;-10,"No","Yes")))</f>
        <v>N/A</v>
      </c>
      <c r="E310" s="36">
        <v>198103</v>
      </c>
      <c r="F310" s="11" t="str">
        <f>IF($B310="N/A","N/A",IF(E310&gt;10,"No",IF(E310&lt;-10,"No","Yes")))</f>
        <v>N/A</v>
      </c>
      <c r="G310" s="36">
        <v>224962</v>
      </c>
      <c r="H310" s="11" t="str">
        <f>IF($B310="N/A","N/A",IF(G310&gt;10,"No",IF(G310&lt;-10,"No","Yes")))</f>
        <v>N/A</v>
      </c>
      <c r="I310" s="12">
        <v>4.9379999999999997</v>
      </c>
      <c r="J310" s="12">
        <v>13.56</v>
      </c>
      <c r="K310" s="43" t="s">
        <v>741</v>
      </c>
      <c r="L310" s="9" t="str">
        <f t="shared" ref="L310:L339" si="92">IF(J310="Div by 0", "N/A", IF(K310="N/A","N/A", IF(J310&gt;VALUE(MID(K310,1,2)), "No", IF(J310&lt;-1*VALUE(MID(K310,1,2)), "No", "Yes"))))</f>
        <v>Yes</v>
      </c>
    </row>
    <row r="311" spans="1:12" x14ac:dyDescent="0.25">
      <c r="A311" s="50" t="s">
        <v>182</v>
      </c>
      <c r="B311" s="35" t="s">
        <v>213</v>
      </c>
      <c r="C311" s="36">
        <v>14428</v>
      </c>
      <c r="D311" s="11" t="str">
        <f t="shared" ref="D311:D314" si="93">IF($B311="N/A","N/A",IF(C311&gt;10,"No",IF(C311&lt;-10,"No","Yes")))</f>
        <v>N/A</v>
      </c>
      <c r="E311" s="36">
        <v>14353</v>
      </c>
      <c r="F311" s="11" t="str">
        <f t="shared" ref="F311:F314" si="94">IF($B311="N/A","N/A",IF(E311&gt;10,"No",IF(E311&lt;-10,"No","Yes")))</f>
        <v>N/A</v>
      </c>
      <c r="G311" s="36">
        <v>15721</v>
      </c>
      <c r="H311" s="11" t="str">
        <f t="shared" ref="H311:H314" si="95">IF($B311="N/A","N/A",IF(G311&gt;10,"No",IF(G311&lt;-10,"No","Yes")))</f>
        <v>N/A</v>
      </c>
      <c r="I311" s="12">
        <v>-0.52</v>
      </c>
      <c r="J311" s="12">
        <v>9.5310000000000006</v>
      </c>
      <c r="K311" s="43" t="s">
        <v>741</v>
      </c>
      <c r="L311" s="9" t="str">
        <f>IF(J311="Div by 0", "N/A", IF(OR(J311="N/A",K311="N/A"),"N/A", IF(J311&gt;VALUE(MID(K311,1,2)), "No", IF(J311&lt;-1*VALUE(MID(K311,1,2)), "No", "Yes"))))</f>
        <v>Yes</v>
      </c>
    </row>
    <row r="312" spans="1:12" x14ac:dyDescent="0.25">
      <c r="A312" s="50" t="s">
        <v>183</v>
      </c>
      <c r="B312" s="35" t="s">
        <v>213</v>
      </c>
      <c r="C312" s="36">
        <v>35787</v>
      </c>
      <c r="D312" s="11" t="str">
        <f t="shared" si="93"/>
        <v>N/A</v>
      </c>
      <c r="E312" s="36">
        <v>35854</v>
      </c>
      <c r="F312" s="11" t="str">
        <f t="shared" si="94"/>
        <v>N/A</v>
      </c>
      <c r="G312" s="36">
        <v>39296</v>
      </c>
      <c r="H312" s="11" t="str">
        <f t="shared" si="95"/>
        <v>N/A</v>
      </c>
      <c r="I312" s="12">
        <v>0.18720000000000001</v>
      </c>
      <c r="J312" s="12">
        <v>9.6</v>
      </c>
      <c r="K312" s="43" t="s">
        <v>741</v>
      </c>
      <c r="L312" s="9" t="str">
        <f t="shared" ref="L312:L314" si="96">IF(J312="Div by 0", "N/A", IF(OR(J312="N/A",K312="N/A"),"N/A", IF(J312&gt;VALUE(MID(K312,1,2)), "No", IF(J312&lt;-1*VALUE(MID(K312,1,2)), "No", "Yes"))))</f>
        <v>Yes</v>
      </c>
    </row>
    <row r="313" spans="1:12" x14ac:dyDescent="0.25">
      <c r="A313" s="50" t="s">
        <v>184</v>
      </c>
      <c r="B313" s="35" t="s">
        <v>213</v>
      </c>
      <c r="C313" s="36">
        <v>120447</v>
      </c>
      <c r="D313" s="11" t="str">
        <f t="shared" si="93"/>
        <v>N/A</v>
      </c>
      <c r="E313" s="36">
        <v>129251</v>
      </c>
      <c r="F313" s="11" t="str">
        <f t="shared" si="94"/>
        <v>N/A</v>
      </c>
      <c r="G313" s="36">
        <v>146470</v>
      </c>
      <c r="H313" s="11" t="str">
        <f t="shared" si="95"/>
        <v>N/A</v>
      </c>
      <c r="I313" s="12">
        <v>7.3090000000000002</v>
      </c>
      <c r="J313" s="12">
        <v>13.32</v>
      </c>
      <c r="K313" s="43" t="s">
        <v>741</v>
      </c>
      <c r="L313" s="9" t="str">
        <f t="shared" si="96"/>
        <v>Yes</v>
      </c>
    </row>
    <row r="314" spans="1:12" x14ac:dyDescent="0.25">
      <c r="A314" s="7" t="s">
        <v>185</v>
      </c>
      <c r="B314" s="35" t="s">
        <v>213</v>
      </c>
      <c r="C314" s="36">
        <v>18119</v>
      </c>
      <c r="D314" s="11" t="str">
        <f t="shared" si="93"/>
        <v>N/A</v>
      </c>
      <c r="E314" s="36">
        <v>18645</v>
      </c>
      <c r="F314" s="11" t="str">
        <f t="shared" si="94"/>
        <v>N/A</v>
      </c>
      <c r="G314" s="36">
        <v>23475</v>
      </c>
      <c r="H314" s="11" t="str">
        <f t="shared" si="95"/>
        <v>N/A</v>
      </c>
      <c r="I314" s="12">
        <v>2.903</v>
      </c>
      <c r="J314" s="12">
        <v>25.91</v>
      </c>
      <c r="K314" s="43" t="s">
        <v>741</v>
      </c>
      <c r="L314" s="9" t="str">
        <f t="shared" si="96"/>
        <v>No</v>
      </c>
    </row>
    <row r="315" spans="1:12" x14ac:dyDescent="0.25">
      <c r="A315" s="50" t="s">
        <v>1124</v>
      </c>
      <c r="B315" s="13" t="s">
        <v>213</v>
      </c>
      <c r="C315" s="36">
        <v>125836</v>
      </c>
      <c r="D315" s="9" t="str">
        <f t="shared" ref="D315:F318" si="97">IF($B315="N/A","N/A",IF(C315&lt;0,"No","Yes"))</f>
        <v>N/A</v>
      </c>
      <c r="E315" s="36">
        <v>133086</v>
      </c>
      <c r="F315" s="9" t="str">
        <f t="shared" si="97"/>
        <v>N/A</v>
      </c>
      <c r="G315" s="36">
        <v>150486</v>
      </c>
      <c r="H315" s="9" t="str">
        <f t="shared" ref="H315:H318" si="98">IF($B315="N/A","N/A",IF(G315&lt;0,"No","Yes"))</f>
        <v>N/A</v>
      </c>
      <c r="I315" s="12">
        <v>5.7610000000000001</v>
      </c>
      <c r="J315" s="12">
        <v>13.07</v>
      </c>
      <c r="K315" s="1" t="s">
        <v>740</v>
      </c>
      <c r="L315" s="9" t="str">
        <f>IF(J315="Div by 0", "N/A", IF(OR(J315="N/A",K315="N/A"),"N/A", IF(J315&gt;VALUE(MID(K315,1,2)), "No", IF(J315&lt;-1*VALUE(MID(K315,1,2)), "No", "Yes"))))</f>
        <v>No</v>
      </c>
    </row>
    <row r="316" spans="1:12" x14ac:dyDescent="0.25">
      <c r="A316" s="50" t="s">
        <v>433</v>
      </c>
      <c r="B316" s="13" t="s">
        <v>213</v>
      </c>
      <c r="C316" s="36">
        <v>4210</v>
      </c>
      <c r="D316" s="9" t="str">
        <f t="shared" si="97"/>
        <v>N/A</v>
      </c>
      <c r="E316" s="36">
        <v>4848</v>
      </c>
      <c r="F316" s="9" t="str">
        <f t="shared" si="97"/>
        <v>N/A</v>
      </c>
      <c r="G316" s="36">
        <v>5481</v>
      </c>
      <c r="H316" s="9" t="str">
        <f t="shared" si="98"/>
        <v>N/A</v>
      </c>
      <c r="I316" s="12">
        <v>15.15</v>
      </c>
      <c r="J316" s="12">
        <v>13.06</v>
      </c>
      <c r="K316" s="1" t="s">
        <v>740</v>
      </c>
      <c r="L316" s="9" t="str">
        <f t="shared" ref="L316:L318" si="99">IF(J316="Div by 0", "N/A", IF(OR(J316="N/A",K316="N/A"),"N/A", IF(J316&gt;VALUE(MID(K316,1,2)), "No", IF(J316&lt;-1*VALUE(MID(K316,1,2)), "No", "Yes"))))</f>
        <v>No</v>
      </c>
    </row>
    <row r="317" spans="1:12" x14ac:dyDescent="0.25">
      <c r="A317" s="50" t="s">
        <v>434</v>
      </c>
      <c r="B317" s="13" t="s">
        <v>213</v>
      </c>
      <c r="C317" s="36">
        <v>41401</v>
      </c>
      <c r="D317" s="9" t="str">
        <f t="shared" si="97"/>
        <v>N/A</v>
      </c>
      <c r="E317" s="36">
        <v>43913</v>
      </c>
      <c r="F317" s="9" t="str">
        <f t="shared" si="97"/>
        <v>N/A</v>
      </c>
      <c r="G317" s="36">
        <v>51772</v>
      </c>
      <c r="H317" s="9" t="str">
        <f t="shared" si="98"/>
        <v>N/A</v>
      </c>
      <c r="I317" s="12">
        <v>6.0670000000000002</v>
      </c>
      <c r="J317" s="12">
        <v>17.899999999999999</v>
      </c>
      <c r="K317" s="1" t="s">
        <v>740</v>
      </c>
      <c r="L317" s="9" t="str">
        <f t="shared" si="99"/>
        <v>No</v>
      </c>
    </row>
    <row r="318" spans="1:12" x14ac:dyDescent="0.25">
      <c r="A318" s="50" t="s">
        <v>1125</v>
      </c>
      <c r="B318" s="13" t="s">
        <v>213</v>
      </c>
      <c r="C318" s="36">
        <v>11826</v>
      </c>
      <c r="D318" s="9" t="str">
        <f t="shared" si="97"/>
        <v>N/A</v>
      </c>
      <c r="E318" s="36">
        <v>12311</v>
      </c>
      <c r="F318" s="9" t="str">
        <f t="shared" si="97"/>
        <v>N/A</v>
      </c>
      <c r="G318" s="36">
        <v>13698</v>
      </c>
      <c r="H318" s="9" t="str">
        <f t="shared" si="98"/>
        <v>N/A</v>
      </c>
      <c r="I318" s="12">
        <v>4.101</v>
      </c>
      <c r="J318" s="12">
        <v>11.27</v>
      </c>
      <c r="K318" s="1" t="s">
        <v>740</v>
      </c>
      <c r="L318" s="9" t="str">
        <f t="shared" si="99"/>
        <v>No</v>
      </c>
    </row>
    <row r="319" spans="1:12" x14ac:dyDescent="0.25">
      <c r="A319" s="50" t="s">
        <v>98</v>
      </c>
      <c r="B319" s="35" t="s">
        <v>291</v>
      </c>
      <c r="C319" s="8">
        <v>27.621953479999998</v>
      </c>
      <c r="D319" s="11" t="str">
        <f>IF($B319="N/A","N/A",IF(C319&gt;80,"Yes","No"))</f>
        <v>No</v>
      </c>
      <c r="E319" s="8">
        <v>1.5648425300000001E-2</v>
      </c>
      <c r="F319" s="11" t="str">
        <f>IF($B319="N/A","N/A",IF(E319&gt;80,"Yes","No"))</f>
        <v>No</v>
      </c>
      <c r="G319" s="8">
        <v>5.1119744699999997E-2</v>
      </c>
      <c r="H319" s="11" t="str">
        <f>IF($B319="N/A","N/A",IF(G319&gt;80,"Yes","No"))</f>
        <v>No</v>
      </c>
      <c r="I319" s="12">
        <v>-99.9</v>
      </c>
      <c r="J319" s="12">
        <v>226.7</v>
      </c>
      <c r="K319" s="43" t="s">
        <v>741</v>
      </c>
      <c r="L319" s="9" t="str">
        <f t="shared" si="92"/>
        <v>No</v>
      </c>
    </row>
    <row r="320" spans="1:12" x14ac:dyDescent="0.25">
      <c r="A320" s="50" t="s">
        <v>332</v>
      </c>
      <c r="B320" s="35" t="s">
        <v>278</v>
      </c>
      <c r="C320" s="8">
        <v>0</v>
      </c>
      <c r="D320" s="11" t="str">
        <f>IF($B320="N/A","N/A",IF(C320&gt;=5,"No",IF(C320&lt;0,"No","Yes")))</f>
        <v>Yes</v>
      </c>
      <c r="E320" s="8">
        <v>2.5239396E-3</v>
      </c>
      <c r="F320" s="11" t="str">
        <f>IF($B320="N/A","N/A",IF(E320&gt;=5,"No",IF(E320&lt;0,"No","Yes")))</f>
        <v>Yes</v>
      </c>
      <c r="G320" s="8">
        <v>4.6230029999999998E-2</v>
      </c>
      <c r="H320" s="11" t="str">
        <f>IF($B320="N/A","N/A",IF(G320&gt;=5,"No",IF(G320&lt;0,"No","Yes")))</f>
        <v>Yes</v>
      </c>
      <c r="I320" s="12" t="s">
        <v>1747</v>
      </c>
      <c r="J320" s="12">
        <v>1732</v>
      </c>
      <c r="K320" s="43" t="s">
        <v>741</v>
      </c>
      <c r="L320" s="9" t="str">
        <f t="shared" si="92"/>
        <v>No</v>
      </c>
    </row>
    <row r="321" spans="1:12" x14ac:dyDescent="0.25">
      <c r="A321" s="50" t="s">
        <v>340</v>
      </c>
      <c r="B321" s="43" t="s">
        <v>278</v>
      </c>
      <c r="C321" s="8">
        <v>4.5613700531000001</v>
      </c>
      <c r="D321" s="11" t="str">
        <f>IF($B321="N/A","N/A",IF(C321&gt;=5,"No",IF(C321&lt;0,"No","Yes")))</f>
        <v>Yes</v>
      </c>
      <c r="E321" s="8">
        <v>4.3366329636999996</v>
      </c>
      <c r="F321" s="11" t="str">
        <f>IF($B321="N/A","N/A",IF(E321&gt;=5,"No",IF(E321&lt;0,"No","Yes")))</f>
        <v>Yes</v>
      </c>
      <c r="G321" s="8">
        <v>4.7688053981999996</v>
      </c>
      <c r="H321" s="11" t="str">
        <f>IF($B321="N/A","N/A",IF(G321&gt;=5,"No",IF(G321&lt;0,"No","Yes")))</f>
        <v>Yes</v>
      </c>
      <c r="I321" s="12">
        <v>-4.93</v>
      </c>
      <c r="J321" s="12">
        <v>9.9659999999999993</v>
      </c>
      <c r="K321" s="43" t="s">
        <v>741</v>
      </c>
      <c r="L321" s="9" t="str">
        <f t="shared" si="92"/>
        <v>Yes</v>
      </c>
    </row>
    <row r="322" spans="1:12" x14ac:dyDescent="0.25">
      <c r="A322" s="50" t="s">
        <v>333</v>
      </c>
      <c r="B322" s="43" t="s">
        <v>278</v>
      </c>
      <c r="C322" s="8">
        <v>3.1104825167999999</v>
      </c>
      <c r="D322" s="11" t="str">
        <f>IF($B322="N/A","N/A",IF(C322&gt;=5,"No",IF(C322&lt;0,"No","Yes")))</f>
        <v>Yes</v>
      </c>
      <c r="E322" s="8">
        <v>2.2387343956999999</v>
      </c>
      <c r="F322" s="11" t="str">
        <f>IF($B322="N/A","N/A",IF(E322&gt;=5,"No",IF(E322&lt;0,"No","Yes")))</f>
        <v>Yes</v>
      </c>
      <c r="G322" s="8">
        <v>2.2030387353999998</v>
      </c>
      <c r="H322" s="11" t="str">
        <f>IF($B322="N/A","N/A",IF(G322&gt;=5,"No",IF(G322&lt;0,"No","Yes")))</f>
        <v>Yes</v>
      </c>
      <c r="I322" s="12">
        <v>-28</v>
      </c>
      <c r="J322" s="12">
        <v>-1.59</v>
      </c>
      <c r="K322" s="43" t="s">
        <v>741</v>
      </c>
      <c r="L322" s="9" t="str">
        <f t="shared" si="92"/>
        <v>Yes</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1747</v>
      </c>
      <c r="J323" s="12" t="s">
        <v>1747</v>
      </c>
      <c r="K323" s="43" t="s">
        <v>741</v>
      </c>
      <c r="L323" s="9" t="str">
        <f t="shared" si="92"/>
        <v>N/A</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1747</v>
      </c>
      <c r="J324" s="12" t="s">
        <v>1747</v>
      </c>
      <c r="K324" s="43" t="s">
        <v>741</v>
      </c>
      <c r="L324" s="9" t="str">
        <f t="shared" si="92"/>
        <v>N/A</v>
      </c>
    </row>
    <row r="325" spans="1:12" x14ac:dyDescent="0.25">
      <c r="A325" s="50" t="s">
        <v>336</v>
      </c>
      <c r="B325" s="43" t="s">
        <v>292</v>
      </c>
      <c r="C325" s="8">
        <v>64.706193949999999</v>
      </c>
      <c r="D325" s="11" t="str">
        <f t="shared" ref="D325:D326" si="100">IF($B325="N/A","N/A",IF(C325&gt;0,"No",IF(C325&lt;0,"No","Yes")))</f>
        <v>No</v>
      </c>
      <c r="E325" s="8">
        <v>93.406460276000004</v>
      </c>
      <c r="F325" s="11" t="str">
        <f t="shared" ref="F325:F326" si="101">IF($B325="N/A","N/A",IF(E325&gt;0,"No",IF(E325&lt;0,"No","Yes")))</f>
        <v>No</v>
      </c>
      <c r="G325" s="8">
        <v>92.930806091999997</v>
      </c>
      <c r="H325" s="11" t="str">
        <f t="shared" ref="H325:H326" si="102">IF($B325="N/A","N/A",IF(G325&gt;0,"No",IF(G325&lt;0,"No","Yes")))</f>
        <v>No</v>
      </c>
      <c r="I325" s="12">
        <v>44.35</v>
      </c>
      <c r="J325" s="12">
        <v>-0.50900000000000001</v>
      </c>
      <c r="K325" s="43" t="s">
        <v>741</v>
      </c>
      <c r="L325" s="9" t="str">
        <f t="shared" si="92"/>
        <v>Yes</v>
      </c>
    </row>
    <row r="326" spans="1:12" x14ac:dyDescent="0.25">
      <c r="A326" s="50" t="s">
        <v>337</v>
      </c>
      <c r="B326" s="43" t="s">
        <v>292</v>
      </c>
      <c r="C326" s="8">
        <v>0</v>
      </c>
      <c r="D326" s="11" t="str">
        <f t="shared" si="100"/>
        <v>Yes</v>
      </c>
      <c r="E326" s="8">
        <v>0</v>
      </c>
      <c r="F326" s="11" t="str">
        <f t="shared" si="101"/>
        <v>Yes</v>
      </c>
      <c r="G326" s="8">
        <v>0</v>
      </c>
      <c r="H326" s="11" t="str">
        <f t="shared" si="102"/>
        <v>Yes</v>
      </c>
      <c r="I326" s="12" t="s">
        <v>1747</v>
      </c>
      <c r="J326" s="12" t="s">
        <v>1747</v>
      </c>
      <c r="K326" s="43" t="s">
        <v>741</v>
      </c>
      <c r="L326" s="9" t="str">
        <f t="shared" si="92"/>
        <v>N/A</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1747</v>
      </c>
      <c r="J327" s="12" t="s">
        <v>1747</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1747</v>
      </c>
      <c r="J328" s="12" t="s">
        <v>1747</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1747</v>
      </c>
      <c r="J329" s="12" t="s">
        <v>1747</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1747</v>
      </c>
      <c r="J330" s="12" t="s">
        <v>1747</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1747</v>
      </c>
      <c r="J331" s="12" t="s">
        <v>1747</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1747</v>
      </c>
      <c r="J332" s="12" t="s">
        <v>1747</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1747</v>
      </c>
      <c r="J333" s="12" t="s">
        <v>1747</v>
      </c>
      <c r="K333" s="43" t="s">
        <v>741</v>
      </c>
      <c r="L333" s="9" t="str">
        <f t="shared" si="92"/>
        <v>N/A</v>
      </c>
    </row>
    <row r="334" spans="1:12" x14ac:dyDescent="0.25">
      <c r="A334" s="50" t="s">
        <v>1130</v>
      </c>
      <c r="B334" s="35" t="s">
        <v>293</v>
      </c>
      <c r="C334" s="8">
        <v>8.7545886503000006</v>
      </c>
      <c r="D334" s="11" t="str">
        <f>IF($B334="N/A","N/A",IF(C334&gt;15,"No",IF(C334&lt;2,"No","Yes")))</f>
        <v>Yes</v>
      </c>
      <c r="E334" s="8">
        <v>12.370837393</v>
      </c>
      <c r="F334" s="11" t="str">
        <f>IF($B334="N/A","N/A",IF(E334&gt;15,"No",IF(E334&lt;2,"No","Yes")))</f>
        <v>Yes</v>
      </c>
      <c r="G334" s="8">
        <v>13.776993448000001</v>
      </c>
      <c r="H334" s="11" t="str">
        <f>IF($B334="N/A","N/A",IF(G334&gt;15,"No",IF(G334&lt;2,"No","Yes")))</f>
        <v>Yes</v>
      </c>
      <c r="I334" s="12">
        <v>41.31</v>
      </c>
      <c r="J334" s="12">
        <v>11.37</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1747</v>
      </c>
      <c r="J335" s="12" t="s">
        <v>1747</v>
      </c>
      <c r="K335" s="43" t="s">
        <v>741</v>
      </c>
      <c r="L335" s="9" t="str">
        <f t="shared" si="92"/>
        <v>N/A</v>
      </c>
    </row>
    <row r="336" spans="1:12" x14ac:dyDescent="0.25">
      <c r="A336" s="50" t="s">
        <v>1687</v>
      </c>
      <c r="B336" s="35" t="s">
        <v>213</v>
      </c>
      <c r="C336" s="36">
        <v>11865</v>
      </c>
      <c r="D336" s="11" t="str">
        <f>IF($B336="N/A","N/A",IF(C336&gt;10,"No",IF(C336&lt;-10,"No","Yes")))</f>
        <v>N/A</v>
      </c>
      <c r="E336" s="36">
        <v>11428</v>
      </c>
      <c r="F336" s="11" t="str">
        <f>IF($B336="N/A","N/A",IF(E336&gt;10,"No",IF(E336&lt;-10,"No","Yes")))</f>
        <v>N/A</v>
      </c>
      <c r="G336" s="36">
        <v>10913</v>
      </c>
      <c r="H336" s="11" t="str">
        <f>IF($B336="N/A","N/A",IF(G336&gt;10,"No",IF(G336&lt;-10,"No","Yes")))</f>
        <v>N/A</v>
      </c>
      <c r="I336" s="12">
        <v>-3.68</v>
      </c>
      <c r="J336" s="12">
        <v>-4.51</v>
      </c>
      <c r="K336" s="43" t="s">
        <v>741</v>
      </c>
      <c r="L336" s="9" t="str">
        <f t="shared" si="92"/>
        <v>Yes</v>
      </c>
    </row>
    <row r="337" spans="1:12" x14ac:dyDescent="0.25">
      <c r="A337" s="50" t="s">
        <v>1688</v>
      </c>
      <c r="B337" s="35" t="s">
        <v>213</v>
      </c>
      <c r="C337" s="36">
        <v>272</v>
      </c>
      <c r="D337" s="11" t="str">
        <f>IF($B337="N/A","N/A",IF(C337&gt;10,"No",IF(C337&lt;-10,"No","Yes")))</f>
        <v>N/A</v>
      </c>
      <c r="E337" s="36">
        <v>344</v>
      </c>
      <c r="F337" s="11" t="str">
        <f>IF($B337="N/A","N/A",IF(E337&gt;10,"No",IF(E337&lt;-10,"No","Yes")))</f>
        <v>N/A</v>
      </c>
      <c r="G337" s="36">
        <v>354</v>
      </c>
      <c r="H337" s="11" t="str">
        <f>IF($B337="N/A","N/A",IF(G337&gt;10,"No",IF(G337&lt;-10,"No","Yes")))</f>
        <v>N/A</v>
      </c>
      <c r="I337" s="12">
        <v>26.47</v>
      </c>
      <c r="J337" s="12">
        <v>2.907</v>
      </c>
      <c r="K337" s="43" t="s">
        <v>741</v>
      </c>
      <c r="L337" s="9" t="str">
        <f t="shared" si="92"/>
        <v>Yes</v>
      </c>
    </row>
    <row r="338" spans="1:12" x14ac:dyDescent="0.25">
      <c r="A338" s="50" t="s">
        <v>1689</v>
      </c>
      <c r="B338" s="35" t="s">
        <v>213</v>
      </c>
      <c r="C338" s="36">
        <v>4909</v>
      </c>
      <c r="D338" s="11" t="str">
        <f>IF($B338="N/A","N/A",IF(C338&gt;10,"No",IF(C338&lt;-10,"No","Yes")))</f>
        <v>N/A</v>
      </c>
      <c r="E338" s="36">
        <v>4312</v>
      </c>
      <c r="F338" s="11" t="str">
        <f>IF($B338="N/A","N/A",IF(E338&gt;10,"No",IF(E338&lt;-10,"No","Yes")))</f>
        <v>N/A</v>
      </c>
      <c r="G338" s="36">
        <v>4403</v>
      </c>
      <c r="H338" s="11" t="str">
        <f>IF($B338="N/A","N/A",IF(G338&gt;10,"No",IF(G338&lt;-10,"No","Yes")))</f>
        <v>N/A</v>
      </c>
      <c r="I338" s="12">
        <v>-12.2</v>
      </c>
      <c r="J338" s="12">
        <v>2.11</v>
      </c>
      <c r="K338" s="43" t="s">
        <v>741</v>
      </c>
      <c r="L338" s="9" t="str">
        <f t="shared" si="92"/>
        <v>Yes</v>
      </c>
    </row>
    <row r="339" spans="1:12" x14ac:dyDescent="0.25">
      <c r="A339" s="50" t="s">
        <v>1690</v>
      </c>
      <c r="B339" s="35" t="s">
        <v>213</v>
      </c>
      <c r="C339" s="36">
        <v>51</v>
      </c>
      <c r="D339" s="11" t="str">
        <f>IF($B339="N/A","N/A",IF(C339&gt;10,"No",IF(C339&lt;-10,"No","Yes")))</f>
        <v>N/A</v>
      </c>
      <c r="E339" s="36">
        <v>61</v>
      </c>
      <c r="F339" s="11" t="str">
        <f>IF($B339="N/A","N/A",IF(E339&gt;10,"No",IF(E339&lt;-10,"No","Yes")))</f>
        <v>N/A</v>
      </c>
      <c r="G339" s="36">
        <v>316</v>
      </c>
      <c r="H339" s="11" t="str">
        <f>IF($B339="N/A","N/A",IF(G339&gt;10,"No",IF(G339&lt;-10,"No","Yes")))</f>
        <v>N/A</v>
      </c>
      <c r="I339" s="12">
        <v>19.61</v>
      </c>
      <c r="J339" s="12">
        <v>418</v>
      </c>
      <c r="K339" s="43" t="s">
        <v>741</v>
      </c>
      <c r="L339" s="9" t="str">
        <f t="shared" si="92"/>
        <v>No</v>
      </c>
    </row>
    <row r="340" spans="1:12" s="20" customFormat="1" ht="12" customHeight="1" x14ac:dyDescent="0.25">
      <c r="A340" s="137" t="s">
        <v>1647</v>
      </c>
      <c r="B340" s="138"/>
      <c r="C340" s="138"/>
      <c r="D340" s="138"/>
      <c r="E340" s="138"/>
      <c r="F340" s="138"/>
      <c r="G340" s="138"/>
      <c r="H340" s="138"/>
      <c r="I340" s="138"/>
      <c r="J340" s="138"/>
      <c r="K340" s="138"/>
      <c r="L340" s="139"/>
    </row>
    <row r="341" spans="1:12" s="20" customFormat="1" ht="12.75" customHeight="1" x14ac:dyDescent="0.25">
      <c r="A341" s="132" t="s">
        <v>1645</v>
      </c>
      <c r="B341" s="133"/>
      <c r="C341" s="133"/>
      <c r="D341" s="133"/>
      <c r="E341" s="133"/>
      <c r="F341" s="133"/>
      <c r="G341" s="133"/>
      <c r="H341" s="133"/>
      <c r="I341" s="133"/>
      <c r="J341" s="133"/>
      <c r="K341" s="133"/>
      <c r="L341" s="134"/>
    </row>
    <row r="342" spans="1:12" x14ac:dyDescent="0.25">
      <c r="A342" s="143" t="s">
        <v>1743</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1646</v>
      </c>
    </row>
    <row r="3" spans="1:1" s="99" customFormat="1" x14ac:dyDescent="0.25">
      <c r="A3" s="100" t="s">
        <v>1643</v>
      </c>
    </row>
    <row r="4" spans="1:1" s="99" customFormat="1" x14ac:dyDescent="0.25">
      <c r="A4" s="99" t="s">
        <v>1686</v>
      </c>
    </row>
    <row r="5" spans="1:1" s="99" customFormat="1" x14ac:dyDescent="0.25">
      <c r="A5" s="99" t="s">
        <v>1644</v>
      </c>
    </row>
    <row r="6" spans="1:1" s="99" customFormat="1" x14ac:dyDescent="0.25">
      <c r="A6" s="99" t="s">
        <v>746</v>
      </c>
    </row>
    <row r="7" spans="1:1" x14ac:dyDescent="0.25">
      <c r="A7" s="99" t="s">
        <v>747</v>
      </c>
    </row>
    <row r="8" spans="1:1" x14ac:dyDescent="0.25">
      <c r="A8" s="111" t="s">
        <v>1646</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1707</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1731</v>
      </c>
      <c r="B1" s="124"/>
      <c r="C1" s="124"/>
      <c r="D1" s="124"/>
      <c r="E1" s="124"/>
      <c r="F1" s="124"/>
      <c r="G1" s="124"/>
      <c r="H1" s="124"/>
      <c r="I1" s="124"/>
      <c r="J1" s="124"/>
      <c r="K1" s="124"/>
      <c r="L1" s="125"/>
    </row>
    <row r="2" spans="1:12" ht="24.75" customHeight="1" x14ac:dyDescent="0.3">
      <c r="A2" s="149" t="s">
        <v>1606</v>
      </c>
      <c r="B2" s="150"/>
      <c r="C2" s="150"/>
      <c r="D2" s="150"/>
      <c r="E2" s="150"/>
      <c r="F2" s="150"/>
      <c r="G2" s="150"/>
      <c r="H2" s="150"/>
      <c r="I2" s="150"/>
      <c r="J2" s="150"/>
      <c r="K2" s="150"/>
      <c r="L2" s="151"/>
    </row>
    <row r="3" spans="1:12" s="20" customFormat="1" ht="13" x14ac:dyDescent="0.3">
      <c r="A3" s="121" t="s">
        <v>1746</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1732</v>
      </c>
      <c r="D5" s="24" t="s">
        <v>1737</v>
      </c>
      <c r="E5" s="24" t="s">
        <v>651</v>
      </c>
      <c r="F5" s="24" t="s">
        <v>1733</v>
      </c>
      <c r="G5" s="24" t="s">
        <v>652</v>
      </c>
      <c r="H5" s="24" t="s">
        <v>1734</v>
      </c>
      <c r="I5" s="40" t="s">
        <v>1735</v>
      </c>
      <c r="J5" s="40" t="s">
        <v>1736</v>
      </c>
      <c r="K5" s="41" t="s">
        <v>744</v>
      </c>
      <c r="L5" s="42" t="s">
        <v>743</v>
      </c>
    </row>
    <row r="6" spans="1:12" x14ac:dyDescent="0.25">
      <c r="A6" s="4" t="s">
        <v>58</v>
      </c>
      <c r="B6" s="43" t="s">
        <v>213</v>
      </c>
      <c r="C6" s="14">
        <v>1318225258</v>
      </c>
      <c r="D6" s="11" t="str">
        <f t="shared" ref="D6:D12" si="0">IF($B6="N/A","N/A",IF(C6&gt;10,"No",IF(C6&lt;-10,"No","Yes")))</f>
        <v>N/A</v>
      </c>
      <c r="E6" s="14">
        <v>1247919458</v>
      </c>
      <c r="F6" s="11" t="str">
        <f t="shared" ref="F6:F12" si="1">IF($B6="N/A","N/A",IF(E6&gt;10,"No",IF(E6&lt;-10,"No","Yes")))</f>
        <v>N/A</v>
      </c>
      <c r="G6" s="14">
        <v>502723366</v>
      </c>
      <c r="H6" s="11" t="str">
        <f t="shared" ref="H6:H12" si="2">IF($B6="N/A","N/A",IF(G6&gt;10,"No",IF(G6&lt;-10,"No","Yes")))</f>
        <v>N/A</v>
      </c>
      <c r="I6" s="12">
        <v>-5.33</v>
      </c>
      <c r="J6" s="12">
        <v>-59.7</v>
      </c>
      <c r="K6" s="43" t="s">
        <v>739</v>
      </c>
      <c r="L6" s="9" t="str">
        <f t="shared" ref="L6:L13" si="3">IF(J6="Div by 0", "N/A", IF(K6="N/A","N/A", IF(J6&gt;VALUE(MID(K6,1,2)), "No", IF(J6&lt;-1*VALUE(MID(K6,1,2)), "No", "Yes"))))</f>
        <v>No</v>
      </c>
    </row>
    <row r="7" spans="1:12" x14ac:dyDescent="0.25">
      <c r="A7" s="4" t="s">
        <v>1132</v>
      </c>
      <c r="B7" s="43" t="s">
        <v>213</v>
      </c>
      <c r="C7" s="14">
        <v>5411.0116945</v>
      </c>
      <c r="D7" s="11" t="str">
        <f t="shared" si="0"/>
        <v>N/A</v>
      </c>
      <c r="E7" s="14">
        <v>4753.1821638000001</v>
      </c>
      <c r="F7" s="11" t="str">
        <f t="shared" si="1"/>
        <v>N/A</v>
      </c>
      <c r="G7" s="14">
        <v>1764.8767101000001</v>
      </c>
      <c r="H7" s="11" t="str">
        <f t="shared" si="2"/>
        <v>N/A</v>
      </c>
      <c r="I7" s="12">
        <v>-12.2</v>
      </c>
      <c r="J7" s="12">
        <v>-62.9</v>
      </c>
      <c r="K7" s="43" t="s">
        <v>739</v>
      </c>
      <c r="L7" s="9" t="str">
        <f t="shared" si="3"/>
        <v>No</v>
      </c>
    </row>
    <row r="8" spans="1:12" x14ac:dyDescent="0.25">
      <c r="A8" s="4" t="s">
        <v>724</v>
      </c>
      <c r="B8" s="43" t="s">
        <v>213</v>
      </c>
      <c r="C8" s="14">
        <v>282</v>
      </c>
      <c r="D8" s="11" t="str">
        <f t="shared" si="0"/>
        <v>N/A</v>
      </c>
      <c r="E8" s="14">
        <v>130</v>
      </c>
      <c r="F8" s="11" t="str">
        <f t="shared" si="1"/>
        <v>N/A</v>
      </c>
      <c r="G8" s="14">
        <v>0</v>
      </c>
      <c r="H8" s="11" t="str">
        <f t="shared" si="2"/>
        <v>N/A</v>
      </c>
      <c r="I8" s="12">
        <v>-53.9</v>
      </c>
      <c r="J8" s="12">
        <v>-100</v>
      </c>
      <c r="K8" s="43" t="s">
        <v>739</v>
      </c>
      <c r="L8" s="9" t="str">
        <f t="shared" si="3"/>
        <v>No</v>
      </c>
    </row>
    <row r="9" spans="1:12" x14ac:dyDescent="0.25">
      <c r="A9" s="4" t="s">
        <v>725</v>
      </c>
      <c r="B9" s="43" t="s">
        <v>213</v>
      </c>
      <c r="C9" s="14">
        <v>743</v>
      </c>
      <c r="D9" s="11" t="str">
        <f t="shared" si="0"/>
        <v>N/A</v>
      </c>
      <c r="E9" s="14">
        <v>579</v>
      </c>
      <c r="F9" s="11" t="str">
        <f t="shared" si="1"/>
        <v>N/A</v>
      </c>
      <c r="G9" s="14">
        <v>14</v>
      </c>
      <c r="H9" s="11" t="str">
        <f t="shared" si="2"/>
        <v>N/A</v>
      </c>
      <c r="I9" s="12">
        <v>-22.1</v>
      </c>
      <c r="J9" s="12">
        <v>-97.6</v>
      </c>
      <c r="K9" s="43" t="s">
        <v>739</v>
      </c>
      <c r="L9" s="9" t="str">
        <f t="shared" si="3"/>
        <v>No</v>
      </c>
    </row>
    <row r="10" spans="1:12" x14ac:dyDescent="0.25">
      <c r="A10" s="4" t="s">
        <v>726</v>
      </c>
      <c r="B10" s="43" t="s">
        <v>213</v>
      </c>
      <c r="C10" s="14">
        <v>2791</v>
      </c>
      <c r="D10" s="11" t="str">
        <f t="shared" si="0"/>
        <v>N/A</v>
      </c>
      <c r="E10" s="14">
        <v>2686</v>
      </c>
      <c r="F10" s="11" t="str">
        <f t="shared" si="1"/>
        <v>N/A</v>
      </c>
      <c r="G10" s="14">
        <v>187</v>
      </c>
      <c r="H10" s="11" t="str">
        <f t="shared" si="2"/>
        <v>N/A</v>
      </c>
      <c r="I10" s="12">
        <v>-3.76</v>
      </c>
      <c r="J10" s="12">
        <v>-93</v>
      </c>
      <c r="K10" s="43" t="s">
        <v>739</v>
      </c>
      <c r="L10" s="9" t="str">
        <f t="shared" si="3"/>
        <v>No</v>
      </c>
    </row>
    <row r="11" spans="1:12" x14ac:dyDescent="0.25">
      <c r="A11" s="4" t="s">
        <v>727</v>
      </c>
      <c r="B11" s="43" t="s">
        <v>213</v>
      </c>
      <c r="C11" s="14">
        <v>26448</v>
      </c>
      <c r="D11" s="11" t="str">
        <f t="shared" si="0"/>
        <v>N/A</v>
      </c>
      <c r="E11" s="14">
        <v>23943</v>
      </c>
      <c r="F11" s="11" t="str">
        <f t="shared" si="1"/>
        <v>N/A</v>
      </c>
      <c r="G11" s="14">
        <v>7431</v>
      </c>
      <c r="H11" s="11" t="str">
        <f t="shared" si="2"/>
        <v>N/A</v>
      </c>
      <c r="I11" s="12">
        <v>-9.4700000000000006</v>
      </c>
      <c r="J11" s="12">
        <v>-69</v>
      </c>
      <c r="K11" s="43" t="s">
        <v>739</v>
      </c>
      <c r="L11" s="9" t="str">
        <f t="shared" si="3"/>
        <v>No</v>
      </c>
    </row>
    <row r="12" spans="1:12" x14ac:dyDescent="0.25">
      <c r="A12" s="4" t="s">
        <v>728</v>
      </c>
      <c r="B12" s="43" t="s">
        <v>213</v>
      </c>
      <c r="C12" s="14">
        <v>75194</v>
      </c>
      <c r="D12" s="11" t="str">
        <f t="shared" si="0"/>
        <v>N/A</v>
      </c>
      <c r="E12" s="14">
        <v>61290</v>
      </c>
      <c r="F12" s="11" t="str">
        <f t="shared" si="1"/>
        <v>N/A</v>
      </c>
      <c r="G12" s="14">
        <v>32463</v>
      </c>
      <c r="H12" s="11" t="str">
        <f t="shared" si="2"/>
        <v>N/A</v>
      </c>
      <c r="I12" s="12">
        <v>-18.5</v>
      </c>
      <c r="J12" s="12">
        <v>-47</v>
      </c>
      <c r="K12" s="43" t="s">
        <v>739</v>
      </c>
      <c r="L12" s="9" t="str">
        <f t="shared" si="3"/>
        <v>No</v>
      </c>
    </row>
    <row r="13" spans="1:12" x14ac:dyDescent="0.25">
      <c r="A13" s="4" t="s">
        <v>74</v>
      </c>
      <c r="B13" s="43" t="s">
        <v>213</v>
      </c>
      <c r="C13" s="14">
        <v>1639569</v>
      </c>
      <c r="D13" s="11" t="str">
        <f>IF($B13="N/A","N/A",IF(C13&gt;10,"No",IF(C13&lt;-10,"No","Yes")))</f>
        <v>N/A</v>
      </c>
      <c r="E13" s="14">
        <v>1208200</v>
      </c>
      <c r="F13" s="11" t="str">
        <f>IF($B13="N/A","N/A",IF(E13&gt;10,"No",IF(E13&lt;-10,"No","Yes")))</f>
        <v>N/A</v>
      </c>
      <c r="G13" s="14">
        <v>1702448</v>
      </c>
      <c r="H13" s="11" t="str">
        <f>IF($B13="N/A","N/A",IF(G13&gt;10,"No",IF(G13&lt;-10,"No","Yes")))</f>
        <v>N/A</v>
      </c>
      <c r="I13" s="12">
        <v>-26.3</v>
      </c>
      <c r="J13" s="12">
        <v>40.909999999999997</v>
      </c>
      <c r="K13" s="43" t="s">
        <v>739</v>
      </c>
      <c r="L13" s="9" t="str">
        <f t="shared" si="3"/>
        <v>No</v>
      </c>
    </row>
    <row r="14" spans="1:12" x14ac:dyDescent="0.25">
      <c r="A14" s="53" t="s">
        <v>157</v>
      </c>
      <c r="B14" s="35" t="s">
        <v>213</v>
      </c>
      <c r="C14" s="8">
        <v>3.5801805278000001</v>
      </c>
      <c r="D14" s="11" t="str">
        <f t="shared" ref="D14:D18" si="4">IF($B14="N/A","N/A",IF(C14&gt;10,"No",IF(C14&lt;-10,"No","Yes")))</f>
        <v>N/A</v>
      </c>
      <c r="E14" s="8">
        <v>15.5768176</v>
      </c>
      <c r="F14" s="11" t="str">
        <f t="shared" ref="F14:F18" si="5">IF($B14="N/A","N/A",IF(E14&gt;10,"No",IF(E14&lt;-10,"No","Yes")))</f>
        <v>N/A</v>
      </c>
      <c r="G14" s="8">
        <v>42.445997704</v>
      </c>
      <c r="H14" s="11" t="str">
        <f t="shared" ref="H14:H18" si="6">IF($B14="N/A","N/A",IF(G14&gt;10,"No",IF(G14&lt;-10,"No","Yes")))</f>
        <v>N/A</v>
      </c>
      <c r="I14" s="12">
        <v>335.1</v>
      </c>
      <c r="J14" s="12">
        <v>172.5</v>
      </c>
      <c r="K14" s="43" t="s">
        <v>739</v>
      </c>
      <c r="L14" s="9" t="str">
        <f t="shared" ref="L14:L18" si="7">IF(J14="Div by 0", "N/A", IF(K14="N/A","N/A", IF(J14&gt;VALUE(MID(K14,1,2)), "No", IF(J14&lt;-1*VALUE(MID(K14,1,2)), "No", "Yes"))))</f>
        <v>No</v>
      </c>
    </row>
    <row r="15" spans="1:12" x14ac:dyDescent="0.25">
      <c r="A15" s="4" t="s">
        <v>419</v>
      </c>
      <c r="B15" s="35" t="s">
        <v>213</v>
      </c>
      <c r="C15" s="8">
        <v>19.975237309000001</v>
      </c>
      <c r="D15" s="11" t="str">
        <f t="shared" si="4"/>
        <v>N/A</v>
      </c>
      <c r="E15" s="8">
        <v>24.761530692000001</v>
      </c>
      <c r="F15" s="11" t="str">
        <f t="shared" si="5"/>
        <v>N/A</v>
      </c>
      <c r="G15" s="8">
        <v>62.987147595000003</v>
      </c>
      <c r="H15" s="11" t="str">
        <f t="shared" si="6"/>
        <v>N/A</v>
      </c>
      <c r="I15" s="12">
        <v>23.96</v>
      </c>
      <c r="J15" s="12">
        <v>154.4</v>
      </c>
      <c r="K15" s="43" t="s">
        <v>739</v>
      </c>
      <c r="L15" s="9" t="str">
        <f t="shared" si="7"/>
        <v>No</v>
      </c>
    </row>
    <row r="16" spans="1:12" x14ac:dyDescent="0.25">
      <c r="A16" s="4" t="s">
        <v>420</v>
      </c>
      <c r="B16" s="35" t="s">
        <v>213</v>
      </c>
      <c r="C16" s="8">
        <v>7.3548152193999998</v>
      </c>
      <c r="D16" s="11" t="str">
        <f t="shared" si="4"/>
        <v>N/A</v>
      </c>
      <c r="E16" s="8">
        <v>11.536317587999999</v>
      </c>
      <c r="F16" s="11" t="str">
        <f t="shared" si="5"/>
        <v>N/A</v>
      </c>
      <c r="G16" s="8">
        <v>38.823131552</v>
      </c>
      <c r="H16" s="11" t="str">
        <f t="shared" si="6"/>
        <v>N/A</v>
      </c>
      <c r="I16" s="12">
        <v>56.85</v>
      </c>
      <c r="J16" s="12">
        <v>236.5</v>
      </c>
      <c r="K16" s="43" t="s">
        <v>739</v>
      </c>
      <c r="L16" s="9" t="str">
        <f t="shared" si="7"/>
        <v>No</v>
      </c>
    </row>
    <row r="17" spans="1:12" x14ac:dyDescent="0.25">
      <c r="A17" s="4" t="s">
        <v>421</v>
      </c>
      <c r="B17" s="35" t="s">
        <v>213</v>
      </c>
      <c r="C17" s="8">
        <v>1.1899461948000001</v>
      </c>
      <c r="D17" s="11" t="str">
        <f t="shared" si="4"/>
        <v>N/A</v>
      </c>
      <c r="E17" s="8">
        <v>16.210554887000001</v>
      </c>
      <c r="F17" s="11" t="str">
        <f t="shared" si="5"/>
        <v>N/A</v>
      </c>
      <c r="G17" s="8">
        <v>43.811792345000001</v>
      </c>
      <c r="H17" s="11" t="str">
        <f t="shared" si="6"/>
        <v>N/A</v>
      </c>
      <c r="I17" s="12">
        <v>1262</v>
      </c>
      <c r="J17" s="12">
        <v>170.3</v>
      </c>
      <c r="K17" s="43" t="s">
        <v>739</v>
      </c>
      <c r="L17" s="9" t="str">
        <f t="shared" si="7"/>
        <v>No</v>
      </c>
    </row>
    <row r="18" spans="1:12" x14ac:dyDescent="0.25">
      <c r="A18" s="4" t="s">
        <v>422</v>
      </c>
      <c r="B18" s="35" t="s">
        <v>213</v>
      </c>
      <c r="C18" s="8">
        <v>2.0501727311</v>
      </c>
      <c r="D18" s="11" t="str">
        <f t="shared" si="4"/>
        <v>N/A</v>
      </c>
      <c r="E18" s="8">
        <v>12.50551714</v>
      </c>
      <c r="F18" s="11" t="str">
        <f t="shared" si="5"/>
        <v>N/A</v>
      </c>
      <c r="G18" s="8">
        <v>29.400257262</v>
      </c>
      <c r="H18" s="11" t="str">
        <f t="shared" si="6"/>
        <v>N/A</v>
      </c>
      <c r="I18" s="12">
        <v>510</v>
      </c>
      <c r="J18" s="12">
        <v>135.1</v>
      </c>
      <c r="K18" s="43" t="s">
        <v>739</v>
      </c>
      <c r="L18" s="9" t="str">
        <f t="shared" si="7"/>
        <v>No</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-66.7</v>
      </c>
      <c r="J19" s="12">
        <v>300</v>
      </c>
      <c r="K19" s="43" t="s">
        <v>213</v>
      </c>
      <c r="L19" s="9" t="str">
        <f t="shared" ref="L19:L25" si="11">IF(J19="Div by 0", "N/A", IF(K19="N/A","N/A", IF(J19&gt;VALUE(MID(K19,1,2)), "No", IF(J19&lt;-1*VALUE(MID(K19,1,2)), "No", "Yes"))))</f>
        <v>N/A</v>
      </c>
    </row>
    <row r="20" spans="1:12" x14ac:dyDescent="0.25">
      <c r="A20" s="4" t="s">
        <v>76</v>
      </c>
      <c r="B20" s="43" t="s">
        <v>213</v>
      </c>
      <c r="C20" s="36">
        <v>27</v>
      </c>
      <c r="D20" s="11" t="str">
        <f t="shared" si="8"/>
        <v>N/A</v>
      </c>
      <c r="E20" s="36">
        <v>11</v>
      </c>
      <c r="F20" s="11" t="str">
        <f t="shared" si="9"/>
        <v>N/A</v>
      </c>
      <c r="G20" s="36">
        <v>22</v>
      </c>
      <c r="H20" s="11" t="str">
        <f t="shared" si="10"/>
        <v>N/A</v>
      </c>
      <c r="I20" s="12">
        <v>-59.3</v>
      </c>
      <c r="J20" s="12">
        <v>100</v>
      </c>
      <c r="K20" s="43" t="s">
        <v>213</v>
      </c>
      <c r="L20" s="9" t="str">
        <f t="shared" si="11"/>
        <v>N/A</v>
      </c>
    </row>
    <row r="21" spans="1:12" x14ac:dyDescent="0.25">
      <c r="A21" s="53" t="s">
        <v>1132</v>
      </c>
      <c r="B21" s="43" t="s">
        <v>213</v>
      </c>
      <c r="C21" s="14">
        <v>5411.0116945</v>
      </c>
      <c r="D21" s="11" t="str">
        <f t="shared" si="8"/>
        <v>N/A</v>
      </c>
      <c r="E21" s="14">
        <v>4753.1821638000001</v>
      </c>
      <c r="F21" s="11" t="str">
        <f t="shared" si="9"/>
        <v>N/A</v>
      </c>
      <c r="G21" s="14">
        <v>1764.8767101000001</v>
      </c>
      <c r="H21" s="11" t="str">
        <f t="shared" si="10"/>
        <v>N/A</v>
      </c>
      <c r="I21" s="12">
        <v>-12.2</v>
      </c>
      <c r="J21" s="12">
        <v>-62.9</v>
      </c>
      <c r="K21" s="43" t="s">
        <v>739</v>
      </c>
      <c r="L21" s="9" t="str">
        <f t="shared" si="11"/>
        <v>No</v>
      </c>
    </row>
    <row r="22" spans="1:12" x14ac:dyDescent="0.25">
      <c r="A22" s="4" t="s">
        <v>1716</v>
      </c>
      <c r="B22" s="43" t="s">
        <v>213</v>
      </c>
      <c r="C22" s="14">
        <v>14267.574140999999</v>
      </c>
      <c r="D22" s="11" t="str">
        <f t="shared" si="8"/>
        <v>N/A</v>
      </c>
      <c r="E22" s="14">
        <v>8820.3914263000006</v>
      </c>
      <c r="F22" s="11" t="str">
        <f t="shared" si="9"/>
        <v>N/A</v>
      </c>
      <c r="G22" s="14">
        <v>3972.1650083</v>
      </c>
      <c r="H22" s="11" t="str">
        <f t="shared" si="10"/>
        <v>N/A</v>
      </c>
      <c r="I22" s="12">
        <v>-38.200000000000003</v>
      </c>
      <c r="J22" s="12">
        <v>-55</v>
      </c>
      <c r="K22" s="43" t="s">
        <v>739</v>
      </c>
      <c r="L22" s="9" t="str">
        <f t="shared" si="11"/>
        <v>No</v>
      </c>
    </row>
    <row r="23" spans="1:12" x14ac:dyDescent="0.25">
      <c r="A23" s="4" t="s">
        <v>1133</v>
      </c>
      <c r="B23" s="43" t="s">
        <v>213</v>
      </c>
      <c r="C23" s="14">
        <v>16874.901277000001</v>
      </c>
      <c r="D23" s="11" t="str">
        <f t="shared" si="8"/>
        <v>N/A</v>
      </c>
      <c r="E23" s="14">
        <v>15709.723807</v>
      </c>
      <c r="F23" s="11" t="str">
        <f t="shared" si="9"/>
        <v>N/A</v>
      </c>
      <c r="G23" s="14">
        <v>5007.7402321999998</v>
      </c>
      <c r="H23" s="11" t="str">
        <f t="shared" si="10"/>
        <v>N/A</v>
      </c>
      <c r="I23" s="12">
        <v>-6.9</v>
      </c>
      <c r="J23" s="12">
        <v>-68.099999999999994</v>
      </c>
      <c r="K23" s="43" t="s">
        <v>739</v>
      </c>
      <c r="L23" s="9" t="str">
        <f t="shared" si="11"/>
        <v>No</v>
      </c>
    </row>
    <row r="24" spans="1:12" x14ac:dyDescent="0.25">
      <c r="A24" s="4" t="s">
        <v>1134</v>
      </c>
      <c r="B24" s="43" t="s">
        <v>213</v>
      </c>
      <c r="C24" s="14">
        <v>1843.5508605</v>
      </c>
      <c r="D24" s="11" t="str">
        <f t="shared" si="8"/>
        <v>N/A</v>
      </c>
      <c r="E24" s="14">
        <v>1725.4210272</v>
      </c>
      <c r="F24" s="11" t="str">
        <f t="shared" si="9"/>
        <v>N/A</v>
      </c>
      <c r="G24" s="14">
        <v>669.77102162999995</v>
      </c>
      <c r="H24" s="11" t="str">
        <f t="shared" si="10"/>
        <v>N/A</v>
      </c>
      <c r="I24" s="12">
        <v>-6.41</v>
      </c>
      <c r="J24" s="12">
        <v>-61.2</v>
      </c>
      <c r="K24" s="43" t="s">
        <v>739</v>
      </c>
      <c r="L24" s="9" t="str">
        <f t="shared" si="11"/>
        <v>No</v>
      </c>
    </row>
    <row r="25" spans="1:12" x14ac:dyDescent="0.25">
      <c r="A25" s="4" t="s">
        <v>1135</v>
      </c>
      <c r="B25" s="43" t="s">
        <v>213</v>
      </c>
      <c r="C25" s="14">
        <v>4439.5837664999999</v>
      </c>
      <c r="D25" s="11" t="str">
        <f t="shared" si="8"/>
        <v>N/A</v>
      </c>
      <c r="E25" s="14">
        <v>4416.8331323000002</v>
      </c>
      <c r="F25" s="11" t="str">
        <f t="shared" si="9"/>
        <v>N/A</v>
      </c>
      <c r="G25" s="14">
        <v>2165.2727248000001</v>
      </c>
      <c r="H25" s="11" t="str">
        <f t="shared" si="10"/>
        <v>N/A</v>
      </c>
      <c r="I25" s="12">
        <v>-0.51200000000000001</v>
      </c>
      <c r="J25" s="12">
        <v>-51</v>
      </c>
      <c r="K25" s="43" t="s">
        <v>739</v>
      </c>
      <c r="L25" s="9" t="str">
        <f t="shared" si="11"/>
        <v>No</v>
      </c>
    </row>
    <row r="26" spans="1:12" x14ac:dyDescent="0.25">
      <c r="A26" s="2" t="s">
        <v>1136</v>
      </c>
      <c r="B26" s="43" t="s">
        <v>213</v>
      </c>
      <c r="C26" s="14">
        <v>5524.5134188000002</v>
      </c>
      <c r="D26" s="11" t="str">
        <f t="shared" si="8"/>
        <v>N/A</v>
      </c>
      <c r="E26" s="14">
        <v>4846.4560855</v>
      </c>
      <c r="F26" s="11" t="str">
        <f t="shared" si="9"/>
        <v>N/A</v>
      </c>
      <c r="G26" s="14">
        <v>1912.5933405999999</v>
      </c>
      <c r="H26" s="11" t="str">
        <f t="shared" si="10"/>
        <v>N/A</v>
      </c>
      <c r="I26" s="12">
        <v>-12.3</v>
      </c>
      <c r="J26" s="12">
        <v>-60.5</v>
      </c>
      <c r="K26" s="43" t="s">
        <v>739</v>
      </c>
      <c r="L26" s="9" t="str">
        <f>IF(J26="Div by 0", "N/A", IF(OR(J26="N/A",K26="N/A"),"N/A", IF(J26&gt;VALUE(MID(K26,1,2)), "No", IF(J26&lt;-1*VALUE(MID(K26,1,2)), "No", "Yes"))))</f>
        <v>No</v>
      </c>
    </row>
    <row r="27" spans="1:12" x14ac:dyDescent="0.25">
      <c r="A27" s="2" t="s">
        <v>1137</v>
      </c>
      <c r="B27" s="43" t="s">
        <v>213</v>
      </c>
      <c r="C27" s="14">
        <v>5268.6332695000001</v>
      </c>
      <c r="D27" s="11" t="str">
        <f t="shared" si="8"/>
        <v>N/A</v>
      </c>
      <c r="E27" s="14">
        <v>4638.1655624000005</v>
      </c>
      <c r="F27" s="11" t="str">
        <f t="shared" si="9"/>
        <v>N/A</v>
      </c>
      <c r="G27" s="14">
        <v>1583.6972281000001</v>
      </c>
      <c r="H27" s="11" t="str">
        <f t="shared" si="10"/>
        <v>N/A</v>
      </c>
      <c r="I27" s="12">
        <v>-12</v>
      </c>
      <c r="J27" s="12">
        <v>-65.900000000000006</v>
      </c>
      <c r="K27" s="43" t="s">
        <v>739</v>
      </c>
      <c r="L27" s="9" t="str">
        <f>IF(J27="Div by 0", "N/A", IF(OR(J27="N/A",K27="N/A"),"N/A", IF(J27&gt;VALUE(MID(K27,1,2)), "No", IF(J27&lt;-1*VALUE(MID(K27,1,2)), "No", "Yes"))))</f>
        <v>No</v>
      </c>
    </row>
    <row r="28" spans="1:12" x14ac:dyDescent="0.25">
      <c r="A28" s="53" t="s">
        <v>1138</v>
      </c>
      <c r="B28" s="43" t="s">
        <v>213</v>
      </c>
      <c r="C28" s="14">
        <v>12679.630450000001</v>
      </c>
      <c r="D28" s="11" t="str">
        <f t="shared" si="8"/>
        <v>N/A</v>
      </c>
      <c r="E28" s="14">
        <v>9047.2959771999995</v>
      </c>
      <c r="F28" s="11" t="str">
        <f t="shared" si="9"/>
        <v>N/A</v>
      </c>
      <c r="G28" s="14">
        <v>2675.6085944000001</v>
      </c>
      <c r="H28" s="11" t="str">
        <f t="shared" si="10"/>
        <v>N/A</v>
      </c>
      <c r="I28" s="12">
        <v>-28.6</v>
      </c>
      <c r="J28" s="12">
        <v>-70.400000000000006</v>
      </c>
      <c r="K28" s="43" t="s">
        <v>739</v>
      </c>
      <c r="L28" s="9" t="str">
        <f>IF(J28="Div by 0", "N/A", IF(K28="N/A","N/A", IF(J28&gt;VALUE(MID(K28,1,2)), "No", IF(J28&lt;-1*VALUE(MID(K28,1,2)), "No", "Yes"))))</f>
        <v>No</v>
      </c>
    </row>
    <row r="29" spans="1:12" x14ac:dyDescent="0.25">
      <c r="A29" s="2" t="s">
        <v>1139</v>
      </c>
      <c r="B29" s="43" t="s">
        <v>213</v>
      </c>
      <c r="C29" s="14">
        <v>14158.203431</v>
      </c>
      <c r="D29" s="11" t="str">
        <f t="shared" si="8"/>
        <v>N/A</v>
      </c>
      <c r="E29" s="14">
        <v>8564.7294301999991</v>
      </c>
      <c r="F29" s="11" t="str">
        <f t="shared" si="9"/>
        <v>N/A</v>
      </c>
      <c r="G29" s="14">
        <v>3824.6310841</v>
      </c>
      <c r="H29" s="11" t="str">
        <f t="shared" si="10"/>
        <v>N/A</v>
      </c>
      <c r="I29" s="12">
        <v>-39.5</v>
      </c>
      <c r="J29" s="12">
        <v>-55.3</v>
      </c>
      <c r="K29" s="43" t="s">
        <v>739</v>
      </c>
      <c r="L29" s="9" t="str">
        <f>IF(J29="Div by 0", "N/A", IF(K29="N/A","N/A", IF(J29&gt;VALUE(MID(K29,1,2)), "No", IF(J29&lt;-1*VALUE(MID(K29,1,2)), "No", "Yes"))))</f>
        <v>No</v>
      </c>
    </row>
    <row r="30" spans="1:12" x14ac:dyDescent="0.25">
      <c r="A30" s="2" t="s">
        <v>1140</v>
      </c>
      <c r="B30" s="43" t="s">
        <v>213</v>
      </c>
      <c r="C30" s="14">
        <v>11249.111817999999</v>
      </c>
      <c r="D30" s="11" t="str">
        <f t="shared" si="8"/>
        <v>N/A</v>
      </c>
      <c r="E30" s="14">
        <v>9487.0468027000006</v>
      </c>
      <c r="F30" s="11" t="str">
        <f t="shared" si="9"/>
        <v>N/A</v>
      </c>
      <c r="G30" s="14">
        <v>1612.3028658999999</v>
      </c>
      <c r="H30" s="11" t="str">
        <f t="shared" si="10"/>
        <v>N/A</v>
      </c>
      <c r="I30" s="12">
        <v>-15.7</v>
      </c>
      <c r="J30" s="12">
        <v>-83</v>
      </c>
      <c r="K30" s="43" t="s">
        <v>739</v>
      </c>
      <c r="L30" s="9" t="str">
        <f>IF(J30="Div by 0", "N/A", IF(K30="N/A","N/A", IF(J30&gt;VALUE(MID(K30,1,2)), "No", IF(J30&lt;-1*VALUE(MID(K30,1,2)), "No", "Yes"))))</f>
        <v>No</v>
      </c>
    </row>
    <row r="31" spans="1:12" x14ac:dyDescent="0.25">
      <c r="A31" s="2" t="s">
        <v>1141</v>
      </c>
      <c r="B31" s="43" t="s">
        <v>213</v>
      </c>
      <c r="C31" s="14">
        <v>12599.750674999999</v>
      </c>
      <c r="D31" s="11" t="str">
        <f t="shared" si="8"/>
        <v>N/A</v>
      </c>
      <c r="E31" s="14">
        <v>8972.0245943999998</v>
      </c>
      <c r="F31" s="11" t="str">
        <f t="shared" si="9"/>
        <v>N/A</v>
      </c>
      <c r="G31" s="14">
        <v>2646.9690581999998</v>
      </c>
      <c r="H31" s="11" t="str">
        <f t="shared" si="10"/>
        <v>N/A</v>
      </c>
      <c r="I31" s="12">
        <v>-28.8</v>
      </c>
      <c r="J31" s="12">
        <v>-70.5</v>
      </c>
      <c r="K31" s="43" t="s">
        <v>739</v>
      </c>
      <c r="L31" s="9" t="str">
        <f>IF(J31="Div by 0", "N/A", IF(OR(J31="N/A",K31="N/A"),"N/A", IF(J31&gt;VALUE(MID(K31,1,2)), "No", IF(J31&lt;-1*VALUE(MID(K31,1,2)), "No", "Yes"))))</f>
        <v>No</v>
      </c>
    </row>
    <row r="32" spans="1:12" x14ac:dyDescent="0.25">
      <c r="A32" s="2" t="s">
        <v>1142</v>
      </c>
      <c r="B32" s="43" t="s">
        <v>213</v>
      </c>
      <c r="C32" s="14">
        <v>12797.045792000001</v>
      </c>
      <c r="D32" s="11" t="str">
        <f t="shared" si="8"/>
        <v>N/A</v>
      </c>
      <c r="E32" s="14">
        <v>9156.2778880999995</v>
      </c>
      <c r="F32" s="11" t="str">
        <f t="shared" si="9"/>
        <v>N/A</v>
      </c>
      <c r="G32" s="14">
        <v>2716.2229235999998</v>
      </c>
      <c r="H32" s="11" t="str">
        <f t="shared" si="10"/>
        <v>N/A</v>
      </c>
      <c r="I32" s="12">
        <v>-28.5</v>
      </c>
      <c r="J32" s="12">
        <v>-70.3</v>
      </c>
      <c r="K32" s="43" t="s">
        <v>739</v>
      </c>
      <c r="L32" s="9" t="str">
        <f>IF(J32="Div by 0", "N/A", IF(OR(J32="N/A",K32="N/A"),"N/A", IF(J32&gt;VALUE(MID(K32,1,2)), "No", IF(J32&lt;-1*VALUE(MID(K32,1,2)), "No", "Yes"))))</f>
        <v>No</v>
      </c>
    </row>
    <row r="33" spans="1:12" x14ac:dyDescent="0.25">
      <c r="A33" s="2" t="s">
        <v>1719</v>
      </c>
      <c r="B33" s="43" t="s">
        <v>213</v>
      </c>
      <c r="C33" s="14">
        <v>18048.651662</v>
      </c>
      <c r="D33" s="11" t="str">
        <f t="shared" si="8"/>
        <v>N/A</v>
      </c>
      <c r="E33" s="14">
        <v>1977.7848606</v>
      </c>
      <c r="F33" s="11" t="str">
        <f t="shared" si="9"/>
        <v>N/A</v>
      </c>
      <c r="G33" s="14">
        <v>491.96296296000003</v>
      </c>
      <c r="H33" s="11" t="str">
        <f t="shared" si="10"/>
        <v>N/A</v>
      </c>
      <c r="I33" s="12">
        <v>-89</v>
      </c>
      <c r="J33" s="12">
        <v>-75.099999999999994</v>
      </c>
      <c r="K33" s="43" t="s">
        <v>739</v>
      </c>
      <c r="L33" s="9" t="str">
        <f t="shared" ref="L33:L45" si="12">IF(J33="Div by 0", "N/A", IF(K33="N/A","N/A", IF(J33&gt;VALUE(MID(K33,1,2)), "No", IF(J33&lt;-1*VALUE(MID(K33,1,2)), "No", "Yes"))))</f>
        <v>No</v>
      </c>
    </row>
    <row r="34" spans="1:12" x14ac:dyDescent="0.25">
      <c r="A34" s="2" t="s">
        <v>1720</v>
      </c>
      <c r="B34" s="43" t="s">
        <v>213</v>
      </c>
      <c r="C34" s="14">
        <v>995.53909054999997</v>
      </c>
      <c r="D34" s="11" t="str">
        <f t="shared" si="8"/>
        <v>N/A</v>
      </c>
      <c r="E34" s="14">
        <v>986.56160055999999</v>
      </c>
      <c r="F34" s="11" t="str">
        <f t="shared" si="9"/>
        <v>N/A</v>
      </c>
      <c r="G34" s="14">
        <v>210.05765094</v>
      </c>
      <c r="H34" s="11" t="str">
        <f t="shared" si="10"/>
        <v>N/A</v>
      </c>
      <c r="I34" s="12">
        <v>-0.90200000000000002</v>
      </c>
      <c r="J34" s="12">
        <v>-78.7</v>
      </c>
      <c r="K34" s="43" t="s">
        <v>739</v>
      </c>
      <c r="L34" s="9" t="str">
        <f t="shared" si="12"/>
        <v>No</v>
      </c>
    </row>
    <row r="35" spans="1:12" x14ac:dyDescent="0.25">
      <c r="A35" s="2" t="s">
        <v>1721</v>
      </c>
      <c r="B35" s="43" t="s">
        <v>213</v>
      </c>
      <c r="C35" s="14">
        <v>14432.215818999999</v>
      </c>
      <c r="D35" s="11" t="str">
        <f t="shared" si="8"/>
        <v>N/A</v>
      </c>
      <c r="E35" s="14">
        <v>11355.441623000001</v>
      </c>
      <c r="F35" s="11" t="str">
        <f t="shared" si="9"/>
        <v>N/A</v>
      </c>
      <c r="G35" s="14">
        <v>2690.5252260000002</v>
      </c>
      <c r="H35" s="11" t="str">
        <f t="shared" si="10"/>
        <v>N/A</v>
      </c>
      <c r="I35" s="12">
        <v>-21.3</v>
      </c>
      <c r="J35" s="12">
        <v>-76.3</v>
      </c>
      <c r="K35" s="43" t="s">
        <v>739</v>
      </c>
      <c r="L35" s="9" t="str">
        <f t="shared" si="12"/>
        <v>No</v>
      </c>
    </row>
    <row r="36" spans="1:12" x14ac:dyDescent="0.25">
      <c r="A36" s="2" t="s">
        <v>1722</v>
      </c>
      <c r="B36" s="43" t="s">
        <v>213</v>
      </c>
      <c r="C36" s="14">
        <v>211.17055438</v>
      </c>
      <c r="D36" s="11" t="str">
        <f t="shared" si="8"/>
        <v>N/A</v>
      </c>
      <c r="E36" s="14">
        <v>134.20501139000001</v>
      </c>
      <c r="F36" s="11" t="str">
        <f t="shared" si="9"/>
        <v>N/A</v>
      </c>
      <c r="G36" s="14">
        <v>61.210807918999997</v>
      </c>
      <c r="H36" s="11" t="str">
        <f t="shared" si="10"/>
        <v>N/A</v>
      </c>
      <c r="I36" s="12">
        <v>-36.4</v>
      </c>
      <c r="J36" s="12">
        <v>-54.4</v>
      </c>
      <c r="K36" s="43" t="s">
        <v>739</v>
      </c>
      <c r="L36" s="9" t="str">
        <f t="shared" si="12"/>
        <v>No</v>
      </c>
    </row>
    <row r="37" spans="1:12" x14ac:dyDescent="0.25">
      <c r="A37" s="2" t="s">
        <v>1723</v>
      </c>
      <c r="B37" s="43" t="s">
        <v>213</v>
      </c>
      <c r="C37" s="14">
        <v>26870.201084</v>
      </c>
      <c r="D37" s="11" t="str">
        <f t="shared" si="8"/>
        <v>N/A</v>
      </c>
      <c r="E37" s="14">
        <v>19212.452106000001</v>
      </c>
      <c r="F37" s="11" t="str">
        <f t="shared" si="9"/>
        <v>N/A</v>
      </c>
      <c r="G37" s="14">
        <v>6049.1557272</v>
      </c>
      <c r="H37" s="11" t="str">
        <f t="shared" si="10"/>
        <v>N/A</v>
      </c>
      <c r="I37" s="12">
        <v>-28.5</v>
      </c>
      <c r="J37" s="12">
        <v>-68.5</v>
      </c>
      <c r="K37" s="43" t="s">
        <v>739</v>
      </c>
      <c r="L37" s="9" t="str">
        <f t="shared" si="12"/>
        <v>No</v>
      </c>
    </row>
    <row r="38" spans="1:12" x14ac:dyDescent="0.25">
      <c r="A38" s="2" t="s">
        <v>1724</v>
      </c>
      <c r="B38" s="43" t="s">
        <v>213</v>
      </c>
      <c r="C38" s="14" t="s">
        <v>1747</v>
      </c>
      <c r="D38" s="11" t="str">
        <f t="shared" si="8"/>
        <v>N/A</v>
      </c>
      <c r="E38" s="14" t="s">
        <v>1747</v>
      </c>
      <c r="F38" s="11" t="str">
        <f t="shared" si="9"/>
        <v>N/A</v>
      </c>
      <c r="G38" s="14" t="s">
        <v>1747</v>
      </c>
      <c r="H38" s="11" t="str">
        <f t="shared" si="10"/>
        <v>N/A</v>
      </c>
      <c r="I38" s="12" t="s">
        <v>1747</v>
      </c>
      <c r="J38" s="12" t="s">
        <v>1747</v>
      </c>
      <c r="K38" s="43" t="s">
        <v>739</v>
      </c>
      <c r="L38" s="9" t="str">
        <f t="shared" si="12"/>
        <v>N/A</v>
      </c>
    </row>
    <row r="39" spans="1:12" x14ac:dyDescent="0.25">
      <c r="A39" s="2" t="s">
        <v>1725</v>
      </c>
      <c r="B39" s="43" t="s">
        <v>213</v>
      </c>
      <c r="C39" s="14">
        <v>108.1620039</v>
      </c>
      <c r="D39" s="11" t="str">
        <f t="shared" si="8"/>
        <v>N/A</v>
      </c>
      <c r="E39" s="14">
        <v>357.82984434000002</v>
      </c>
      <c r="F39" s="11" t="str">
        <f t="shared" si="9"/>
        <v>N/A</v>
      </c>
      <c r="G39" s="14">
        <v>87.647658785000004</v>
      </c>
      <c r="H39" s="11" t="str">
        <f t="shared" si="10"/>
        <v>N/A</v>
      </c>
      <c r="I39" s="12">
        <v>230.8</v>
      </c>
      <c r="J39" s="12">
        <v>-75.5</v>
      </c>
      <c r="K39" s="43" t="s">
        <v>739</v>
      </c>
      <c r="L39" s="9" t="str">
        <f t="shared" si="12"/>
        <v>No</v>
      </c>
    </row>
    <row r="40" spans="1:12" x14ac:dyDescent="0.25">
      <c r="A40" s="2" t="s">
        <v>1726</v>
      </c>
      <c r="B40" s="43" t="s">
        <v>213</v>
      </c>
      <c r="C40" s="14" t="s">
        <v>1747</v>
      </c>
      <c r="D40" s="11" t="str">
        <f t="shared" si="8"/>
        <v>N/A</v>
      </c>
      <c r="E40" s="14" t="s">
        <v>1747</v>
      </c>
      <c r="F40" s="11" t="str">
        <f t="shared" si="9"/>
        <v>N/A</v>
      </c>
      <c r="G40" s="14" t="s">
        <v>1747</v>
      </c>
      <c r="H40" s="11" t="str">
        <f t="shared" si="10"/>
        <v>N/A</v>
      </c>
      <c r="I40" s="12" t="s">
        <v>1747</v>
      </c>
      <c r="J40" s="12" t="s">
        <v>1747</v>
      </c>
      <c r="K40" s="43" t="s">
        <v>739</v>
      </c>
      <c r="L40" s="9" t="str">
        <f t="shared" si="12"/>
        <v>N/A</v>
      </c>
    </row>
    <row r="41" spans="1:12" x14ac:dyDescent="0.25">
      <c r="A41" s="2" t="s">
        <v>1727</v>
      </c>
      <c r="B41" s="43" t="s">
        <v>213</v>
      </c>
      <c r="C41" s="14">
        <v>22737.223098999999</v>
      </c>
      <c r="D41" s="11" t="str">
        <f t="shared" si="8"/>
        <v>N/A</v>
      </c>
      <c r="E41" s="14">
        <v>15297.618178999999</v>
      </c>
      <c r="F41" s="11" t="str">
        <f t="shared" si="9"/>
        <v>N/A</v>
      </c>
      <c r="G41" s="14">
        <v>6841.4551209000001</v>
      </c>
      <c r="H41" s="11" t="str">
        <f t="shared" si="10"/>
        <v>N/A</v>
      </c>
      <c r="I41" s="12">
        <v>-32.700000000000003</v>
      </c>
      <c r="J41" s="12">
        <v>-55.3</v>
      </c>
      <c r="K41" s="43" t="s">
        <v>739</v>
      </c>
      <c r="L41" s="9" t="str">
        <f t="shared" si="12"/>
        <v>No</v>
      </c>
    </row>
    <row r="42" spans="1:12" x14ac:dyDescent="0.25">
      <c r="A42" s="2" t="s">
        <v>1728</v>
      </c>
      <c r="B42" s="43" t="s">
        <v>213</v>
      </c>
      <c r="C42" s="14" t="s">
        <v>1747</v>
      </c>
      <c r="D42" s="11" t="str">
        <f t="shared" si="8"/>
        <v>N/A</v>
      </c>
      <c r="E42" s="14" t="s">
        <v>1747</v>
      </c>
      <c r="F42" s="11" t="str">
        <f t="shared" si="9"/>
        <v>N/A</v>
      </c>
      <c r="G42" s="14" t="s">
        <v>1747</v>
      </c>
      <c r="H42" s="11" t="str">
        <f t="shared" si="10"/>
        <v>N/A</v>
      </c>
      <c r="I42" s="12" t="s">
        <v>1747</v>
      </c>
      <c r="J42" s="12" t="s">
        <v>1747</v>
      </c>
      <c r="K42" s="43" t="s">
        <v>739</v>
      </c>
      <c r="L42" s="9" t="str">
        <f t="shared" si="12"/>
        <v>N/A</v>
      </c>
    </row>
    <row r="43" spans="1:12" x14ac:dyDescent="0.25">
      <c r="A43" s="2" t="s">
        <v>1729</v>
      </c>
      <c r="B43" s="43" t="s">
        <v>213</v>
      </c>
      <c r="C43" s="14" t="s">
        <v>1747</v>
      </c>
      <c r="D43" s="11" t="str">
        <f t="shared" si="8"/>
        <v>N/A</v>
      </c>
      <c r="E43" s="14" t="s">
        <v>1747</v>
      </c>
      <c r="F43" s="11" t="str">
        <f t="shared" si="9"/>
        <v>N/A</v>
      </c>
      <c r="G43" s="14" t="s">
        <v>1747</v>
      </c>
      <c r="H43" s="11" t="str">
        <f t="shared" si="10"/>
        <v>N/A</v>
      </c>
      <c r="I43" s="12" t="s">
        <v>1747</v>
      </c>
      <c r="J43" s="12" t="s">
        <v>1747</v>
      </c>
      <c r="K43" s="43" t="s">
        <v>739</v>
      </c>
      <c r="L43" s="9" t="str">
        <f t="shared" si="12"/>
        <v>N/A</v>
      </c>
    </row>
    <row r="44" spans="1:12" x14ac:dyDescent="0.25">
      <c r="A44" s="2" t="s">
        <v>1143</v>
      </c>
      <c r="B44" s="43" t="s">
        <v>213</v>
      </c>
      <c r="C44" s="14">
        <v>17692.672729999998</v>
      </c>
      <c r="D44" s="11" t="str">
        <f t="shared" si="8"/>
        <v>N/A</v>
      </c>
      <c r="E44" s="14">
        <v>12833.674421</v>
      </c>
      <c r="F44" s="11" t="str">
        <f t="shared" si="9"/>
        <v>N/A</v>
      </c>
      <c r="G44" s="14">
        <v>3917.6761181000002</v>
      </c>
      <c r="H44" s="11" t="str">
        <f t="shared" si="10"/>
        <v>N/A</v>
      </c>
      <c r="I44" s="12">
        <v>-27.5</v>
      </c>
      <c r="J44" s="12">
        <v>-69.5</v>
      </c>
      <c r="K44" s="43" t="s">
        <v>739</v>
      </c>
      <c r="L44" s="9" t="str">
        <f t="shared" si="12"/>
        <v>No</v>
      </c>
    </row>
    <row r="45" spans="1:12" ht="25" x14ac:dyDescent="0.25">
      <c r="A45" s="2" t="s">
        <v>1144</v>
      </c>
      <c r="B45" s="43" t="s">
        <v>213</v>
      </c>
      <c r="C45" s="14">
        <v>594.29070239999999</v>
      </c>
      <c r="D45" s="11" t="str">
        <f t="shared" si="8"/>
        <v>N/A</v>
      </c>
      <c r="E45" s="14">
        <v>610.43917637000004</v>
      </c>
      <c r="F45" s="11" t="str">
        <f t="shared" si="9"/>
        <v>N/A</v>
      </c>
      <c r="G45" s="14">
        <v>146.30043519</v>
      </c>
      <c r="H45" s="11" t="str">
        <f t="shared" si="10"/>
        <v>N/A</v>
      </c>
      <c r="I45" s="12">
        <v>2.7170000000000001</v>
      </c>
      <c r="J45" s="12">
        <v>-76</v>
      </c>
      <c r="K45" s="43" t="s">
        <v>739</v>
      </c>
      <c r="L45" s="9" t="str">
        <f t="shared" si="12"/>
        <v>No</v>
      </c>
    </row>
    <row r="46" spans="1:12" x14ac:dyDescent="0.25">
      <c r="A46" s="2" t="s">
        <v>1145</v>
      </c>
      <c r="B46" s="35" t="s">
        <v>213</v>
      </c>
      <c r="C46" s="45">
        <v>53791.770602999997</v>
      </c>
      <c r="D46" s="11" t="str">
        <f t="shared" si="8"/>
        <v>N/A</v>
      </c>
      <c r="E46" s="45">
        <v>37040.939257999999</v>
      </c>
      <c r="F46" s="11" t="str">
        <f t="shared" si="9"/>
        <v>N/A</v>
      </c>
      <c r="G46" s="45">
        <v>32402.940347</v>
      </c>
      <c r="H46" s="11" t="str">
        <f t="shared" si="10"/>
        <v>N/A</v>
      </c>
      <c r="I46" s="12">
        <v>-31.1</v>
      </c>
      <c r="J46" s="12">
        <v>-12.5</v>
      </c>
      <c r="K46" s="43" t="s">
        <v>739</v>
      </c>
      <c r="L46" s="9" t="str">
        <f>IF(J46="Div by 0", "N/A", IF(K46="N/A","N/A", IF(J46&gt;VALUE(MID(K46,1,2)), "No", IF(J46&lt;-1*VALUE(MID(K46,1,2)), "No", "Yes"))))</f>
        <v>Yes</v>
      </c>
    </row>
    <row r="47" spans="1:12" x14ac:dyDescent="0.25">
      <c r="A47" s="54" t="s">
        <v>1146</v>
      </c>
      <c r="B47" s="35" t="s">
        <v>213</v>
      </c>
      <c r="C47" s="45">
        <v>27263.603642999999</v>
      </c>
      <c r="D47" s="11" t="str">
        <f t="shared" si="8"/>
        <v>N/A</v>
      </c>
      <c r="E47" s="45">
        <v>27833.321219000001</v>
      </c>
      <c r="F47" s="11" t="str">
        <f t="shared" si="9"/>
        <v>N/A</v>
      </c>
      <c r="G47" s="45" t="s">
        <v>1747</v>
      </c>
      <c r="H47" s="11" t="str">
        <f t="shared" si="10"/>
        <v>N/A</v>
      </c>
      <c r="I47" s="12">
        <v>2.09</v>
      </c>
      <c r="J47" s="12" t="s">
        <v>1747</v>
      </c>
      <c r="K47" s="43" t="s">
        <v>739</v>
      </c>
      <c r="L47" s="9" t="str">
        <f>IF(J47="Div by 0", "N/A", IF(K47="N/A","N/A", IF(J47&gt;VALUE(MID(K47,1,2)), "No", IF(J47&lt;-1*VALUE(MID(K47,1,2)), "No", "Yes"))))</f>
        <v>N/A</v>
      </c>
    </row>
    <row r="48" spans="1:12" ht="25" x14ac:dyDescent="0.25">
      <c r="A48" s="2" t="s">
        <v>1147</v>
      </c>
      <c r="B48" s="35" t="s">
        <v>213</v>
      </c>
      <c r="C48" s="45">
        <v>51845.794099999999</v>
      </c>
      <c r="D48" s="11" t="str">
        <f t="shared" si="8"/>
        <v>N/A</v>
      </c>
      <c r="E48" s="45">
        <v>40619.859202</v>
      </c>
      <c r="F48" s="11" t="str">
        <f t="shared" si="9"/>
        <v>N/A</v>
      </c>
      <c r="G48" s="45" t="s">
        <v>1747</v>
      </c>
      <c r="H48" s="11" t="str">
        <f t="shared" si="10"/>
        <v>N/A</v>
      </c>
      <c r="I48" s="12">
        <v>-21.7</v>
      </c>
      <c r="J48" s="12" t="s">
        <v>1747</v>
      </c>
      <c r="K48" s="43" t="s">
        <v>739</v>
      </c>
      <c r="L48" s="9" t="str">
        <f>IF(J48="Div by 0", "N/A", IF(K48="N/A","N/A", IF(J48&gt;VALUE(MID(K48,1,2)), "No", IF(J48&lt;-1*VALUE(MID(K48,1,2)), "No", "Yes"))))</f>
        <v>N/A</v>
      </c>
    </row>
    <row r="49" spans="1:12" x14ac:dyDescent="0.25">
      <c r="A49" s="6" t="s">
        <v>1148</v>
      </c>
      <c r="B49" s="35" t="s">
        <v>213</v>
      </c>
      <c r="C49" s="45">
        <v>27273.831719999998</v>
      </c>
      <c r="D49" s="11" t="str">
        <f t="shared" si="8"/>
        <v>N/A</v>
      </c>
      <c r="E49" s="45">
        <v>27195.536531000002</v>
      </c>
      <c r="F49" s="11" t="str">
        <f t="shared" si="9"/>
        <v>N/A</v>
      </c>
      <c r="G49" s="45">
        <v>4114.6952976000002</v>
      </c>
      <c r="H49" s="11" t="str">
        <f t="shared" si="10"/>
        <v>N/A</v>
      </c>
      <c r="I49" s="12">
        <v>-0.28699999999999998</v>
      </c>
      <c r="J49" s="12">
        <v>-84.9</v>
      </c>
      <c r="K49" s="43" t="s">
        <v>739</v>
      </c>
      <c r="L49" s="9" t="str">
        <f t="shared" ref="L49:L59" si="13">IF(J49="Div by 0", "N/A", IF(K49="N/A","N/A", IF(J49&gt;VALUE(MID(K49,1,2)), "No", IF(J49&lt;-1*VALUE(MID(K49,1,2)), "No", "Yes"))))</f>
        <v>No</v>
      </c>
    </row>
    <row r="50" spans="1:12" ht="25" x14ac:dyDescent="0.25">
      <c r="A50" s="2" t="s">
        <v>1149</v>
      </c>
      <c r="B50" s="35" t="s">
        <v>213</v>
      </c>
      <c r="C50" s="45">
        <v>22100.039763000001</v>
      </c>
      <c r="D50" s="11" t="str">
        <f t="shared" si="8"/>
        <v>N/A</v>
      </c>
      <c r="E50" s="45">
        <v>21694.170045999999</v>
      </c>
      <c r="F50" s="11" t="str">
        <f t="shared" si="9"/>
        <v>N/A</v>
      </c>
      <c r="G50" s="45">
        <v>4375.2153952999997</v>
      </c>
      <c r="H50" s="11" t="str">
        <f t="shared" si="10"/>
        <v>N/A</v>
      </c>
      <c r="I50" s="12">
        <v>-1.84</v>
      </c>
      <c r="J50" s="12">
        <v>-79.8</v>
      </c>
      <c r="K50" s="43" t="s">
        <v>739</v>
      </c>
      <c r="L50" s="9" t="str">
        <f t="shared" si="13"/>
        <v>No</v>
      </c>
    </row>
    <row r="51" spans="1:12" x14ac:dyDescent="0.25">
      <c r="A51" s="2" t="s">
        <v>1150</v>
      </c>
      <c r="B51" s="35" t="s">
        <v>213</v>
      </c>
      <c r="C51" s="45" t="s">
        <v>1747</v>
      </c>
      <c r="D51" s="11" t="str">
        <f t="shared" ref="D51:D82" si="14">IF($B51="N/A","N/A",IF(C51&gt;10,"No",IF(C51&lt;-10,"No","Yes")))</f>
        <v>N/A</v>
      </c>
      <c r="E51" s="45" t="s">
        <v>1747</v>
      </c>
      <c r="F51" s="11" t="str">
        <f t="shared" ref="F51:F82" si="15">IF($B51="N/A","N/A",IF(E51&gt;10,"No",IF(E51&lt;-10,"No","Yes")))</f>
        <v>N/A</v>
      </c>
      <c r="G51" s="45" t="s">
        <v>1747</v>
      </c>
      <c r="H51" s="11" t="str">
        <f t="shared" ref="H51:H82" si="16">IF($B51="N/A","N/A",IF(G51&gt;10,"No",IF(G51&lt;-10,"No","Yes")))</f>
        <v>N/A</v>
      </c>
      <c r="I51" s="12" t="s">
        <v>1747</v>
      </c>
      <c r="J51" s="12" t="s">
        <v>1747</v>
      </c>
      <c r="K51" s="43" t="s">
        <v>739</v>
      </c>
      <c r="L51" s="9" t="str">
        <f t="shared" si="13"/>
        <v>N/A</v>
      </c>
    </row>
    <row r="52" spans="1:12" ht="25" x14ac:dyDescent="0.25">
      <c r="A52" s="2" t="s">
        <v>1151</v>
      </c>
      <c r="B52" s="35" t="s">
        <v>213</v>
      </c>
      <c r="C52" s="45" t="s">
        <v>1747</v>
      </c>
      <c r="D52" s="11" t="str">
        <f t="shared" si="14"/>
        <v>N/A</v>
      </c>
      <c r="E52" s="45" t="s">
        <v>1747</v>
      </c>
      <c r="F52" s="11" t="str">
        <f t="shared" si="15"/>
        <v>N/A</v>
      </c>
      <c r="G52" s="45" t="s">
        <v>1747</v>
      </c>
      <c r="H52" s="11" t="str">
        <f t="shared" si="16"/>
        <v>N/A</v>
      </c>
      <c r="I52" s="12" t="s">
        <v>1747</v>
      </c>
      <c r="J52" s="12" t="s">
        <v>1747</v>
      </c>
      <c r="K52" s="43" t="s">
        <v>739</v>
      </c>
      <c r="L52" s="9" t="str">
        <f t="shared" si="13"/>
        <v>N/A</v>
      </c>
    </row>
    <row r="53" spans="1:12" ht="25" x14ac:dyDescent="0.25">
      <c r="A53" s="2" t="s">
        <v>1152</v>
      </c>
      <c r="B53" s="35" t="s">
        <v>213</v>
      </c>
      <c r="C53" s="45" t="s">
        <v>1747</v>
      </c>
      <c r="D53" s="11" t="str">
        <f t="shared" si="14"/>
        <v>N/A</v>
      </c>
      <c r="E53" s="45" t="s">
        <v>1747</v>
      </c>
      <c r="F53" s="11" t="str">
        <f t="shared" si="15"/>
        <v>N/A</v>
      </c>
      <c r="G53" s="45" t="s">
        <v>1747</v>
      </c>
      <c r="H53" s="11" t="str">
        <f t="shared" si="16"/>
        <v>N/A</v>
      </c>
      <c r="I53" s="12" t="s">
        <v>1747</v>
      </c>
      <c r="J53" s="12" t="s">
        <v>1747</v>
      </c>
      <c r="K53" s="43" t="s">
        <v>739</v>
      </c>
      <c r="L53" s="9" t="str">
        <f t="shared" si="13"/>
        <v>N/A</v>
      </c>
    </row>
    <row r="54" spans="1:12" ht="25" x14ac:dyDescent="0.25">
      <c r="A54" s="2" t="s">
        <v>1153</v>
      </c>
      <c r="B54" s="35" t="s">
        <v>213</v>
      </c>
      <c r="C54" s="45" t="s">
        <v>1747</v>
      </c>
      <c r="D54" s="11" t="str">
        <f t="shared" si="14"/>
        <v>N/A</v>
      </c>
      <c r="E54" s="45" t="s">
        <v>1747</v>
      </c>
      <c r="F54" s="11" t="str">
        <f t="shared" si="15"/>
        <v>N/A</v>
      </c>
      <c r="G54" s="45" t="s">
        <v>1747</v>
      </c>
      <c r="H54" s="11" t="str">
        <f t="shared" si="16"/>
        <v>N/A</v>
      </c>
      <c r="I54" s="12" t="s">
        <v>1747</v>
      </c>
      <c r="J54" s="12" t="s">
        <v>1747</v>
      </c>
      <c r="K54" s="43" t="s">
        <v>739</v>
      </c>
      <c r="L54" s="9" t="str">
        <f t="shared" si="13"/>
        <v>N/A</v>
      </c>
    </row>
    <row r="55" spans="1:12" ht="25" x14ac:dyDescent="0.25">
      <c r="A55" s="2" t="s">
        <v>1154</v>
      </c>
      <c r="B55" s="35" t="s">
        <v>213</v>
      </c>
      <c r="C55" s="45">
        <v>45868.805777000001</v>
      </c>
      <c r="D55" s="11" t="str">
        <f t="shared" si="14"/>
        <v>N/A</v>
      </c>
      <c r="E55" s="45">
        <v>45772.448384000003</v>
      </c>
      <c r="F55" s="11" t="str">
        <f t="shared" si="15"/>
        <v>N/A</v>
      </c>
      <c r="G55" s="45">
        <v>3265.0224099000002</v>
      </c>
      <c r="H55" s="11" t="str">
        <f t="shared" si="16"/>
        <v>N/A</v>
      </c>
      <c r="I55" s="12">
        <v>-0.21</v>
      </c>
      <c r="J55" s="12">
        <v>-92.9</v>
      </c>
      <c r="K55" s="43" t="s">
        <v>739</v>
      </c>
      <c r="L55" s="9" t="str">
        <f t="shared" si="13"/>
        <v>No</v>
      </c>
    </row>
    <row r="56" spans="1:12" ht="25" x14ac:dyDescent="0.25">
      <c r="A56" s="2" t="s">
        <v>1155</v>
      </c>
      <c r="B56" s="35" t="s">
        <v>213</v>
      </c>
      <c r="C56" s="45" t="s">
        <v>1747</v>
      </c>
      <c r="D56" s="11" t="str">
        <f t="shared" si="14"/>
        <v>N/A</v>
      </c>
      <c r="E56" s="45" t="s">
        <v>1747</v>
      </c>
      <c r="F56" s="11" t="str">
        <f t="shared" si="15"/>
        <v>N/A</v>
      </c>
      <c r="G56" s="45" t="s">
        <v>1747</v>
      </c>
      <c r="H56" s="11" t="str">
        <f t="shared" si="16"/>
        <v>N/A</v>
      </c>
      <c r="I56" s="12" t="s">
        <v>1747</v>
      </c>
      <c r="J56" s="12" t="s">
        <v>1747</v>
      </c>
      <c r="K56" s="43" t="s">
        <v>739</v>
      </c>
      <c r="L56" s="9" t="str">
        <f t="shared" si="13"/>
        <v>N/A</v>
      </c>
    </row>
    <row r="57" spans="1:12" ht="25" x14ac:dyDescent="0.25">
      <c r="A57" s="2" t="s">
        <v>1156</v>
      </c>
      <c r="B57" s="35" t="s">
        <v>213</v>
      </c>
      <c r="C57" s="45" t="s">
        <v>1747</v>
      </c>
      <c r="D57" s="11" t="str">
        <f t="shared" si="14"/>
        <v>N/A</v>
      </c>
      <c r="E57" s="45" t="s">
        <v>1747</v>
      </c>
      <c r="F57" s="11" t="str">
        <f t="shared" si="15"/>
        <v>N/A</v>
      </c>
      <c r="G57" s="45" t="s">
        <v>1747</v>
      </c>
      <c r="H57" s="11" t="str">
        <f t="shared" si="16"/>
        <v>N/A</v>
      </c>
      <c r="I57" s="12" t="s">
        <v>1747</v>
      </c>
      <c r="J57" s="12" t="s">
        <v>1747</v>
      </c>
      <c r="K57" s="43" t="s">
        <v>739</v>
      </c>
      <c r="L57" s="9" t="str">
        <f t="shared" si="13"/>
        <v>N/A</v>
      </c>
    </row>
    <row r="58" spans="1:12" ht="25" x14ac:dyDescent="0.25">
      <c r="A58" s="2" t="s">
        <v>1157</v>
      </c>
      <c r="B58" s="35" t="s">
        <v>213</v>
      </c>
      <c r="C58" s="45" t="s">
        <v>1747</v>
      </c>
      <c r="D58" s="11" t="str">
        <f t="shared" si="14"/>
        <v>N/A</v>
      </c>
      <c r="E58" s="45" t="s">
        <v>1747</v>
      </c>
      <c r="F58" s="11" t="str">
        <f t="shared" si="15"/>
        <v>N/A</v>
      </c>
      <c r="G58" s="45" t="s">
        <v>1747</v>
      </c>
      <c r="H58" s="11" t="str">
        <f t="shared" si="16"/>
        <v>N/A</v>
      </c>
      <c r="I58" s="12" t="s">
        <v>1747</v>
      </c>
      <c r="J58" s="12" t="s">
        <v>1747</v>
      </c>
      <c r="K58" s="43" t="s">
        <v>739</v>
      </c>
      <c r="L58" s="9" t="str">
        <f t="shared" si="13"/>
        <v>N/A</v>
      </c>
    </row>
    <row r="59" spans="1:12" ht="25" x14ac:dyDescent="0.25">
      <c r="A59" s="2" t="s">
        <v>1158</v>
      </c>
      <c r="B59" s="35" t="s">
        <v>213</v>
      </c>
      <c r="C59" s="45" t="s">
        <v>1747</v>
      </c>
      <c r="D59" s="11" t="str">
        <f t="shared" si="14"/>
        <v>N/A</v>
      </c>
      <c r="E59" s="45" t="s">
        <v>1747</v>
      </c>
      <c r="F59" s="11" t="str">
        <f t="shared" si="15"/>
        <v>N/A</v>
      </c>
      <c r="G59" s="45" t="s">
        <v>1747</v>
      </c>
      <c r="H59" s="11" t="str">
        <f t="shared" si="16"/>
        <v>N/A</v>
      </c>
      <c r="I59" s="12" t="s">
        <v>1747</v>
      </c>
      <c r="J59" s="12" t="s">
        <v>1747</v>
      </c>
      <c r="K59" s="43" t="s">
        <v>739</v>
      </c>
      <c r="L59" s="9" t="str">
        <f t="shared" si="13"/>
        <v>N/A</v>
      </c>
    </row>
    <row r="60" spans="1:12" x14ac:dyDescent="0.25">
      <c r="A60" s="6" t="s">
        <v>356</v>
      </c>
      <c r="B60" s="35" t="s">
        <v>213</v>
      </c>
      <c r="C60" s="45" t="s">
        <v>213</v>
      </c>
      <c r="D60" s="11" t="str">
        <f t="shared" si="14"/>
        <v>N/A</v>
      </c>
      <c r="E60" s="45">
        <v>170723183</v>
      </c>
      <c r="F60" s="11" t="str">
        <f t="shared" si="15"/>
        <v>N/A</v>
      </c>
      <c r="G60" s="45">
        <v>0</v>
      </c>
      <c r="H60" s="11" t="str">
        <f t="shared" si="16"/>
        <v>N/A</v>
      </c>
      <c r="I60" s="12" t="s">
        <v>213</v>
      </c>
      <c r="J60" s="12">
        <v>-100</v>
      </c>
      <c r="K60" s="43" t="s">
        <v>739</v>
      </c>
      <c r="L60" s="9" t="str">
        <f t="shared" ref="L60:L70" si="17">IF(J60="Div by 0", "N/A", IF(K60="N/A","N/A", IF(J60&gt;VALUE(MID(K60,1,2)), "No", IF(J60&lt;-1*VALUE(MID(K60,1,2)), "No", "Yes"))))</f>
        <v>No</v>
      </c>
    </row>
    <row r="61" spans="1:12" ht="25" x14ac:dyDescent="0.25">
      <c r="A61" s="2" t="s">
        <v>1159</v>
      </c>
      <c r="B61" s="35" t="s">
        <v>213</v>
      </c>
      <c r="C61" s="45" t="s">
        <v>213</v>
      </c>
      <c r="D61" s="11" t="str">
        <f t="shared" si="14"/>
        <v>N/A</v>
      </c>
      <c r="E61" s="45">
        <v>112603087</v>
      </c>
      <c r="F61" s="11" t="str">
        <f t="shared" si="15"/>
        <v>N/A</v>
      </c>
      <c r="G61" s="45">
        <v>0</v>
      </c>
      <c r="H61" s="11" t="str">
        <f t="shared" si="16"/>
        <v>N/A</v>
      </c>
      <c r="I61" s="12" t="s">
        <v>213</v>
      </c>
      <c r="J61" s="12">
        <v>-100</v>
      </c>
      <c r="K61" s="43" t="s">
        <v>739</v>
      </c>
      <c r="L61" s="9" t="str">
        <f t="shared" si="17"/>
        <v>No</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1747</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1747</v>
      </c>
      <c r="K63" s="43" t="s">
        <v>739</v>
      </c>
      <c r="L63" s="9" t="str">
        <f t="shared" si="17"/>
        <v>N/A</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1747</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1747</v>
      </c>
      <c r="K65" s="43" t="s">
        <v>739</v>
      </c>
      <c r="L65" s="9" t="str">
        <f t="shared" si="17"/>
        <v>N/A</v>
      </c>
    </row>
    <row r="66" spans="1:12" ht="25" x14ac:dyDescent="0.25">
      <c r="A66" s="2" t="s">
        <v>1164</v>
      </c>
      <c r="B66" s="35" t="s">
        <v>213</v>
      </c>
      <c r="C66" s="45" t="s">
        <v>213</v>
      </c>
      <c r="D66" s="11" t="str">
        <f t="shared" si="14"/>
        <v>N/A</v>
      </c>
      <c r="E66" s="45">
        <v>58120096</v>
      </c>
      <c r="F66" s="11" t="str">
        <f t="shared" si="15"/>
        <v>N/A</v>
      </c>
      <c r="G66" s="45">
        <v>0</v>
      </c>
      <c r="H66" s="11" t="str">
        <f t="shared" si="16"/>
        <v>N/A</v>
      </c>
      <c r="I66" s="12" t="s">
        <v>213</v>
      </c>
      <c r="J66" s="12">
        <v>-100</v>
      </c>
      <c r="K66" s="43" t="s">
        <v>739</v>
      </c>
      <c r="L66" s="9" t="str">
        <f t="shared" si="17"/>
        <v>No</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1747</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1747</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1747</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1747</v>
      </c>
      <c r="K70" s="43" t="s">
        <v>739</v>
      </c>
      <c r="L70" s="9" t="str">
        <f t="shared" si="17"/>
        <v>N/A</v>
      </c>
    </row>
    <row r="71" spans="1:12" x14ac:dyDescent="0.25">
      <c r="A71" s="6" t="s">
        <v>1169</v>
      </c>
      <c r="B71" s="35" t="s">
        <v>213</v>
      </c>
      <c r="C71" s="45">
        <v>13524.608753</v>
      </c>
      <c r="D71" s="11" t="str">
        <f t="shared" si="14"/>
        <v>N/A</v>
      </c>
      <c r="E71" s="45">
        <v>13558.067265</v>
      </c>
      <c r="F71" s="11" t="str">
        <f t="shared" si="15"/>
        <v>N/A</v>
      </c>
      <c r="G71" s="45">
        <v>0</v>
      </c>
      <c r="H71" s="11" t="str">
        <f t="shared" si="16"/>
        <v>N/A</v>
      </c>
      <c r="I71" s="12">
        <v>0.24740000000000001</v>
      </c>
      <c r="J71" s="12">
        <v>-100</v>
      </c>
      <c r="K71" s="43" t="s">
        <v>739</v>
      </c>
      <c r="L71" s="9" t="str">
        <f t="shared" ref="L71:L81" si="18">IF(J71="Div by 0", "N/A", IF(K71="N/A","N/A", IF(J71&gt;VALUE(MID(K71,1,2)), "No", IF(J71&lt;-1*VALUE(MID(K71,1,2)), "No", "Yes"))))</f>
        <v>No</v>
      </c>
    </row>
    <row r="72" spans="1:12" ht="25" x14ac:dyDescent="0.25">
      <c r="A72" s="2" t="s">
        <v>1170</v>
      </c>
      <c r="B72" s="35" t="s">
        <v>213</v>
      </c>
      <c r="C72" s="45">
        <v>9587.2287436999995</v>
      </c>
      <c r="D72" s="11" t="str">
        <f t="shared" si="14"/>
        <v>N/A</v>
      </c>
      <c r="E72" s="45">
        <v>11590.641997000001</v>
      </c>
      <c r="F72" s="11" t="str">
        <f t="shared" si="15"/>
        <v>N/A</v>
      </c>
      <c r="G72" s="45">
        <v>0</v>
      </c>
      <c r="H72" s="11" t="str">
        <f t="shared" si="16"/>
        <v>N/A</v>
      </c>
      <c r="I72" s="12">
        <v>20.9</v>
      </c>
      <c r="J72" s="12">
        <v>-100</v>
      </c>
      <c r="K72" s="43" t="s">
        <v>739</v>
      </c>
      <c r="L72" s="9" t="str">
        <f t="shared" si="18"/>
        <v>No</v>
      </c>
    </row>
    <row r="73" spans="1:12" ht="25" x14ac:dyDescent="0.25">
      <c r="A73" s="2" t="s">
        <v>1171</v>
      </c>
      <c r="B73" s="35" t="s">
        <v>213</v>
      </c>
      <c r="C73" s="45" t="s">
        <v>1747</v>
      </c>
      <c r="D73" s="11" t="str">
        <f t="shared" si="14"/>
        <v>N/A</v>
      </c>
      <c r="E73" s="45" t="s">
        <v>1747</v>
      </c>
      <c r="F73" s="11" t="str">
        <f t="shared" si="15"/>
        <v>N/A</v>
      </c>
      <c r="G73" s="45" t="s">
        <v>1747</v>
      </c>
      <c r="H73" s="11" t="str">
        <f t="shared" si="16"/>
        <v>N/A</v>
      </c>
      <c r="I73" s="12" t="s">
        <v>1747</v>
      </c>
      <c r="J73" s="12" t="s">
        <v>1747</v>
      </c>
      <c r="K73" s="43" t="s">
        <v>739</v>
      </c>
      <c r="L73" s="9" t="str">
        <f t="shared" si="18"/>
        <v>N/A</v>
      </c>
    </row>
    <row r="74" spans="1:12" ht="25" x14ac:dyDescent="0.25">
      <c r="A74" s="2" t="s">
        <v>1172</v>
      </c>
      <c r="B74" s="35" t="s">
        <v>213</v>
      </c>
      <c r="C74" s="45" t="s">
        <v>1747</v>
      </c>
      <c r="D74" s="11" t="str">
        <f t="shared" si="14"/>
        <v>N/A</v>
      </c>
      <c r="E74" s="45" t="s">
        <v>1747</v>
      </c>
      <c r="F74" s="11" t="str">
        <f t="shared" si="15"/>
        <v>N/A</v>
      </c>
      <c r="G74" s="45" t="s">
        <v>1747</v>
      </c>
      <c r="H74" s="11" t="str">
        <f t="shared" si="16"/>
        <v>N/A</v>
      </c>
      <c r="I74" s="12" t="s">
        <v>1747</v>
      </c>
      <c r="J74" s="12" t="s">
        <v>1747</v>
      </c>
      <c r="K74" s="43" t="s">
        <v>739</v>
      </c>
      <c r="L74" s="9" t="str">
        <f t="shared" si="18"/>
        <v>N/A</v>
      </c>
    </row>
    <row r="75" spans="1:12" ht="25" x14ac:dyDescent="0.25">
      <c r="A75" s="2" t="s">
        <v>1173</v>
      </c>
      <c r="B75" s="35" t="s">
        <v>213</v>
      </c>
      <c r="C75" s="45" t="s">
        <v>1747</v>
      </c>
      <c r="D75" s="11" t="str">
        <f t="shared" si="14"/>
        <v>N/A</v>
      </c>
      <c r="E75" s="45" t="s">
        <v>1747</v>
      </c>
      <c r="F75" s="11" t="str">
        <f t="shared" si="15"/>
        <v>N/A</v>
      </c>
      <c r="G75" s="45" t="s">
        <v>1747</v>
      </c>
      <c r="H75" s="11" t="str">
        <f t="shared" si="16"/>
        <v>N/A</v>
      </c>
      <c r="I75" s="12" t="s">
        <v>1747</v>
      </c>
      <c r="J75" s="12" t="s">
        <v>1747</v>
      </c>
      <c r="K75" s="43" t="s">
        <v>739</v>
      </c>
      <c r="L75" s="9" t="str">
        <f t="shared" si="18"/>
        <v>N/A</v>
      </c>
    </row>
    <row r="76" spans="1:12" ht="25" x14ac:dyDescent="0.25">
      <c r="A76" s="2" t="s">
        <v>1174</v>
      </c>
      <c r="B76" s="35" t="s">
        <v>213</v>
      </c>
      <c r="C76" s="45" t="s">
        <v>1747</v>
      </c>
      <c r="D76" s="11" t="str">
        <f t="shared" si="14"/>
        <v>N/A</v>
      </c>
      <c r="E76" s="45" t="s">
        <v>1747</v>
      </c>
      <c r="F76" s="11" t="str">
        <f t="shared" si="15"/>
        <v>N/A</v>
      </c>
      <c r="G76" s="45" t="s">
        <v>1747</v>
      </c>
      <c r="H76" s="11" t="str">
        <f t="shared" si="16"/>
        <v>N/A</v>
      </c>
      <c r="I76" s="12" t="s">
        <v>1747</v>
      </c>
      <c r="J76" s="12" t="s">
        <v>1747</v>
      </c>
      <c r="K76" s="43" t="s">
        <v>739</v>
      </c>
      <c r="L76" s="9" t="str">
        <f t="shared" si="18"/>
        <v>N/A</v>
      </c>
    </row>
    <row r="77" spans="1:12" ht="25" x14ac:dyDescent="0.25">
      <c r="A77" s="2" t="s">
        <v>1175</v>
      </c>
      <c r="B77" s="35" t="s">
        <v>213</v>
      </c>
      <c r="C77" s="45">
        <v>27675.830862999999</v>
      </c>
      <c r="D77" s="11" t="str">
        <f t="shared" si="14"/>
        <v>N/A</v>
      </c>
      <c r="E77" s="45">
        <v>20201.632256000001</v>
      </c>
      <c r="F77" s="11" t="str">
        <f t="shared" si="15"/>
        <v>N/A</v>
      </c>
      <c r="G77" s="45">
        <v>0</v>
      </c>
      <c r="H77" s="11" t="str">
        <f t="shared" si="16"/>
        <v>N/A</v>
      </c>
      <c r="I77" s="12">
        <v>-27</v>
      </c>
      <c r="J77" s="12">
        <v>-100</v>
      </c>
      <c r="K77" s="43" t="s">
        <v>739</v>
      </c>
      <c r="L77" s="9" t="str">
        <f t="shared" si="18"/>
        <v>No</v>
      </c>
    </row>
    <row r="78" spans="1:12" ht="25" x14ac:dyDescent="0.25">
      <c r="A78" s="2" t="s">
        <v>1176</v>
      </c>
      <c r="B78" s="35" t="s">
        <v>213</v>
      </c>
      <c r="C78" s="45" t="s">
        <v>1747</v>
      </c>
      <c r="D78" s="11" t="str">
        <f t="shared" si="14"/>
        <v>N/A</v>
      </c>
      <c r="E78" s="45" t="s">
        <v>1747</v>
      </c>
      <c r="F78" s="11" t="str">
        <f t="shared" si="15"/>
        <v>N/A</v>
      </c>
      <c r="G78" s="45" t="s">
        <v>1747</v>
      </c>
      <c r="H78" s="11" t="str">
        <f t="shared" si="16"/>
        <v>N/A</v>
      </c>
      <c r="I78" s="12" t="s">
        <v>1747</v>
      </c>
      <c r="J78" s="12" t="s">
        <v>1747</v>
      </c>
      <c r="K78" s="43" t="s">
        <v>739</v>
      </c>
      <c r="L78" s="9" t="str">
        <f t="shared" si="18"/>
        <v>N/A</v>
      </c>
    </row>
    <row r="79" spans="1:12" ht="25" x14ac:dyDescent="0.25">
      <c r="A79" s="2" t="s">
        <v>1177</v>
      </c>
      <c r="B79" s="35" t="s">
        <v>213</v>
      </c>
      <c r="C79" s="45" t="s">
        <v>1747</v>
      </c>
      <c r="D79" s="11" t="str">
        <f t="shared" si="14"/>
        <v>N/A</v>
      </c>
      <c r="E79" s="45" t="s">
        <v>1747</v>
      </c>
      <c r="F79" s="11" t="str">
        <f t="shared" si="15"/>
        <v>N/A</v>
      </c>
      <c r="G79" s="45" t="s">
        <v>1747</v>
      </c>
      <c r="H79" s="11" t="str">
        <f t="shared" si="16"/>
        <v>N/A</v>
      </c>
      <c r="I79" s="12" t="s">
        <v>1747</v>
      </c>
      <c r="J79" s="12" t="s">
        <v>1747</v>
      </c>
      <c r="K79" s="43" t="s">
        <v>739</v>
      </c>
      <c r="L79" s="9" t="str">
        <f t="shared" si="18"/>
        <v>N/A</v>
      </c>
    </row>
    <row r="80" spans="1:12" ht="25" x14ac:dyDescent="0.25">
      <c r="A80" s="2" t="s">
        <v>1178</v>
      </c>
      <c r="B80" s="35" t="s">
        <v>213</v>
      </c>
      <c r="C80" s="45" t="s">
        <v>1747</v>
      </c>
      <c r="D80" s="11" t="str">
        <f t="shared" si="14"/>
        <v>N/A</v>
      </c>
      <c r="E80" s="45" t="s">
        <v>1747</v>
      </c>
      <c r="F80" s="11" t="str">
        <f t="shared" si="15"/>
        <v>N/A</v>
      </c>
      <c r="G80" s="45" t="s">
        <v>1747</v>
      </c>
      <c r="H80" s="11" t="str">
        <f t="shared" si="16"/>
        <v>N/A</v>
      </c>
      <c r="I80" s="12" t="s">
        <v>1747</v>
      </c>
      <c r="J80" s="12" t="s">
        <v>1747</v>
      </c>
      <c r="K80" s="43" t="s">
        <v>739</v>
      </c>
      <c r="L80" s="9" t="str">
        <f t="shared" si="18"/>
        <v>N/A</v>
      </c>
    </row>
    <row r="81" spans="1:12" ht="25" x14ac:dyDescent="0.25">
      <c r="A81" s="2" t="s">
        <v>1179</v>
      </c>
      <c r="B81" s="35" t="s">
        <v>213</v>
      </c>
      <c r="C81" s="45" t="s">
        <v>1747</v>
      </c>
      <c r="D81" s="11" t="str">
        <f t="shared" si="14"/>
        <v>N/A</v>
      </c>
      <c r="E81" s="45" t="s">
        <v>1747</v>
      </c>
      <c r="F81" s="11" t="str">
        <f t="shared" si="15"/>
        <v>N/A</v>
      </c>
      <c r="G81" s="45" t="s">
        <v>1747</v>
      </c>
      <c r="H81" s="11" t="str">
        <f t="shared" si="16"/>
        <v>N/A</v>
      </c>
      <c r="I81" s="12" t="s">
        <v>1747</v>
      </c>
      <c r="J81" s="12" t="s">
        <v>1747</v>
      </c>
      <c r="K81" s="43" t="s">
        <v>739</v>
      </c>
      <c r="L81" s="9" t="str">
        <f t="shared" si="18"/>
        <v>N/A</v>
      </c>
    </row>
    <row r="82" spans="1:12" x14ac:dyDescent="0.25">
      <c r="A82" s="2" t="s">
        <v>357</v>
      </c>
      <c r="B82" s="35" t="s">
        <v>213</v>
      </c>
      <c r="C82" s="45" t="s">
        <v>213</v>
      </c>
      <c r="D82" s="11" t="str">
        <f t="shared" si="14"/>
        <v>N/A</v>
      </c>
      <c r="E82" s="45">
        <v>178729476</v>
      </c>
      <c r="F82" s="11" t="str">
        <f t="shared" si="15"/>
        <v>N/A</v>
      </c>
      <c r="G82" s="45">
        <v>0</v>
      </c>
      <c r="H82" s="11" t="str">
        <f t="shared" si="16"/>
        <v>N/A</v>
      </c>
      <c r="I82" s="12" t="s">
        <v>213</v>
      </c>
      <c r="J82" s="12">
        <v>-100</v>
      </c>
      <c r="K82" s="43" t="s">
        <v>739</v>
      </c>
      <c r="L82" s="9" t="str">
        <f t="shared" ref="L82:L138" si="19">IF(J82="Div by 0", "N/A", IF(K82="N/A","N/A", IF(J82&gt;VALUE(MID(K82,1,2)), "No", IF(J82&lt;-1*VALUE(MID(K82,1,2)), "No", "Yes"))))</f>
        <v>No</v>
      </c>
    </row>
    <row r="83" spans="1:12" x14ac:dyDescent="0.25">
      <c r="A83" s="2" t="s">
        <v>363</v>
      </c>
      <c r="B83" s="35" t="s">
        <v>213</v>
      </c>
      <c r="C83" s="45" t="s">
        <v>213</v>
      </c>
      <c r="D83" s="11" t="str">
        <f t="shared" ref="D83:D114" si="20">IF($B83="N/A","N/A",IF(C83&gt;10,"No",IF(C83&lt;-10,"No","Yes")))</f>
        <v>N/A</v>
      </c>
      <c r="E83" s="36">
        <v>13479</v>
      </c>
      <c r="F83" s="11" t="str">
        <f t="shared" ref="F83:F114" si="21">IF($B83="N/A","N/A",IF(E83&gt;10,"No",IF(E83&lt;-10,"No","Yes")))</f>
        <v>N/A</v>
      </c>
      <c r="G83" s="36">
        <v>0</v>
      </c>
      <c r="H83" s="11" t="str">
        <f t="shared" ref="H83:H114" si="22">IF($B83="N/A","N/A",IF(G83&gt;10,"No",IF(G83&lt;-10,"No","Yes")))</f>
        <v>N/A</v>
      </c>
      <c r="I83" s="12" t="s">
        <v>213</v>
      </c>
      <c r="J83" s="12">
        <v>-100</v>
      </c>
      <c r="K83" s="43" t="s">
        <v>739</v>
      </c>
      <c r="L83" s="9" t="str">
        <f t="shared" si="19"/>
        <v>No</v>
      </c>
    </row>
    <row r="84" spans="1:12" x14ac:dyDescent="0.25">
      <c r="A84" s="2" t="s">
        <v>358</v>
      </c>
      <c r="B84" s="35" t="s">
        <v>213</v>
      </c>
      <c r="C84" s="45" t="s">
        <v>213</v>
      </c>
      <c r="D84" s="11" t="str">
        <f t="shared" si="20"/>
        <v>N/A</v>
      </c>
      <c r="E84" s="45">
        <v>13259.846873</v>
      </c>
      <c r="F84" s="11" t="str">
        <f t="shared" si="21"/>
        <v>N/A</v>
      </c>
      <c r="G84" s="45" t="s">
        <v>1747</v>
      </c>
      <c r="H84" s="11" t="str">
        <f t="shared" si="22"/>
        <v>N/A</v>
      </c>
      <c r="I84" s="12" t="s">
        <v>213</v>
      </c>
      <c r="J84" s="12" t="s">
        <v>1747</v>
      </c>
      <c r="K84" s="43" t="s">
        <v>739</v>
      </c>
      <c r="L84" s="9" t="str">
        <f t="shared" si="19"/>
        <v>N/A</v>
      </c>
    </row>
    <row r="85" spans="1:12" ht="25" x14ac:dyDescent="0.25">
      <c r="A85" s="2" t="s">
        <v>1180</v>
      </c>
      <c r="B85" s="35" t="s">
        <v>213</v>
      </c>
      <c r="C85" s="45" t="s">
        <v>213</v>
      </c>
      <c r="D85" s="11" t="str">
        <f t="shared" si="20"/>
        <v>N/A</v>
      </c>
      <c r="E85" s="45">
        <v>58991</v>
      </c>
      <c r="F85" s="11" t="str">
        <f t="shared" si="21"/>
        <v>N/A</v>
      </c>
      <c r="G85" s="45">
        <v>0</v>
      </c>
      <c r="H85" s="11" t="str">
        <f t="shared" si="22"/>
        <v>N/A</v>
      </c>
      <c r="I85" s="12" t="s">
        <v>213</v>
      </c>
      <c r="J85" s="12">
        <v>-100</v>
      </c>
      <c r="K85" s="43" t="s">
        <v>739</v>
      </c>
      <c r="L85" s="9" t="str">
        <f t="shared" si="19"/>
        <v>No</v>
      </c>
    </row>
    <row r="86" spans="1:12" x14ac:dyDescent="0.25">
      <c r="A86" s="2" t="s">
        <v>729</v>
      </c>
      <c r="B86" s="35" t="s">
        <v>213</v>
      </c>
      <c r="C86" s="45" t="s">
        <v>213</v>
      </c>
      <c r="D86" s="11" t="str">
        <f t="shared" si="20"/>
        <v>N/A</v>
      </c>
      <c r="E86" s="36">
        <v>711</v>
      </c>
      <c r="F86" s="11" t="str">
        <f t="shared" si="21"/>
        <v>N/A</v>
      </c>
      <c r="G86" s="36">
        <v>0</v>
      </c>
      <c r="H86" s="11" t="str">
        <f t="shared" si="22"/>
        <v>N/A</v>
      </c>
      <c r="I86" s="12" t="s">
        <v>213</v>
      </c>
      <c r="J86" s="12">
        <v>-100</v>
      </c>
      <c r="K86" s="43" t="s">
        <v>739</v>
      </c>
      <c r="L86" s="9" t="str">
        <f t="shared" si="19"/>
        <v>No</v>
      </c>
    </row>
    <row r="87" spans="1:12" ht="25" x14ac:dyDescent="0.25">
      <c r="A87" s="2" t="s">
        <v>1181</v>
      </c>
      <c r="B87" s="35" t="s">
        <v>213</v>
      </c>
      <c r="C87" s="45" t="s">
        <v>213</v>
      </c>
      <c r="D87" s="11" t="str">
        <f t="shared" si="20"/>
        <v>N/A</v>
      </c>
      <c r="E87" s="45">
        <v>82.969057664999994</v>
      </c>
      <c r="F87" s="11" t="str">
        <f t="shared" si="21"/>
        <v>N/A</v>
      </c>
      <c r="G87" s="45" t="s">
        <v>1747</v>
      </c>
      <c r="H87" s="11" t="str">
        <f t="shared" si="22"/>
        <v>N/A</v>
      </c>
      <c r="I87" s="12" t="s">
        <v>213</v>
      </c>
      <c r="J87" s="12" t="s">
        <v>1747</v>
      </c>
      <c r="K87" s="43" t="s">
        <v>739</v>
      </c>
      <c r="L87" s="9" t="str">
        <f t="shared" si="19"/>
        <v>N/A</v>
      </c>
    </row>
    <row r="88" spans="1:12" ht="25" x14ac:dyDescent="0.25">
      <c r="A88" s="2" t="s">
        <v>1182</v>
      </c>
      <c r="B88" s="35" t="s">
        <v>213</v>
      </c>
      <c r="C88" s="45" t="s">
        <v>213</v>
      </c>
      <c r="D88" s="11" t="str">
        <f t="shared" si="20"/>
        <v>N/A</v>
      </c>
      <c r="E88" s="45">
        <v>79621440</v>
      </c>
      <c r="F88" s="11" t="str">
        <f t="shared" si="21"/>
        <v>N/A</v>
      </c>
      <c r="G88" s="45">
        <v>0</v>
      </c>
      <c r="H88" s="11" t="str">
        <f t="shared" si="22"/>
        <v>N/A</v>
      </c>
      <c r="I88" s="12" t="s">
        <v>213</v>
      </c>
      <c r="J88" s="12">
        <v>-100</v>
      </c>
      <c r="K88" s="43" t="s">
        <v>739</v>
      </c>
      <c r="L88" s="9" t="str">
        <f t="shared" si="19"/>
        <v>No</v>
      </c>
    </row>
    <row r="89" spans="1:12" x14ac:dyDescent="0.25">
      <c r="A89" s="2" t="s">
        <v>730</v>
      </c>
      <c r="B89" s="35" t="s">
        <v>213</v>
      </c>
      <c r="C89" s="45" t="s">
        <v>213</v>
      </c>
      <c r="D89" s="11" t="str">
        <f t="shared" si="20"/>
        <v>N/A</v>
      </c>
      <c r="E89" s="36">
        <v>5776</v>
      </c>
      <c r="F89" s="11" t="str">
        <f t="shared" si="21"/>
        <v>N/A</v>
      </c>
      <c r="G89" s="36">
        <v>0</v>
      </c>
      <c r="H89" s="11" t="str">
        <f t="shared" si="22"/>
        <v>N/A</v>
      </c>
      <c r="I89" s="12" t="s">
        <v>213</v>
      </c>
      <c r="J89" s="12">
        <v>-100</v>
      </c>
      <c r="K89" s="43" t="s">
        <v>739</v>
      </c>
      <c r="L89" s="9" t="str">
        <f t="shared" si="19"/>
        <v>No</v>
      </c>
    </row>
    <row r="90" spans="1:12" ht="25" x14ac:dyDescent="0.25">
      <c r="A90" s="2" t="s">
        <v>1183</v>
      </c>
      <c r="B90" s="35" t="s">
        <v>213</v>
      </c>
      <c r="C90" s="45" t="s">
        <v>213</v>
      </c>
      <c r="D90" s="11" t="str">
        <f t="shared" si="20"/>
        <v>N/A</v>
      </c>
      <c r="E90" s="45">
        <v>13784.875346000001</v>
      </c>
      <c r="F90" s="11" t="str">
        <f t="shared" si="21"/>
        <v>N/A</v>
      </c>
      <c r="G90" s="45" t="s">
        <v>1747</v>
      </c>
      <c r="H90" s="11" t="str">
        <f t="shared" si="22"/>
        <v>N/A</v>
      </c>
      <c r="I90" s="12" t="s">
        <v>213</v>
      </c>
      <c r="J90" s="12" t="s">
        <v>1747</v>
      </c>
      <c r="K90" s="43" t="s">
        <v>739</v>
      </c>
      <c r="L90" s="9" t="str">
        <f t="shared" si="19"/>
        <v>N/A</v>
      </c>
    </row>
    <row r="91" spans="1:12" ht="25" x14ac:dyDescent="0.25">
      <c r="A91" s="2" t="s">
        <v>1184</v>
      </c>
      <c r="B91" s="35" t="s">
        <v>213</v>
      </c>
      <c r="C91" s="45" t="s">
        <v>213</v>
      </c>
      <c r="D91" s="11" t="str">
        <f t="shared" si="20"/>
        <v>N/A</v>
      </c>
      <c r="E91" s="45">
        <v>1517263</v>
      </c>
      <c r="F91" s="11" t="str">
        <f t="shared" si="21"/>
        <v>N/A</v>
      </c>
      <c r="G91" s="45">
        <v>0</v>
      </c>
      <c r="H91" s="11" t="str">
        <f t="shared" si="22"/>
        <v>N/A</v>
      </c>
      <c r="I91" s="12" t="s">
        <v>213</v>
      </c>
      <c r="J91" s="12">
        <v>-100</v>
      </c>
      <c r="K91" s="43" t="s">
        <v>739</v>
      </c>
      <c r="L91" s="9" t="str">
        <f t="shared" si="19"/>
        <v>No</v>
      </c>
    </row>
    <row r="92" spans="1:12" x14ac:dyDescent="0.25">
      <c r="A92" s="2" t="s">
        <v>731</v>
      </c>
      <c r="B92" s="35" t="s">
        <v>213</v>
      </c>
      <c r="C92" s="45" t="s">
        <v>213</v>
      </c>
      <c r="D92" s="11" t="str">
        <f t="shared" si="20"/>
        <v>N/A</v>
      </c>
      <c r="E92" s="36">
        <v>270</v>
      </c>
      <c r="F92" s="11" t="str">
        <f t="shared" si="21"/>
        <v>N/A</v>
      </c>
      <c r="G92" s="36">
        <v>0</v>
      </c>
      <c r="H92" s="11" t="str">
        <f t="shared" si="22"/>
        <v>N/A</v>
      </c>
      <c r="I92" s="12" t="s">
        <v>213</v>
      </c>
      <c r="J92" s="12">
        <v>-100</v>
      </c>
      <c r="K92" s="43" t="s">
        <v>739</v>
      </c>
      <c r="L92" s="9" t="str">
        <f t="shared" si="19"/>
        <v>No</v>
      </c>
    </row>
    <row r="93" spans="1:12" ht="25" x14ac:dyDescent="0.25">
      <c r="A93" s="2" t="s">
        <v>1185</v>
      </c>
      <c r="B93" s="35" t="s">
        <v>213</v>
      </c>
      <c r="C93" s="45" t="s">
        <v>213</v>
      </c>
      <c r="D93" s="11" t="str">
        <f t="shared" si="20"/>
        <v>N/A</v>
      </c>
      <c r="E93" s="45">
        <v>5619.4925925999996</v>
      </c>
      <c r="F93" s="11" t="str">
        <f t="shared" si="21"/>
        <v>N/A</v>
      </c>
      <c r="G93" s="45" t="s">
        <v>1747</v>
      </c>
      <c r="H93" s="11" t="str">
        <f t="shared" si="22"/>
        <v>N/A</v>
      </c>
      <c r="I93" s="12" t="s">
        <v>213</v>
      </c>
      <c r="J93" s="12" t="s">
        <v>1747</v>
      </c>
      <c r="K93" s="43" t="s">
        <v>739</v>
      </c>
      <c r="L93" s="9" t="str">
        <f t="shared" si="19"/>
        <v>N/A</v>
      </c>
    </row>
    <row r="94" spans="1:12" x14ac:dyDescent="0.25">
      <c r="A94" s="2" t="s">
        <v>1186</v>
      </c>
      <c r="B94" s="35" t="s">
        <v>213</v>
      </c>
      <c r="C94" s="45" t="s">
        <v>213</v>
      </c>
      <c r="D94" s="11" t="str">
        <f t="shared" si="20"/>
        <v>N/A</v>
      </c>
      <c r="E94" s="45">
        <v>608502</v>
      </c>
      <c r="F94" s="11" t="str">
        <f t="shared" si="21"/>
        <v>N/A</v>
      </c>
      <c r="G94" s="45">
        <v>0</v>
      </c>
      <c r="H94" s="11" t="str">
        <f t="shared" si="22"/>
        <v>N/A</v>
      </c>
      <c r="I94" s="12" t="s">
        <v>213</v>
      </c>
      <c r="J94" s="12">
        <v>-100</v>
      </c>
      <c r="K94" s="43" t="s">
        <v>739</v>
      </c>
      <c r="L94" s="9" t="str">
        <f t="shared" si="19"/>
        <v>No</v>
      </c>
    </row>
    <row r="95" spans="1:12" x14ac:dyDescent="0.25">
      <c r="A95" s="2" t="s">
        <v>732</v>
      </c>
      <c r="B95" s="35" t="s">
        <v>213</v>
      </c>
      <c r="C95" s="45" t="s">
        <v>213</v>
      </c>
      <c r="D95" s="11" t="str">
        <f t="shared" si="20"/>
        <v>N/A</v>
      </c>
      <c r="E95" s="36">
        <v>462</v>
      </c>
      <c r="F95" s="11" t="str">
        <f t="shared" si="21"/>
        <v>N/A</v>
      </c>
      <c r="G95" s="36">
        <v>0</v>
      </c>
      <c r="H95" s="11" t="str">
        <f t="shared" si="22"/>
        <v>N/A</v>
      </c>
      <c r="I95" s="12" t="s">
        <v>213</v>
      </c>
      <c r="J95" s="12">
        <v>-100</v>
      </c>
      <c r="K95" s="43" t="s">
        <v>739</v>
      </c>
      <c r="L95" s="9" t="str">
        <f t="shared" si="19"/>
        <v>No</v>
      </c>
    </row>
    <row r="96" spans="1:12" x14ac:dyDescent="0.25">
      <c r="A96" s="2" t="s">
        <v>1187</v>
      </c>
      <c r="B96" s="35" t="s">
        <v>213</v>
      </c>
      <c r="C96" s="45" t="s">
        <v>213</v>
      </c>
      <c r="D96" s="11" t="str">
        <f t="shared" si="20"/>
        <v>N/A</v>
      </c>
      <c r="E96" s="45">
        <v>1317.1038960999999</v>
      </c>
      <c r="F96" s="11" t="str">
        <f t="shared" si="21"/>
        <v>N/A</v>
      </c>
      <c r="G96" s="45" t="s">
        <v>1747</v>
      </c>
      <c r="H96" s="11" t="str">
        <f t="shared" si="22"/>
        <v>N/A</v>
      </c>
      <c r="I96" s="12" t="s">
        <v>213</v>
      </c>
      <c r="J96" s="12" t="s">
        <v>1747</v>
      </c>
      <c r="K96" s="43" t="s">
        <v>739</v>
      </c>
      <c r="L96" s="9" t="str">
        <f t="shared" si="19"/>
        <v>N/A</v>
      </c>
    </row>
    <row r="97" spans="1:12" x14ac:dyDescent="0.25">
      <c r="A97" s="2" t="s">
        <v>1188</v>
      </c>
      <c r="B97" s="35" t="s">
        <v>213</v>
      </c>
      <c r="C97" s="45" t="s">
        <v>213</v>
      </c>
      <c r="D97" s="11" t="str">
        <f t="shared" si="20"/>
        <v>N/A</v>
      </c>
      <c r="E97" s="45">
        <v>2231328</v>
      </c>
      <c r="F97" s="11" t="str">
        <f t="shared" si="21"/>
        <v>N/A</v>
      </c>
      <c r="G97" s="45">
        <v>0</v>
      </c>
      <c r="H97" s="11" t="str">
        <f t="shared" si="22"/>
        <v>N/A</v>
      </c>
      <c r="I97" s="12" t="s">
        <v>213</v>
      </c>
      <c r="J97" s="12">
        <v>-100</v>
      </c>
      <c r="K97" s="43" t="s">
        <v>739</v>
      </c>
      <c r="L97" s="9" t="str">
        <f t="shared" si="19"/>
        <v>No</v>
      </c>
    </row>
    <row r="98" spans="1:12" x14ac:dyDescent="0.25">
      <c r="A98" s="2" t="s">
        <v>520</v>
      </c>
      <c r="B98" s="35" t="s">
        <v>213</v>
      </c>
      <c r="C98" s="45" t="s">
        <v>213</v>
      </c>
      <c r="D98" s="11" t="str">
        <f t="shared" si="20"/>
        <v>N/A</v>
      </c>
      <c r="E98" s="36">
        <v>3872</v>
      </c>
      <c r="F98" s="11" t="str">
        <f t="shared" si="21"/>
        <v>N/A</v>
      </c>
      <c r="G98" s="36">
        <v>0</v>
      </c>
      <c r="H98" s="11" t="str">
        <f t="shared" si="22"/>
        <v>N/A</v>
      </c>
      <c r="I98" s="12" t="s">
        <v>213</v>
      </c>
      <c r="J98" s="12">
        <v>-100</v>
      </c>
      <c r="K98" s="43" t="s">
        <v>739</v>
      </c>
      <c r="L98" s="9" t="str">
        <f t="shared" si="19"/>
        <v>No</v>
      </c>
    </row>
    <row r="99" spans="1:12" x14ac:dyDescent="0.25">
      <c r="A99" s="2" t="s">
        <v>1189</v>
      </c>
      <c r="B99" s="35" t="s">
        <v>213</v>
      </c>
      <c r="C99" s="45" t="s">
        <v>213</v>
      </c>
      <c r="D99" s="11" t="str">
        <f t="shared" si="20"/>
        <v>N/A</v>
      </c>
      <c r="E99" s="45">
        <v>576.27272727000002</v>
      </c>
      <c r="F99" s="11" t="str">
        <f t="shared" si="21"/>
        <v>N/A</v>
      </c>
      <c r="G99" s="45" t="s">
        <v>1747</v>
      </c>
      <c r="H99" s="11" t="str">
        <f t="shared" si="22"/>
        <v>N/A</v>
      </c>
      <c r="I99" s="12" t="s">
        <v>213</v>
      </c>
      <c r="J99" s="12" t="s">
        <v>1747</v>
      </c>
      <c r="K99" s="43" t="s">
        <v>739</v>
      </c>
      <c r="L99" s="9" t="str">
        <f t="shared" si="19"/>
        <v>N/A</v>
      </c>
    </row>
    <row r="100" spans="1:12" ht="25" x14ac:dyDescent="0.25">
      <c r="A100" s="2" t="s">
        <v>1190</v>
      </c>
      <c r="B100" s="35" t="s">
        <v>213</v>
      </c>
      <c r="C100" s="45" t="s">
        <v>213</v>
      </c>
      <c r="D100" s="11" t="str">
        <f t="shared" si="20"/>
        <v>N/A</v>
      </c>
      <c r="E100" s="45">
        <v>3378549</v>
      </c>
      <c r="F100" s="11" t="str">
        <f t="shared" si="21"/>
        <v>N/A</v>
      </c>
      <c r="G100" s="45">
        <v>0</v>
      </c>
      <c r="H100" s="11" t="str">
        <f t="shared" si="22"/>
        <v>N/A</v>
      </c>
      <c r="I100" s="12" t="s">
        <v>213</v>
      </c>
      <c r="J100" s="12">
        <v>-100</v>
      </c>
      <c r="K100" s="43" t="s">
        <v>739</v>
      </c>
      <c r="L100" s="9" t="str">
        <f t="shared" si="19"/>
        <v>No</v>
      </c>
    </row>
    <row r="101" spans="1:12" x14ac:dyDescent="0.25">
      <c r="A101" s="2" t="s">
        <v>521</v>
      </c>
      <c r="B101" s="35" t="s">
        <v>213</v>
      </c>
      <c r="C101" s="45" t="s">
        <v>213</v>
      </c>
      <c r="D101" s="11" t="str">
        <f t="shared" si="20"/>
        <v>N/A</v>
      </c>
      <c r="E101" s="36">
        <v>2468</v>
      </c>
      <c r="F101" s="11" t="str">
        <f t="shared" si="21"/>
        <v>N/A</v>
      </c>
      <c r="G101" s="36">
        <v>0</v>
      </c>
      <c r="H101" s="11" t="str">
        <f t="shared" si="22"/>
        <v>N/A</v>
      </c>
      <c r="I101" s="12" t="s">
        <v>213</v>
      </c>
      <c r="J101" s="12">
        <v>-100</v>
      </c>
      <c r="K101" s="43" t="s">
        <v>739</v>
      </c>
      <c r="L101" s="9" t="str">
        <f t="shared" si="19"/>
        <v>No</v>
      </c>
    </row>
    <row r="102" spans="1:12" ht="25" x14ac:dyDescent="0.25">
      <c r="A102" s="2" t="s">
        <v>1191</v>
      </c>
      <c r="B102" s="35" t="s">
        <v>213</v>
      </c>
      <c r="C102" s="45" t="s">
        <v>213</v>
      </c>
      <c r="D102" s="11" t="str">
        <f t="shared" si="20"/>
        <v>N/A</v>
      </c>
      <c r="E102" s="45">
        <v>1368.9420583000001</v>
      </c>
      <c r="F102" s="11" t="str">
        <f t="shared" si="21"/>
        <v>N/A</v>
      </c>
      <c r="G102" s="45" t="s">
        <v>1747</v>
      </c>
      <c r="H102" s="11" t="str">
        <f t="shared" si="22"/>
        <v>N/A</v>
      </c>
      <c r="I102" s="12" t="s">
        <v>213</v>
      </c>
      <c r="J102" s="12" t="s">
        <v>1747</v>
      </c>
      <c r="K102" s="43" t="s">
        <v>739</v>
      </c>
      <c r="L102" s="9" t="str">
        <f t="shared" si="19"/>
        <v>N/A</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1747</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1747</v>
      </c>
      <c r="K104" s="43" t="s">
        <v>739</v>
      </c>
      <c r="L104" s="9" t="str">
        <f t="shared" si="19"/>
        <v>N/A</v>
      </c>
    </row>
    <row r="105" spans="1:12" ht="25" x14ac:dyDescent="0.25">
      <c r="A105" s="2" t="s">
        <v>1193</v>
      </c>
      <c r="B105" s="35" t="s">
        <v>213</v>
      </c>
      <c r="C105" s="45" t="s">
        <v>213</v>
      </c>
      <c r="D105" s="11" t="str">
        <f t="shared" si="20"/>
        <v>N/A</v>
      </c>
      <c r="E105" s="45" t="s">
        <v>1747</v>
      </c>
      <c r="F105" s="11" t="str">
        <f t="shared" si="21"/>
        <v>N/A</v>
      </c>
      <c r="G105" s="45" t="s">
        <v>1747</v>
      </c>
      <c r="H105" s="11" t="str">
        <f t="shared" si="22"/>
        <v>N/A</v>
      </c>
      <c r="I105" s="12" t="s">
        <v>213</v>
      </c>
      <c r="J105" s="12" t="s">
        <v>1747</v>
      </c>
      <c r="K105" s="43" t="s">
        <v>739</v>
      </c>
      <c r="L105" s="9" t="str">
        <f t="shared" si="19"/>
        <v>N/A</v>
      </c>
    </row>
    <row r="106" spans="1:12" ht="25" x14ac:dyDescent="0.25">
      <c r="A106" s="2" t="s">
        <v>1194</v>
      </c>
      <c r="B106" s="35" t="s">
        <v>213</v>
      </c>
      <c r="C106" s="45" t="s">
        <v>213</v>
      </c>
      <c r="D106" s="11" t="str">
        <f t="shared" si="20"/>
        <v>N/A</v>
      </c>
      <c r="E106" s="45">
        <v>66894395</v>
      </c>
      <c r="F106" s="11" t="str">
        <f t="shared" si="21"/>
        <v>N/A</v>
      </c>
      <c r="G106" s="45">
        <v>0</v>
      </c>
      <c r="H106" s="11" t="str">
        <f t="shared" si="22"/>
        <v>N/A</v>
      </c>
      <c r="I106" s="12" t="s">
        <v>213</v>
      </c>
      <c r="J106" s="12">
        <v>-100</v>
      </c>
      <c r="K106" s="43" t="s">
        <v>739</v>
      </c>
      <c r="L106" s="9" t="str">
        <f t="shared" si="19"/>
        <v>No</v>
      </c>
    </row>
    <row r="107" spans="1:12" x14ac:dyDescent="0.25">
      <c r="A107" s="2" t="s">
        <v>523</v>
      </c>
      <c r="B107" s="35" t="s">
        <v>213</v>
      </c>
      <c r="C107" s="45" t="s">
        <v>213</v>
      </c>
      <c r="D107" s="11" t="str">
        <f t="shared" si="20"/>
        <v>N/A</v>
      </c>
      <c r="E107" s="36">
        <v>6360</v>
      </c>
      <c r="F107" s="11" t="str">
        <f t="shared" si="21"/>
        <v>N/A</v>
      </c>
      <c r="G107" s="36">
        <v>0</v>
      </c>
      <c r="H107" s="11" t="str">
        <f t="shared" si="22"/>
        <v>N/A</v>
      </c>
      <c r="I107" s="12" t="s">
        <v>213</v>
      </c>
      <c r="J107" s="12">
        <v>-100</v>
      </c>
      <c r="K107" s="43" t="s">
        <v>739</v>
      </c>
      <c r="L107" s="9" t="str">
        <f t="shared" si="19"/>
        <v>No</v>
      </c>
    </row>
    <row r="108" spans="1:12" ht="25" x14ac:dyDescent="0.25">
      <c r="A108" s="2" t="s">
        <v>1195</v>
      </c>
      <c r="B108" s="35" t="s">
        <v>213</v>
      </c>
      <c r="C108" s="45" t="s">
        <v>213</v>
      </c>
      <c r="D108" s="11" t="str">
        <f t="shared" si="20"/>
        <v>N/A</v>
      </c>
      <c r="E108" s="45">
        <v>10517.986634999999</v>
      </c>
      <c r="F108" s="11" t="str">
        <f t="shared" si="21"/>
        <v>N/A</v>
      </c>
      <c r="G108" s="45" t="s">
        <v>1747</v>
      </c>
      <c r="H108" s="11" t="str">
        <f t="shared" si="22"/>
        <v>N/A</v>
      </c>
      <c r="I108" s="12" t="s">
        <v>213</v>
      </c>
      <c r="J108" s="12" t="s">
        <v>1747</v>
      </c>
      <c r="K108" s="43" t="s">
        <v>739</v>
      </c>
      <c r="L108" s="9" t="str">
        <f t="shared" si="19"/>
        <v>N/A</v>
      </c>
    </row>
    <row r="109" spans="1:12" ht="25" x14ac:dyDescent="0.25">
      <c r="A109" s="2" t="s">
        <v>1196</v>
      </c>
      <c r="B109" s="35" t="s">
        <v>213</v>
      </c>
      <c r="C109" s="45" t="s">
        <v>213</v>
      </c>
      <c r="D109" s="11" t="str">
        <f t="shared" si="20"/>
        <v>N/A</v>
      </c>
      <c r="E109" s="45">
        <v>146060</v>
      </c>
      <c r="F109" s="11" t="str">
        <f t="shared" si="21"/>
        <v>N/A</v>
      </c>
      <c r="G109" s="45">
        <v>0</v>
      </c>
      <c r="H109" s="11" t="str">
        <f t="shared" si="22"/>
        <v>N/A</v>
      </c>
      <c r="I109" s="12" t="s">
        <v>213</v>
      </c>
      <c r="J109" s="12">
        <v>-100</v>
      </c>
      <c r="K109" s="43" t="s">
        <v>739</v>
      </c>
      <c r="L109" s="9" t="str">
        <f t="shared" si="19"/>
        <v>No</v>
      </c>
    </row>
    <row r="110" spans="1:12" x14ac:dyDescent="0.25">
      <c r="A110" s="2" t="s">
        <v>524</v>
      </c>
      <c r="B110" s="35" t="s">
        <v>213</v>
      </c>
      <c r="C110" s="45" t="s">
        <v>213</v>
      </c>
      <c r="D110" s="11" t="str">
        <f t="shared" si="20"/>
        <v>N/A</v>
      </c>
      <c r="E110" s="36">
        <v>82</v>
      </c>
      <c r="F110" s="11" t="str">
        <f t="shared" si="21"/>
        <v>N/A</v>
      </c>
      <c r="G110" s="36">
        <v>0</v>
      </c>
      <c r="H110" s="11" t="str">
        <f t="shared" si="22"/>
        <v>N/A</v>
      </c>
      <c r="I110" s="12" t="s">
        <v>213</v>
      </c>
      <c r="J110" s="12">
        <v>-100</v>
      </c>
      <c r="K110" s="43" t="s">
        <v>739</v>
      </c>
      <c r="L110" s="9" t="str">
        <f t="shared" si="19"/>
        <v>No</v>
      </c>
    </row>
    <row r="111" spans="1:12" ht="25" x14ac:dyDescent="0.25">
      <c r="A111" s="2" t="s">
        <v>1197</v>
      </c>
      <c r="B111" s="35" t="s">
        <v>213</v>
      </c>
      <c r="C111" s="45" t="s">
        <v>213</v>
      </c>
      <c r="D111" s="11" t="str">
        <f t="shared" si="20"/>
        <v>N/A</v>
      </c>
      <c r="E111" s="45">
        <v>1781.2195122000001</v>
      </c>
      <c r="F111" s="11" t="str">
        <f t="shared" si="21"/>
        <v>N/A</v>
      </c>
      <c r="G111" s="45" t="s">
        <v>1747</v>
      </c>
      <c r="H111" s="11" t="str">
        <f t="shared" si="22"/>
        <v>N/A</v>
      </c>
      <c r="I111" s="12" t="s">
        <v>213</v>
      </c>
      <c r="J111" s="12" t="s">
        <v>1747</v>
      </c>
      <c r="K111" s="43" t="s">
        <v>739</v>
      </c>
      <c r="L111" s="9" t="str">
        <f t="shared" si="19"/>
        <v>N/A</v>
      </c>
    </row>
    <row r="112" spans="1:12" ht="25" x14ac:dyDescent="0.25">
      <c r="A112" s="2" t="s">
        <v>1198</v>
      </c>
      <c r="B112" s="35" t="s">
        <v>213</v>
      </c>
      <c r="C112" s="45" t="s">
        <v>213</v>
      </c>
      <c r="D112" s="11" t="str">
        <f t="shared" si="20"/>
        <v>N/A</v>
      </c>
      <c r="E112" s="45">
        <v>17110611</v>
      </c>
      <c r="F112" s="11" t="str">
        <f t="shared" si="21"/>
        <v>N/A</v>
      </c>
      <c r="G112" s="45">
        <v>0</v>
      </c>
      <c r="H112" s="11" t="str">
        <f t="shared" si="22"/>
        <v>N/A</v>
      </c>
      <c r="I112" s="12" t="s">
        <v>213</v>
      </c>
      <c r="J112" s="12">
        <v>-100</v>
      </c>
      <c r="K112" s="43" t="s">
        <v>739</v>
      </c>
      <c r="L112" s="9" t="str">
        <f t="shared" si="19"/>
        <v>No</v>
      </c>
    </row>
    <row r="113" spans="1:12" x14ac:dyDescent="0.25">
      <c r="A113" s="2" t="s">
        <v>525</v>
      </c>
      <c r="B113" s="35" t="s">
        <v>213</v>
      </c>
      <c r="C113" s="45" t="s">
        <v>213</v>
      </c>
      <c r="D113" s="11" t="str">
        <f t="shared" si="20"/>
        <v>N/A</v>
      </c>
      <c r="E113" s="36">
        <v>977</v>
      </c>
      <c r="F113" s="11" t="str">
        <f t="shared" si="21"/>
        <v>N/A</v>
      </c>
      <c r="G113" s="36">
        <v>0</v>
      </c>
      <c r="H113" s="11" t="str">
        <f t="shared" si="22"/>
        <v>N/A</v>
      </c>
      <c r="I113" s="12" t="s">
        <v>213</v>
      </c>
      <c r="J113" s="12">
        <v>-100</v>
      </c>
      <c r="K113" s="43" t="s">
        <v>739</v>
      </c>
      <c r="L113" s="9" t="str">
        <f t="shared" si="19"/>
        <v>No</v>
      </c>
    </row>
    <row r="114" spans="1:12" ht="25" x14ac:dyDescent="0.25">
      <c r="A114" s="2" t="s">
        <v>1199</v>
      </c>
      <c r="B114" s="35" t="s">
        <v>213</v>
      </c>
      <c r="C114" s="45" t="s">
        <v>213</v>
      </c>
      <c r="D114" s="11" t="str">
        <f t="shared" si="20"/>
        <v>N/A</v>
      </c>
      <c r="E114" s="45">
        <v>17513.419652</v>
      </c>
      <c r="F114" s="11" t="str">
        <f t="shared" si="21"/>
        <v>N/A</v>
      </c>
      <c r="G114" s="45" t="s">
        <v>1747</v>
      </c>
      <c r="H114" s="11" t="str">
        <f t="shared" si="22"/>
        <v>N/A</v>
      </c>
      <c r="I114" s="12" t="s">
        <v>213</v>
      </c>
      <c r="J114" s="12" t="s">
        <v>1747</v>
      </c>
      <c r="K114" s="43" t="s">
        <v>739</v>
      </c>
      <c r="L114" s="9" t="str">
        <f t="shared" si="19"/>
        <v>N/A</v>
      </c>
    </row>
    <row r="115" spans="1:12" ht="25" x14ac:dyDescent="0.25">
      <c r="A115" s="2" t="s">
        <v>1200</v>
      </c>
      <c r="B115" s="35" t="s">
        <v>213</v>
      </c>
      <c r="C115" s="45" t="s">
        <v>213</v>
      </c>
      <c r="D115" s="11" t="str">
        <f t="shared" ref="D115:D146" si="23">IF($B115="N/A","N/A",IF(C115&gt;10,"No",IF(C115&lt;-10,"No","Yes")))</f>
        <v>N/A</v>
      </c>
      <c r="E115" s="45">
        <v>6145114</v>
      </c>
      <c r="F115" s="11" t="str">
        <f t="shared" ref="F115:F146" si="24">IF($B115="N/A","N/A",IF(E115&gt;10,"No",IF(E115&lt;-10,"No","Yes")))</f>
        <v>N/A</v>
      </c>
      <c r="G115" s="45">
        <v>0</v>
      </c>
      <c r="H115" s="11" t="str">
        <f t="shared" ref="H115:H146" si="25">IF($B115="N/A","N/A",IF(G115&gt;10,"No",IF(G115&lt;-10,"No","Yes")))</f>
        <v>N/A</v>
      </c>
      <c r="I115" s="12" t="s">
        <v>213</v>
      </c>
      <c r="J115" s="12">
        <v>-100</v>
      </c>
      <c r="K115" s="43" t="s">
        <v>739</v>
      </c>
      <c r="L115" s="9" t="str">
        <f t="shared" si="19"/>
        <v>No</v>
      </c>
    </row>
    <row r="116" spans="1:12" ht="25" x14ac:dyDescent="0.25">
      <c r="A116" s="2" t="s">
        <v>526</v>
      </c>
      <c r="B116" s="35" t="s">
        <v>213</v>
      </c>
      <c r="C116" s="45" t="s">
        <v>213</v>
      </c>
      <c r="D116" s="11" t="str">
        <f t="shared" si="23"/>
        <v>N/A</v>
      </c>
      <c r="E116" s="36">
        <v>369</v>
      </c>
      <c r="F116" s="11" t="str">
        <f t="shared" si="24"/>
        <v>N/A</v>
      </c>
      <c r="G116" s="36">
        <v>0</v>
      </c>
      <c r="H116" s="11" t="str">
        <f t="shared" si="25"/>
        <v>N/A</v>
      </c>
      <c r="I116" s="12" t="s">
        <v>213</v>
      </c>
      <c r="J116" s="12">
        <v>-100</v>
      </c>
      <c r="K116" s="43" t="s">
        <v>739</v>
      </c>
      <c r="L116" s="9" t="str">
        <f t="shared" si="19"/>
        <v>No</v>
      </c>
    </row>
    <row r="117" spans="1:12" ht="25" x14ac:dyDescent="0.25">
      <c r="A117" s="2" t="s">
        <v>1201</v>
      </c>
      <c r="B117" s="35" t="s">
        <v>213</v>
      </c>
      <c r="C117" s="45" t="s">
        <v>213</v>
      </c>
      <c r="D117" s="11" t="str">
        <f t="shared" si="23"/>
        <v>N/A</v>
      </c>
      <c r="E117" s="45">
        <v>16653.425474</v>
      </c>
      <c r="F117" s="11" t="str">
        <f t="shared" si="24"/>
        <v>N/A</v>
      </c>
      <c r="G117" s="45" t="s">
        <v>1747</v>
      </c>
      <c r="H117" s="11" t="str">
        <f t="shared" si="25"/>
        <v>N/A</v>
      </c>
      <c r="I117" s="12" t="s">
        <v>213</v>
      </c>
      <c r="J117" s="12" t="s">
        <v>1747</v>
      </c>
      <c r="K117" s="43" t="s">
        <v>739</v>
      </c>
      <c r="L117" s="9" t="str">
        <f t="shared" si="19"/>
        <v>N/A</v>
      </c>
    </row>
    <row r="118" spans="1:12" ht="25" x14ac:dyDescent="0.25">
      <c r="A118" s="2" t="s">
        <v>1202</v>
      </c>
      <c r="B118" s="35" t="s">
        <v>213</v>
      </c>
      <c r="C118" s="45" t="s">
        <v>213</v>
      </c>
      <c r="D118" s="11" t="str">
        <f t="shared" si="23"/>
        <v>N/A</v>
      </c>
      <c r="E118" s="45">
        <v>173486</v>
      </c>
      <c r="F118" s="11" t="str">
        <f t="shared" si="24"/>
        <v>N/A</v>
      </c>
      <c r="G118" s="45">
        <v>0</v>
      </c>
      <c r="H118" s="11" t="str">
        <f t="shared" si="25"/>
        <v>N/A</v>
      </c>
      <c r="I118" s="12" t="s">
        <v>213</v>
      </c>
      <c r="J118" s="12">
        <v>-100</v>
      </c>
      <c r="K118" s="43" t="s">
        <v>739</v>
      </c>
      <c r="L118" s="9" t="str">
        <f t="shared" si="19"/>
        <v>No</v>
      </c>
    </row>
    <row r="119" spans="1:12" ht="25" x14ac:dyDescent="0.25">
      <c r="A119" s="2" t="s">
        <v>527</v>
      </c>
      <c r="B119" s="35" t="s">
        <v>213</v>
      </c>
      <c r="C119" s="45" t="s">
        <v>213</v>
      </c>
      <c r="D119" s="11" t="str">
        <f t="shared" si="23"/>
        <v>N/A</v>
      </c>
      <c r="E119" s="36">
        <v>136</v>
      </c>
      <c r="F119" s="11" t="str">
        <f t="shared" si="24"/>
        <v>N/A</v>
      </c>
      <c r="G119" s="36">
        <v>0</v>
      </c>
      <c r="H119" s="11" t="str">
        <f t="shared" si="25"/>
        <v>N/A</v>
      </c>
      <c r="I119" s="12" t="s">
        <v>213</v>
      </c>
      <c r="J119" s="12">
        <v>-100</v>
      </c>
      <c r="K119" s="43" t="s">
        <v>739</v>
      </c>
      <c r="L119" s="9" t="str">
        <f t="shared" si="19"/>
        <v>No</v>
      </c>
    </row>
    <row r="120" spans="1:12" ht="25" x14ac:dyDescent="0.25">
      <c r="A120" s="2" t="s">
        <v>1203</v>
      </c>
      <c r="B120" s="35" t="s">
        <v>213</v>
      </c>
      <c r="C120" s="45" t="s">
        <v>213</v>
      </c>
      <c r="D120" s="11" t="str">
        <f t="shared" si="23"/>
        <v>N/A</v>
      </c>
      <c r="E120" s="45">
        <v>1275.6323528999999</v>
      </c>
      <c r="F120" s="11" t="str">
        <f t="shared" si="24"/>
        <v>N/A</v>
      </c>
      <c r="G120" s="45" t="s">
        <v>1747</v>
      </c>
      <c r="H120" s="11" t="str">
        <f t="shared" si="25"/>
        <v>N/A</v>
      </c>
      <c r="I120" s="12" t="s">
        <v>213</v>
      </c>
      <c r="J120" s="12" t="s">
        <v>1747</v>
      </c>
      <c r="K120" s="43" t="s">
        <v>739</v>
      </c>
      <c r="L120" s="9" t="str">
        <f t="shared" si="19"/>
        <v>N/A</v>
      </c>
    </row>
    <row r="121" spans="1:12" ht="25" x14ac:dyDescent="0.25">
      <c r="A121" s="2" t="s">
        <v>1204</v>
      </c>
      <c r="B121" s="35" t="s">
        <v>213</v>
      </c>
      <c r="C121" s="45" t="s">
        <v>213</v>
      </c>
      <c r="D121" s="11" t="str">
        <f t="shared" si="23"/>
        <v>N/A</v>
      </c>
      <c r="E121" s="45">
        <v>87819</v>
      </c>
      <c r="F121" s="11" t="str">
        <f t="shared" si="24"/>
        <v>N/A</v>
      </c>
      <c r="G121" s="45">
        <v>0</v>
      </c>
      <c r="H121" s="11" t="str">
        <f t="shared" si="25"/>
        <v>N/A</v>
      </c>
      <c r="I121" s="12" t="s">
        <v>213</v>
      </c>
      <c r="J121" s="12">
        <v>-100</v>
      </c>
      <c r="K121" s="43" t="s">
        <v>739</v>
      </c>
      <c r="L121" s="9" t="str">
        <f t="shared" si="19"/>
        <v>No</v>
      </c>
    </row>
    <row r="122" spans="1:12" x14ac:dyDescent="0.25">
      <c r="A122" s="2" t="s">
        <v>528</v>
      </c>
      <c r="B122" s="35" t="s">
        <v>213</v>
      </c>
      <c r="C122" s="45" t="s">
        <v>213</v>
      </c>
      <c r="D122" s="11" t="str">
        <f t="shared" si="23"/>
        <v>N/A</v>
      </c>
      <c r="E122" s="36">
        <v>2676</v>
      </c>
      <c r="F122" s="11" t="str">
        <f t="shared" si="24"/>
        <v>N/A</v>
      </c>
      <c r="G122" s="36">
        <v>0</v>
      </c>
      <c r="H122" s="11" t="str">
        <f t="shared" si="25"/>
        <v>N/A</v>
      </c>
      <c r="I122" s="12" t="s">
        <v>213</v>
      </c>
      <c r="J122" s="12">
        <v>-100</v>
      </c>
      <c r="K122" s="43" t="s">
        <v>739</v>
      </c>
      <c r="L122" s="9" t="str">
        <f t="shared" si="19"/>
        <v>No</v>
      </c>
    </row>
    <row r="123" spans="1:12" ht="25" x14ac:dyDescent="0.25">
      <c r="A123" s="2" t="s">
        <v>1205</v>
      </c>
      <c r="B123" s="35" t="s">
        <v>213</v>
      </c>
      <c r="C123" s="45" t="s">
        <v>213</v>
      </c>
      <c r="D123" s="11" t="str">
        <f t="shared" si="23"/>
        <v>N/A</v>
      </c>
      <c r="E123" s="45">
        <v>32.817264573999999</v>
      </c>
      <c r="F123" s="11" t="str">
        <f t="shared" si="24"/>
        <v>N/A</v>
      </c>
      <c r="G123" s="45" t="s">
        <v>1747</v>
      </c>
      <c r="H123" s="11" t="str">
        <f t="shared" si="25"/>
        <v>N/A</v>
      </c>
      <c r="I123" s="12" t="s">
        <v>213</v>
      </c>
      <c r="J123" s="12" t="s">
        <v>1747</v>
      </c>
      <c r="K123" s="43" t="s">
        <v>739</v>
      </c>
      <c r="L123" s="9" t="str">
        <f t="shared" si="19"/>
        <v>N/A</v>
      </c>
    </row>
    <row r="124" spans="1:12" ht="25" x14ac:dyDescent="0.25">
      <c r="A124" s="2" t="s">
        <v>1206</v>
      </c>
      <c r="B124" s="35" t="s">
        <v>213</v>
      </c>
      <c r="C124" s="45" t="s">
        <v>213</v>
      </c>
      <c r="D124" s="11" t="str">
        <f t="shared" si="23"/>
        <v>N/A</v>
      </c>
      <c r="E124" s="45">
        <v>741163</v>
      </c>
      <c r="F124" s="11" t="str">
        <f t="shared" si="24"/>
        <v>N/A</v>
      </c>
      <c r="G124" s="45">
        <v>0</v>
      </c>
      <c r="H124" s="11" t="str">
        <f t="shared" si="25"/>
        <v>N/A</v>
      </c>
      <c r="I124" s="12" t="s">
        <v>213</v>
      </c>
      <c r="J124" s="12">
        <v>-100</v>
      </c>
      <c r="K124" s="43" t="s">
        <v>739</v>
      </c>
      <c r="L124" s="9" t="str">
        <f t="shared" si="19"/>
        <v>No</v>
      </c>
    </row>
    <row r="125" spans="1:12" ht="25" x14ac:dyDescent="0.25">
      <c r="A125" s="2" t="s">
        <v>529</v>
      </c>
      <c r="B125" s="35" t="s">
        <v>213</v>
      </c>
      <c r="C125" s="45" t="s">
        <v>213</v>
      </c>
      <c r="D125" s="11" t="str">
        <f t="shared" si="23"/>
        <v>N/A</v>
      </c>
      <c r="E125" s="36">
        <v>2024</v>
      </c>
      <c r="F125" s="11" t="str">
        <f t="shared" si="24"/>
        <v>N/A</v>
      </c>
      <c r="G125" s="36">
        <v>0</v>
      </c>
      <c r="H125" s="11" t="str">
        <f t="shared" si="25"/>
        <v>N/A</v>
      </c>
      <c r="I125" s="12" t="s">
        <v>213</v>
      </c>
      <c r="J125" s="12">
        <v>-100</v>
      </c>
      <c r="K125" s="43" t="s">
        <v>739</v>
      </c>
      <c r="L125" s="9" t="str">
        <f t="shared" si="19"/>
        <v>No</v>
      </c>
    </row>
    <row r="126" spans="1:12" ht="25" x14ac:dyDescent="0.25">
      <c r="A126" s="2" t="s">
        <v>1207</v>
      </c>
      <c r="B126" s="35" t="s">
        <v>213</v>
      </c>
      <c r="C126" s="45" t="s">
        <v>213</v>
      </c>
      <c r="D126" s="11" t="str">
        <f t="shared" si="23"/>
        <v>N/A</v>
      </c>
      <c r="E126" s="45">
        <v>366.18725296000002</v>
      </c>
      <c r="F126" s="11" t="str">
        <f t="shared" si="24"/>
        <v>N/A</v>
      </c>
      <c r="G126" s="45" t="s">
        <v>1747</v>
      </c>
      <c r="H126" s="11" t="str">
        <f t="shared" si="25"/>
        <v>N/A</v>
      </c>
      <c r="I126" s="12" t="s">
        <v>213</v>
      </c>
      <c r="J126" s="12" t="s">
        <v>1747</v>
      </c>
      <c r="K126" s="43" t="s">
        <v>739</v>
      </c>
      <c r="L126" s="9" t="str">
        <f t="shared" si="19"/>
        <v>N/A</v>
      </c>
    </row>
    <row r="127" spans="1:12" ht="25" x14ac:dyDescent="0.25">
      <c r="A127" s="2" t="s">
        <v>1208</v>
      </c>
      <c r="B127" s="35" t="s">
        <v>213</v>
      </c>
      <c r="C127" s="45" t="s">
        <v>213</v>
      </c>
      <c r="D127" s="11" t="str">
        <f t="shared" si="23"/>
        <v>N/A</v>
      </c>
      <c r="E127" s="45">
        <v>13853</v>
      </c>
      <c r="F127" s="11" t="str">
        <f t="shared" si="24"/>
        <v>N/A</v>
      </c>
      <c r="G127" s="45">
        <v>0</v>
      </c>
      <c r="H127" s="11" t="str">
        <f t="shared" si="25"/>
        <v>N/A</v>
      </c>
      <c r="I127" s="12" t="s">
        <v>213</v>
      </c>
      <c r="J127" s="12">
        <v>-100</v>
      </c>
      <c r="K127" s="43" t="s">
        <v>739</v>
      </c>
      <c r="L127" s="9" t="str">
        <f t="shared" si="19"/>
        <v>No</v>
      </c>
    </row>
    <row r="128" spans="1:12" x14ac:dyDescent="0.25">
      <c r="A128" s="2" t="s">
        <v>530</v>
      </c>
      <c r="B128" s="35" t="s">
        <v>213</v>
      </c>
      <c r="C128" s="45" t="s">
        <v>213</v>
      </c>
      <c r="D128" s="11" t="str">
        <f t="shared" si="23"/>
        <v>N/A</v>
      </c>
      <c r="E128" s="36">
        <v>126</v>
      </c>
      <c r="F128" s="11" t="str">
        <f t="shared" si="24"/>
        <v>N/A</v>
      </c>
      <c r="G128" s="36">
        <v>0</v>
      </c>
      <c r="H128" s="11" t="str">
        <f t="shared" si="25"/>
        <v>N/A</v>
      </c>
      <c r="I128" s="12" t="s">
        <v>213</v>
      </c>
      <c r="J128" s="12">
        <v>-100</v>
      </c>
      <c r="K128" s="43" t="s">
        <v>739</v>
      </c>
      <c r="L128" s="9" t="str">
        <f t="shared" si="19"/>
        <v>No</v>
      </c>
    </row>
    <row r="129" spans="1:12" ht="25" x14ac:dyDescent="0.25">
      <c r="A129" s="2" t="s">
        <v>1209</v>
      </c>
      <c r="B129" s="35" t="s">
        <v>213</v>
      </c>
      <c r="C129" s="45" t="s">
        <v>213</v>
      </c>
      <c r="D129" s="11" t="str">
        <f t="shared" si="23"/>
        <v>N/A</v>
      </c>
      <c r="E129" s="45">
        <v>109.94444444</v>
      </c>
      <c r="F129" s="11" t="str">
        <f t="shared" si="24"/>
        <v>N/A</v>
      </c>
      <c r="G129" s="45" t="s">
        <v>1747</v>
      </c>
      <c r="H129" s="11" t="str">
        <f t="shared" si="25"/>
        <v>N/A</v>
      </c>
      <c r="I129" s="12" t="s">
        <v>213</v>
      </c>
      <c r="J129" s="12" t="s">
        <v>1747</v>
      </c>
      <c r="K129" s="43" t="s">
        <v>739</v>
      </c>
      <c r="L129" s="9" t="str">
        <f t="shared" si="19"/>
        <v>N/A</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1747</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1747</v>
      </c>
      <c r="K131" s="43" t="s">
        <v>739</v>
      </c>
      <c r="L131" s="9" t="str">
        <f t="shared" si="19"/>
        <v>N/A</v>
      </c>
    </row>
    <row r="132" spans="1:12" ht="25" x14ac:dyDescent="0.25">
      <c r="A132" s="2" t="s">
        <v>1211</v>
      </c>
      <c r="B132" s="35" t="s">
        <v>213</v>
      </c>
      <c r="C132" s="45" t="s">
        <v>213</v>
      </c>
      <c r="D132" s="11" t="str">
        <f t="shared" si="23"/>
        <v>N/A</v>
      </c>
      <c r="E132" s="45" t="s">
        <v>1747</v>
      </c>
      <c r="F132" s="11" t="str">
        <f t="shared" si="24"/>
        <v>N/A</v>
      </c>
      <c r="G132" s="45" t="s">
        <v>1747</v>
      </c>
      <c r="H132" s="11" t="str">
        <f t="shared" si="25"/>
        <v>N/A</v>
      </c>
      <c r="I132" s="12" t="s">
        <v>213</v>
      </c>
      <c r="J132" s="12" t="s">
        <v>1747</v>
      </c>
      <c r="K132" s="43" t="s">
        <v>739</v>
      </c>
      <c r="L132" s="9" t="str">
        <f t="shared" si="19"/>
        <v>N/A</v>
      </c>
    </row>
    <row r="133" spans="1:12" x14ac:dyDescent="0.25">
      <c r="A133" s="2" t="s">
        <v>1212</v>
      </c>
      <c r="B133" s="35" t="s">
        <v>213</v>
      </c>
      <c r="C133" s="45" t="s">
        <v>213</v>
      </c>
      <c r="D133" s="11" t="str">
        <f t="shared" si="23"/>
        <v>N/A</v>
      </c>
      <c r="E133" s="45">
        <v>792</v>
      </c>
      <c r="F133" s="11" t="str">
        <f t="shared" si="24"/>
        <v>N/A</v>
      </c>
      <c r="G133" s="45">
        <v>0</v>
      </c>
      <c r="H133" s="11" t="str">
        <f t="shared" si="25"/>
        <v>N/A</v>
      </c>
      <c r="I133" s="12" t="s">
        <v>213</v>
      </c>
      <c r="J133" s="12">
        <v>-100</v>
      </c>
      <c r="K133" s="43" t="s">
        <v>739</v>
      </c>
      <c r="L133" s="9" t="str">
        <f t="shared" si="19"/>
        <v>No</v>
      </c>
    </row>
    <row r="134" spans="1:12" x14ac:dyDescent="0.25">
      <c r="A134" s="2" t="s">
        <v>532</v>
      </c>
      <c r="B134" s="35" t="s">
        <v>213</v>
      </c>
      <c r="C134" s="45" t="s">
        <v>213</v>
      </c>
      <c r="D134" s="11" t="str">
        <f t="shared" si="23"/>
        <v>N/A</v>
      </c>
      <c r="E134" s="36">
        <v>26</v>
      </c>
      <c r="F134" s="11" t="str">
        <f t="shared" si="24"/>
        <v>N/A</v>
      </c>
      <c r="G134" s="36">
        <v>0</v>
      </c>
      <c r="H134" s="11" t="str">
        <f t="shared" si="25"/>
        <v>N/A</v>
      </c>
      <c r="I134" s="12" t="s">
        <v>213</v>
      </c>
      <c r="J134" s="12">
        <v>-100</v>
      </c>
      <c r="K134" s="43" t="s">
        <v>739</v>
      </c>
      <c r="L134" s="9" t="str">
        <f t="shared" si="19"/>
        <v>No</v>
      </c>
    </row>
    <row r="135" spans="1:12" x14ac:dyDescent="0.25">
      <c r="A135" s="2" t="s">
        <v>1213</v>
      </c>
      <c r="B135" s="35" t="s">
        <v>213</v>
      </c>
      <c r="C135" s="45" t="s">
        <v>213</v>
      </c>
      <c r="D135" s="11" t="str">
        <f t="shared" si="23"/>
        <v>N/A</v>
      </c>
      <c r="E135" s="45">
        <v>30.461538462</v>
      </c>
      <c r="F135" s="11" t="str">
        <f t="shared" si="24"/>
        <v>N/A</v>
      </c>
      <c r="G135" s="45" t="s">
        <v>1747</v>
      </c>
      <c r="H135" s="11" t="str">
        <f t="shared" si="25"/>
        <v>N/A</v>
      </c>
      <c r="I135" s="12" t="s">
        <v>213</v>
      </c>
      <c r="J135" s="12" t="s">
        <v>1747</v>
      </c>
      <c r="K135" s="43" t="s">
        <v>739</v>
      </c>
      <c r="L135" s="9" t="str">
        <f t="shared" si="19"/>
        <v>N/A</v>
      </c>
    </row>
    <row r="136" spans="1:12" x14ac:dyDescent="0.25">
      <c r="A136" s="2" t="s">
        <v>1214</v>
      </c>
      <c r="B136" s="35" t="s">
        <v>213</v>
      </c>
      <c r="C136" s="45" t="s">
        <v>213</v>
      </c>
      <c r="D136" s="11" t="str">
        <f t="shared" si="23"/>
        <v>N/A</v>
      </c>
      <c r="E136" s="45">
        <v>110</v>
      </c>
      <c r="F136" s="11" t="str">
        <f t="shared" si="24"/>
        <v>N/A</v>
      </c>
      <c r="G136" s="45">
        <v>0</v>
      </c>
      <c r="H136" s="11" t="str">
        <f t="shared" si="25"/>
        <v>N/A</v>
      </c>
      <c r="I136" s="12" t="s">
        <v>213</v>
      </c>
      <c r="J136" s="12">
        <v>-100</v>
      </c>
      <c r="K136" s="43" t="s">
        <v>739</v>
      </c>
      <c r="L136" s="9" t="str">
        <f t="shared" si="19"/>
        <v>No</v>
      </c>
    </row>
    <row r="137" spans="1:12" x14ac:dyDescent="0.25">
      <c r="A137" s="2" t="s">
        <v>533</v>
      </c>
      <c r="B137" s="35" t="s">
        <v>213</v>
      </c>
      <c r="C137" s="45" t="s">
        <v>213</v>
      </c>
      <c r="D137" s="11" t="str">
        <f t="shared" si="23"/>
        <v>N/A</v>
      </c>
      <c r="E137" s="36">
        <v>11</v>
      </c>
      <c r="F137" s="11" t="str">
        <f t="shared" si="24"/>
        <v>N/A</v>
      </c>
      <c r="G137" s="36">
        <v>0</v>
      </c>
      <c r="H137" s="11" t="str">
        <f t="shared" si="25"/>
        <v>N/A</v>
      </c>
      <c r="I137" s="12" t="s">
        <v>213</v>
      </c>
      <c r="J137" s="12">
        <v>-100</v>
      </c>
      <c r="K137" s="43" t="s">
        <v>739</v>
      </c>
      <c r="L137" s="9" t="str">
        <f t="shared" si="19"/>
        <v>No</v>
      </c>
    </row>
    <row r="138" spans="1:12" x14ac:dyDescent="0.25">
      <c r="A138" s="2" t="s">
        <v>1215</v>
      </c>
      <c r="B138" s="35" t="s">
        <v>213</v>
      </c>
      <c r="C138" s="45" t="s">
        <v>213</v>
      </c>
      <c r="D138" s="11" t="str">
        <f t="shared" si="23"/>
        <v>N/A</v>
      </c>
      <c r="E138" s="45">
        <v>36.666666667000001</v>
      </c>
      <c r="F138" s="11" t="str">
        <f t="shared" si="24"/>
        <v>N/A</v>
      </c>
      <c r="G138" s="45" t="s">
        <v>1747</v>
      </c>
      <c r="H138" s="11" t="str">
        <f t="shared" si="25"/>
        <v>N/A</v>
      </c>
      <c r="I138" s="12" t="s">
        <v>213</v>
      </c>
      <c r="J138" s="12" t="s">
        <v>1747</v>
      </c>
      <c r="K138" s="43" t="s">
        <v>739</v>
      </c>
      <c r="L138" s="9" t="str">
        <f t="shared" si="19"/>
        <v>N/A</v>
      </c>
    </row>
    <row r="139" spans="1:12" x14ac:dyDescent="0.25">
      <c r="A139" s="50" t="s">
        <v>406</v>
      </c>
      <c r="B139" s="14" t="s">
        <v>213</v>
      </c>
      <c r="C139" s="14">
        <v>1002770132</v>
      </c>
      <c r="D139" s="11" t="str">
        <f t="shared" si="23"/>
        <v>N/A</v>
      </c>
      <c r="E139" s="14">
        <v>8928</v>
      </c>
      <c r="F139" s="11" t="str">
        <f t="shared" si="24"/>
        <v>N/A</v>
      </c>
      <c r="G139" s="14">
        <v>74085</v>
      </c>
      <c r="H139" s="11" t="str">
        <f t="shared" si="25"/>
        <v>N/A</v>
      </c>
      <c r="I139" s="12">
        <v>-100</v>
      </c>
      <c r="J139" s="12">
        <v>729.8</v>
      </c>
      <c r="K139" s="14" t="s">
        <v>213</v>
      </c>
      <c r="L139" s="9" t="str">
        <f t="shared" ref="L139:L158" si="26">IF(J139="Div by 0", "N/A", IF(K139="N/A","N/A", IF(J139&gt;VALUE(MID(K139,1,2)), "No", IF(J139&lt;-1*VALUE(MID(K139,1,2)), "No", "Yes"))))</f>
        <v>N/A</v>
      </c>
    </row>
    <row r="140" spans="1:12" x14ac:dyDescent="0.25">
      <c r="A140" s="50" t="s">
        <v>1216</v>
      </c>
      <c r="B140" s="14" t="s">
        <v>213</v>
      </c>
      <c r="C140" s="14">
        <v>16295.136859</v>
      </c>
      <c r="D140" s="11" t="str">
        <f t="shared" si="23"/>
        <v>N/A</v>
      </c>
      <c r="E140" s="14">
        <v>87.529411765000006</v>
      </c>
      <c r="F140" s="11" t="str">
        <f t="shared" si="24"/>
        <v>N/A</v>
      </c>
      <c r="G140" s="14">
        <v>125.35532995</v>
      </c>
      <c r="H140" s="11" t="str">
        <f t="shared" si="25"/>
        <v>N/A</v>
      </c>
      <c r="I140" s="12">
        <v>-99.5</v>
      </c>
      <c r="J140" s="12">
        <v>43.22</v>
      </c>
      <c r="K140" s="14" t="s">
        <v>213</v>
      </c>
      <c r="L140" s="9" t="str">
        <f t="shared" si="26"/>
        <v>N/A</v>
      </c>
    </row>
    <row r="141" spans="1:12" x14ac:dyDescent="0.25">
      <c r="A141" s="50" t="s">
        <v>407</v>
      </c>
      <c r="B141" s="14" t="s">
        <v>213</v>
      </c>
      <c r="C141" s="14">
        <v>0</v>
      </c>
      <c r="D141" s="11" t="str">
        <f t="shared" si="23"/>
        <v>N/A</v>
      </c>
      <c r="E141" s="14">
        <v>1842315</v>
      </c>
      <c r="F141" s="11" t="str">
        <f t="shared" si="24"/>
        <v>N/A</v>
      </c>
      <c r="G141" s="14">
        <v>3985994</v>
      </c>
      <c r="H141" s="11" t="str">
        <f t="shared" si="25"/>
        <v>N/A</v>
      </c>
      <c r="I141" s="12" t="s">
        <v>1747</v>
      </c>
      <c r="J141" s="12">
        <v>116.4</v>
      </c>
      <c r="K141" s="14" t="s">
        <v>213</v>
      </c>
      <c r="L141" s="9" t="str">
        <f t="shared" si="26"/>
        <v>N/A</v>
      </c>
    </row>
    <row r="142" spans="1:12" x14ac:dyDescent="0.25">
      <c r="A142" s="50" t="s">
        <v>1217</v>
      </c>
      <c r="B142" s="14" t="s">
        <v>213</v>
      </c>
      <c r="C142" s="14" t="s">
        <v>1747</v>
      </c>
      <c r="D142" s="11" t="str">
        <f t="shared" si="23"/>
        <v>N/A</v>
      </c>
      <c r="E142" s="14">
        <v>6245.1355931999997</v>
      </c>
      <c r="F142" s="11" t="str">
        <f t="shared" si="24"/>
        <v>N/A</v>
      </c>
      <c r="G142" s="14">
        <v>4831.5078788000001</v>
      </c>
      <c r="H142" s="11" t="str">
        <f t="shared" si="25"/>
        <v>N/A</v>
      </c>
      <c r="I142" s="12" t="s">
        <v>1747</v>
      </c>
      <c r="J142" s="12">
        <v>-22.6</v>
      </c>
      <c r="K142" s="14" t="s">
        <v>213</v>
      </c>
      <c r="L142" s="9" t="str">
        <f t="shared" si="26"/>
        <v>N/A</v>
      </c>
    </row>
    <row r="143" spans="1:12" x14ac:dyDescent="0.25">
      <c r="A143" s="50" t="s">
        <v>408</v>
      </c>
      <c r="B143" s="14" t="s">
        <v>213</v>
      </c>
      <c r="C143" s="14">
        <v>3234664</v>
      </c>
      <c r="D143" s="11" t="str">
        <f t="shared" si="23"/>
        <v>N/A</v>
      </c>
      <c r="E143" s="14">
        <v>3611945</v>
      </c>
      <c r="F143" s="11" t="str">
        <f t="shared" si="24"/>
        <v>N/A</v>
      </c>
      <c r="G143" s="14">
        <v>1057110</v>
      </c>
      <c r="H143" s="11" t="str">
        <f t="shared" si="25"/>
        <v>N/A</v>
      </c>
      <c r="I143" s="12">
        <v>11.66</v>
      </c>
      <c r="J143" s="12">
        <v>-70.7</v>
      </c>
      <c r="K143" s="14" t="s">
        <v>213</v>
      </c>
      <c r="L143" s="9" t="str">
        <f t="shared" si="26"/>
        <v>N/A</v>
      </c>
    </row>
    <row r="144" spans="1:12" x14ac:dyDescent="0.25">
      <c r="A144" s="50" t="s">
        <v>1218</v>
      </c>
      <c r="B144" s="14" t="s">
        <v>213</v>
      </c>
      <c r="C144" s="14">
        <v>352.89810168000002</v>
      </c>
      <c r="D144" s="11" t="str">
        <f t="shared" si="23"/>
        <v>N/A</v>
      </c>
      <c r="E144" s="14">
        <v>351.90422837</v>
      </c>
      <c r="F144" s="11" t="str">
        <f t="shared" si="24"/>
        <v>N/A</v>
      </c>
      <c r="G144" s="14">
        <v>102.90178136999999</v>
      </c>
      <c r="H144" s="11" t="str">
        <f t="shared" si="25"/>
        <v>N/A</v>
      </c>
      <c r="I144" s="12">
        <v>-0.28199999999999997</v>
      </c>
      <c r="J144" s="12">
        <v>-70.8</v>
      </c>
      <c r="K144" s="14" t="s">
        <v>213</v>
      </c>
      <c r="L144" s="9" t="str">
        <f t="shared" si="26"/>
        <v>N/A</v>
      </c>
    </row>
    <row r="145" spans="1:13" x14ac:dyDescent="0.25">
      <c r="A145" s="50" t="s">
        <v>409</v>
      </c>
      <c r="B145" s="14" t="s">
        <v>213</v>
      </c>
      <c r="C145" s="14">
        <v>61223480</v>
      </c>
      <c r="D145" s="11" t="str">
        <f t="shared" si="23"/>
        <v>N/A</v>
      </c>
      <c r="E145" s="14">
        <v>52890071</v>
      </c>
      <c r="F145" s="11" t="str">
        <f t="shared" si="24"/>
        <v>N/A</v>
      </c>
      <c r="G145" s="14">
        <v>34904890</v>
      </c>
      <c r="H145" s="11" t="str">
        <f t="shared" si="25"/>
        <v>N/A</v>
      </c>
      <c r="I145" s="12">
        <v>-13.6</v>
      </c>
      <c r="J145" s="12">
        <v>-34</v>
      </c>
      <c r="K145" s="14" t="s">
        <v>213</v>
      </c>
      <c r="L145" s="9" t="str">
        <f t="shared" si="26"/>
        <v>N/A</v>
      </c>
    </row>
    <row r="146" spans="1:13" x14ac:dyDescent="0.25">
      <c r="A146" s="50" t="s">
        <v>1219</v>
      </c>
      <c r="B146" s="14" t="s">
        <v>213</v>
      </c>
      <c r="C146" s="14">
        <v>4756.6995570999998</v>
      </c>
      <c r="D146" s="11" t="str">
        <f t="shared" si="23"/>
        <v>N/A</v>
      </c>
      <c r="E146" s="14">
        <v>4779.5112055</v>
      </c>
      <c r="F146" s="11" t="str">
        <f t="shared" si="24"/>
        <v>N/A</v>
      </c>
      <c r="G146" s="14">
        <v>2946.0575625000001</v>
      </c>
      <c r="H146" s="11" t="str">
        <f t="shared" si="25"/>
        <v>N/A</v>
      </c>
      <c r="I146" s="12">
        <v>0.47960000000000003</v>
      </c>
      <c r="J146" s="12">
        <v>-38.4</v>
      </c>
      <c r="K146" s="14" t="s">
        <v>213</v>
      </c>
      <c r="L146" s="9" t="str">
        <f t="shared" si="26"/>
        <v>N/A</v>
      </c>
    </row>
    <row r="147" spans="1:13" x14ac:dyDescent="0.25">
      <c r="A147" s="5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1747</v>
      </c>
      <c r="J147" s="12" t="s">
        <v>1747</v>
      </c>
      <c r="K147" s="14" t="s">
        <v>213</v>
      </c>
      <c r="L147" s="9" t="str">
        <f t="shared" si="26"/>
        <v>N/A</v>
      </c>
    </row>
    <row r="148" spans="1:13" x14ac:dyDescent="0.25">
      <c r="A148" s="50" t="s">
        <v>1220</v>
      </c>
      <c r="B148" s="14" t="s">
        <v>213</v>
      </c>
      <c r="C148" s="14" t="s">
        <v>1747</v>
      </c>
      <c r="D148" s="11" t="str">
        <f t="shared" si="27"/>
        <v>N/A</v>
      </c>
      <c r="E148" s="14" t="s">
        <v>1747</v>
      </c>
      <c r="F148" s="11" t="str">
        <f t="shared" si="28"/>
        <v>N/A</v>
      </c>
      <c r="G148" s="14" t="s">
        <v>1747</v>
      </c>
      <c r="H148" s="11" t="str">
        <f t="shared" si="29"/>
        <v>N/A</v>
      </c>
      <c r="I148" s="12" t="s">
        <v>1747</v>
      </c>
      <c r="J148" s="12" t="s">
        <v>1747</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1747</v>
      </c>
      <c r="J149" s="12" t="s">
        <v>1747</v>
      </c>
      <c r="K149" s="14" t="s">
        <v>213</v>
      </c>
      <c r="L149" s="9" t="str">
        <f t="shared" si="26"/>
        <v>N/A</v>
      </c>
    </row>
    <row r="150" spans="1:13" x14ac:dyDescent="0.25">
      <c r="A150" s="50" t="s">
        <v>1221</v>
      </c>
      <c r="B150" s="14" t="s">
        <v>213</v>
      </c>
      <c r="C150" s="14" t="s">
        <v>1747</v>
      </c>
      <c r="D150" s="11" t="str">
        <f t="shared" si="27"/>
        <v>N/A</v>
      </c>
      <c r="E150" s="14" t="s">
        <v>1747</v>
      </c>
      <c r="F150" s="11" t="str">
        <f t="shared" si="28"/>
        <v>N/A</v>
      </c>
      <c r="G150" s="14" t="s">
        <v>1747</v>
      </c>
      <c r="H150" s="11" t="str">
        <f t="shared" si="29"/>
        <v>N/A</v>
      </c>
      <c r="I150" s="12" t="s">
        <v>1747</v>
      </c>
      <c r="J150" s="12" t="s">
        <v>1747</v>
      </c>
      <c r="K150" s="14" t="s">
        <v>213</v>
      </c>
      <c r="L150" s="9" t="str">
        <f t="shared" si="26"/>
        <v>N/A</v>
      </c>
    </row>
    <row r="151" spans="1:13" x14ac:dyDescent="0.25">
      <c r="A151" s="50" t="s">
        <v>412</v>
      </c>
      <c r="B151" s="14" t="s">
        <v>213</v>
      </c>
      <c r="C151" s="14">
        <v>314581162</v>
      </c>
      <c r="D151" s="11" t="str">
        <f t="shared" si="27"/>
        <v>N/A</v>
      </c>
      <c r="E151" s="14">
        <v>1203553054</v>
      </c>
      <c r="F151" s="11" t="str">
        <f t="shared" si="28"/>
        <v>N/A</v>
      </c>
      <c r="G151" s="14">
        <v>472867288</v>
      </c>
      <c r="H151" s="11" t="str">
        <f t="shared" si="29"/>
        <v>N/A</v>
      </c>
      <c r="I151" s="12">
        <v>282.60000000000002</v>
      </c>
      <c r="J151" s="12">
        <v>-60.7</v>
      </c>
      <c r="K151" s="14" t="s">
        <v>213</v>
      </c>
      <c r="L151" s="9" t="str">
        <f t="shared" si="26"/>
        <v>N/A</v>
      </c>
    </row>
    <row r="152" spans="1:13" x14ac:dyDescent="0.25">
      <c r="A152" s="50" t="s">
        <v>1222</v>
      </c>
      <c r="B152" s="14" t="s">
        <v>213</v>
      </c>
      <c r="C152" s="14">
        <v>1888.5256611</v>
      </c>
      <c r="D152" s="11" t="str">
        <f t="shared" si="27"/>
        <v>N/A</v>
      </c>
      <c r="E152" s="14">
        <v>4960.7937497000003</v>
      </c>
      <c r="F152" s="11" t="str">
        <f t="shared" si="28"/>
        <v>N/A</v>
      </c>
      <c r="G152" s="14">
        <v>1793.0181133999999</v>
      </c>
      <c r="H152" s="11" t="str">
        <f t="shared" si="29"/>
        <v>N/A</v>
      </c>
      <c r="I152" s="12">
        <v>162.69999999999999</v>
      </c>
      <c r="J152" s="12">
        <v>-63.9</v>
      </c>
      <c r="K152" s="14" t="s">
        <v>213</v>
      </c>
      <c r="L152" s="9" t="str">
        <f t="shared" si="26"/>
        <v>N/A</v>
      </c>
    </row>
    <row r="153" spans="1:13" x14ac:dyDescent="0.25">
      <c r="A153" s="50" t="s">
        <v>413</v>
      </c>
      <c r="B153" s="14" t="s">
        <v>213</v>
      </c>
      <c r="C153" s="14">
        <v>0</v>
      </c>
      <c r="D153" s="11" t="str">
        <f t="shared" si="27"/>
        <v>N/A</v>
      </c>
      <c r="E153" s="14">
        <v>0</v>
      </c>
      <c r="F153" s="11" t="str">
        <f t="shared" si="28"/>
        <v>N/A</v>
      </c>
      <c r="G153" s="14">
        <v>2024694</v>
      </c>
      <c r="H153" s="11" t="str">
        <f t="shared" si="29"/>
        <v>N/A</v>
      </c>
      <c r="I153" s="12" t="s">
        <v>1747</v>
      </c>
      <c r="J153" s="12" t="s">
        <v>1747</v>
      </c>
      <c r="K153" s="14" t="s">
        <v>213</v>
      </c>
      <c r="L153" s="9" t="str">
        <f t="shared" si="26"/>
        <v>N/A</v>
      </c>
      <c r="M153" s="55"/>
    </row>
    <row r="154" spans="1:13" x14ac:dyDescent="0.25">
      <c r="A154" s="50" t="s">
        <v>1223</v>
      </c>
      <c r="B154" s="14" t="s">
        <v>213</v>
      </c>
      <c r="C154" s="14" t="s">
        <v>1747</v>
      </c>
      <c r="D154" s="11" t="str">
        <f t="shared" si="27"/>
        <v>N/A</v>
      </c>
      <c r="E154" s="14" t="s">
        <v>1747</v>
      </c>
      <c r="F154" s="11" t="str">
        <f t="shared" si="28"/>
        <v>N/A</v>
      </c>
      <c r="G154" s="14">
        <v>28516.816900999998</v>
      </c>
      <c r="H154" s="11" t="str">
        <f t="shared" si="29"/>
        <v>N/A</v>
      </c>
      <c r="I154" s="12" t="s">
        <v>1747</v>
      </c>
      <c r="J154" s="12" t="s">
        <v>1747</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1747</v>
      </c>
      <c r="J155" s="12" t="s">
        <v>1747</v>
      </c>
      <c r="K155" s="14" t="s">
        <v>213</v>
      </c>
      <c r="L155" s="9" t="str">
        <f t="shared" si="26"/>
        <v>N/A</v>
      </c>
    </row>
    <row r="156" spans="1:13" x14ac:dyDescent="0.25">
      <c r="A156" s="50" t="s">
        <v>1224</v>
      </c>
      <c r="B156" s="14" t="s">
        <v>213</v>
      </c>
      <c r="C156" s="14" t="s">
        <v>1747</v>
      </c>
      <c r="D156" s="11" t="str">
        <f t="shared" si="27"/>
        <v>N/A</v>
      </c>
      <c r="E156" s="14" t="s">
        <v>1747</v>
      </c>
      <c r="F156" s="11" t="str">
        <f t="shared" si="28"/>
        <v>N/A</v>
      </c>
      <c r="G156" s="14" t="s">
        <v>1747</v>
      </c>
      <c r="H156" s="11" t="str">
        <f t="shared" si="29"/>
        <v>N/A</v>
      </c>
      <c r="I156" s="12" t="s">
        <v>1747</v>
      </c>
      <c r="J156" s="12" t="s">
        <v>1747</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1747</v>
      </c>
      <c r="J157" s="12" t="s">
        <v>1747</v>
      </c>
      <c r="K157" s="14" t="s">
        <v>213</v>
      </c>
      <c r="L157" s="9" t="str">
        <f t="shared" si="26"/>
        <v>N/A</v>
      </c>
    </row>
    <row r="158" spans="1:13" x14ac:dyDescent="0.25">
      <c r="A158" s="50" t="s">
        <v>1225</v>
      </c>
      <c r="B158" s="14" t="s">
        <v>213</v>
      </c>
      <c r="C158" s="14" t="s">
        <v>1747</v>
      </c>
      <c r="D158" s="11" t="str">
        <f t="shared" si="27"/>
        <v>N/A</v>
      </c>
      <c r="E158" s="14" t="s">
        <v>1747</v>
      </c>
      <c r="F158" s="11" t="str">
        <f t="shared" si="28"/>
        <v>N/A</v>
      </c>
      <c r="G158" s="14" t="s">
        <v>1747</v>
      </c>
      <c r="H158" s="11" t="str">
        <f t="shared" si="29"/>
        <v>N/A</v>
      </c>
      <c r="I158" s="12" t="s">
        <v>1747</v>
      </c>
      <c r="J158" s="12" t="s">
        <v>1747</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1747</v>
      </c>
      <c r="J159" s="12" t="s">
        <v>1747</v>
      </c>
      <c r="K159" s="14" t="s">
        <v>213</v>
      </c>
      <c r="L159" s="9" t="str">
        <f t="shared" ref="L159:L160" si="30">IF(J159="Div by 0", "N/A", IF(K159="N/A","N/A", IF(J159&gt;VALUE(MID(K159,1,2)), "No", IF(J159&lt;-1*VALUE(MID(K159,1,2)), "No", "Yes"))))</f>
        <v>N/A</v>
      </c>
    </row>
    <row r="160" spans="1:13" ht="25" x14ac:dyDescent="0.25">
      <c r="A160" s="50" t="s">
        <v>1226</v>
      </c>
      <c r="B160" s="14" t="s">
        <v>213</v>
      </c>
      <c r="C160" s="14" t="s">
        <v>1747</v>
      </c>
      <c r="D160" s="11" t="str">
        <f t="shared" si="27"/>
        <v>N/A</v>
      </c>
      <c r="E160" s="14" t="s">
        <v>1747</v>
      </c>
      <c r="F160" s="11" t="str">
        <f t="shared" si="28"/>
        <v>N/A</v>
      </c>
      <c r="G160" s="14" t="s">
        <v>1747</v>
      </c>
      <c r="H160" s="11" t="str">
        <f t="shared" si="29"/>
        <v>N/A</v>
      </c>
      <c r="I160" s="12" t="s">
        <v>1747</v>
      </c>
      <c r="J160" s="12" t="s">
        <v>1747</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1747</v>
      </c>
      <c r="J161" s="12" t="s">
        <v>1747</v>
      </c>
      <c r="K161" s="14" t="s">
        <v>213</v>
      </c>
      <c r="L161" s="9" t="str">
        <f>IF(J161="Div by 0", "N/A", IF(K161="N/A","N/A", IF(J161&gt;VALUE(MID(K161,1,2)), "No", IF(J161&lt;-1*VALUE(MID(K161,1,2)), "No", "Yes"))))</f>
        <v>N/A</v>
      </c>
    </row>
    <row r="162" spans="1:16" ht="25" x14ac:dyDescent="0.25">
      <c r="A162" s="50" t="s">
        <v>1227</v>
      </c>
      <c r="B162" s="14" t="s">
        <v>213</v>
      </c>
      <c r="C162" s="14" t="s">
        <v>1747</v>
      </c>
      <c r="D162" s="14" t="s">
        <v>213</v>
      </c>
      <c r="E162" s="14" t="s">
        <v>1747</v>
      </c>
      <c r="F162" s="14" t="s">
        <v>213</v>
      </c>
      <c r="G162" s="14" t="s">
        <v>1747</v>
      </c>
      <c r="H162" s="14" t="s">
        <v>213</v>
      </c>
      <c r="I162" s="12" t="s">
        <v>1747</v>
      </c>
      <c r="J162" s="12" t="s">
        <v>1747</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1747</v>
      </c>
      <c r="J163" s="12" t="s">
        <v>1747</v>
      </c>
      <c r="K163" s="14" t="s">
        <v>213</v>
      </c>
      <c r="L163" s="9" t="str">
        <f>IF(J163="Div by 0", "N/A", IF(K163="N/A","N/A", IF(J163&gt;VALUE(MID(K163,1,2)), "No", IF(J163&lt;-1*VALUE(MID(K163,1,2)), "No", "Yes"))))</f>
        <v>N/A</v>
      </c>
      <c r="N163" s="56"/>
    </row>
    <row r="164" spans="1:16" x14ac:dyDescent="0.25">
      <c r="A164" s="50" t="s">
        <v>1241</v>
      </c>
      <c r="B164" s="112" t="s">
        <v>213</v>
      </c>
      <c r="C164" s="112">
        <v>1533.7962328000001</v>
      </c>
      <c r="D164" s="113" t="str">
        <f t="shared" ref="D164" si="31">IF($B164="N/A","N/A",IF(C164&gt;10,"No",IF(C164&lt;-10,"No","Yes")))</f>
        <v>N/A</v>
      </c>
      <c r="E164" s="112">
        <v>1486.0095064</v>
      </c>
      <c r="F164" s="113" t="str">
        <f t="shared" ref="F164" si="32">IF($B164="N/A","N/A",IF(E164&gt;10,"No",IF(E164&lt;-10,"No","Yes")))</f>
        <v>N/A</v>
      </c>
      <c r="G164" s="112">
        <v>409.22293687000001</v>
      </c>
      <c r="H164" s="113" t="str">
        <f t="shared" ref="H164" si="33">IF($B164="N/A","N/A",IF(G164&gt;10,"No",IF(G164&lt;-10,"No","Yes")))</f>
        <v>N/A</v>
      </c>
      <c r="I164" s="114">
        <v>-3.12</v>
      </c>
      <c r="J164" s="114">
        <v>-72.5</v>
      </c>
      <c r="K164" s="115" t="s">
        <v>739</v>
      </c>
      <c r="L164" s="116" t="str">
        <f>IF(J164="Div by 0", "N/A", IF(OR(J164="N/A",K164="N/A"),"N/A", IF(J164&gt;VALUE(MID(K164,1,2)), "No", IF(J164&lt;-1*VALUE(MID(K164,1,2)), "No", "Yes"))))</f>
        <v>No</v>
      </c>
      <c r="N164" s="56"/>
    </row>
    <row r="165" spans="1:16" x14ac:dyDescent="0.25">
      <c r="A165" s="50" t="s">
        <v>1228</v>
      </c>
      <c r="B165" s="14" t="s">
        <v>213</v>
      </c>
      <c r="C165" s="14">
        <v>1525.9891087999999</v>
      </c>
      <c r="D165" s="11" t="str">
        <f t="shared" ref="D165:D171" si="34">IF($B165="N/A","N/A",IF(C165&gt;10,"No",IF(C165&lt;-10,"No","Yes")))</f>
        <v>N/A</v>
      </c>
      <c r="E165" s="14">
        <v>1487.3364956</v>
      </c>
      <c r="F165" s="11" t="str">
        <f t="shared" ref="F165:F171" si="35">IF($B165="N/A","N/A",IF(E165&gt;10,"No",IF(E165&lt;-10,"No","Yes")))</f>
        <v>N/A</v>
      </c>
      <c r="G165" s="14">
        <v>410.30180544000001</v>
      </c>
      <c r="H165" s="11" t="str">
        <f t="shared" ref="H165:H171" si="36">IF($B165="N/A","N/A",IF(G165&gt;10,"No",IF(G165&lt;-10,"No","Yes")))</f>
        <v>N/A</v>
      </c>
      <c r="I165" s="12">
        <v>-2.5299999999999998</v>
      </c>
      <c r="J165" s="12">
        <v>-72.400000000000006</v>
      </c>
      <c r="K165" s="43" t="s">
        <v>739</v>
      </c>
      <c r="L165" s="9" t="str">
        <f>IF(J165="Div by 0", "N/A", IF(OR(J165="N/A",K165="N/A"),"N/A", IF(J165&gt;VALUE(MID(K165,1,2)), "No", IF(J165&lt;-1*VALUE(MID(K165,1,2)), "No", "Yes"))))</f>
        <v>No</v>
      </c>
      <c r="N165" s="56"/>
    </row>
    <row r="166" spans="1:16" x14ac:dyDescent="0.25">
      <c r="A166" s="50" t="s">
        <v>1229</v>
      </c>
      <c r="B166" s="14" t="s">
        <v>213</v>
      </c>
      <c r="C166" s="14">
        <v>1796.7537688</v>
      </c>
      <c r="D166" s="11" t="str">
        <f t="shared" si="34"/>
        <v>N/A</v>
      </c>
      <c r="E166" s="14">
        <v>1443.2432432000001</v>
      </c>
      <c r="F166" s="11" t="str">
        <f t="shared" si="35"/>
        <v>N/A</v>
      </c>
      <c r="G166" s="14">
        <v>381.57320442000002</v>
      </c>
      <c r="H166" s="11" t="str">
        <f t="shared" si="36"/>
        <v>N/A</v>
      </c>
      <c r="I166" s="12">
        <v>-19.7</v>
      </c>
      <c r="J166" s="12">
        <v>-73.599999999999994</v>
      </c>
      <c r="K166" s="43" t="s">
        <v>739</v>
      </c>
      <c r="L166" s="9" t="str">
        <f t="shared" ref="L166" si="37">IF(J166="Div by 0", "N/A", IF(OR(J166="N/A",K166="N/A"),"N/A", IF(J166&gt;VALUE(MID(K166,1,2)), "No", IF(J166&lt;-1*VALUE(MID(K166,1,2)), "No", "Yes"))))</f>
        <v>No</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1747</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1747</v>
      </c>
      <c r="H171" s="11" t="str">
        <f t="shared" si="36"/>
        <v>N/A</v>
      </c>
      <c r="I171" s="12" t="s">
        <v>213</v>
      </c>
      <c r="J171" s="12" t="s">
        <v>213</v>
      </c>
      <c r="K171" s="14" t="s">
        <v>213</v>
      </c>
      <c r="L171" s="9" t="str">
        <f t="shared" si="38"/>
        <v>N/A</v>
      </c>
    </row>
    <row r="172" spans="1:16" s="20" customFormat="1" ht="12" customHeight="1" x14ac:dyDescent="0.25">
      <c r="A172" s="137" t="s">
        <v>1647</v>
      </c>
      <c r="B172" s="138"/>
      <c r="C172" s="138"/>
      <c r="D172" s="138"/>
      <c r="E172" s="138"/>
      <c r="F172" s="138"/>
      <c r="G172" s="138"/>
      <c r="H172" s="138"/>
      <c r="I172" s="138"/>
      <c r="J172" s="138"/>
      <c r="K172" s="138"/>
      <c r="L172" s="139"/>
    </row>
    <row r="173" spans="1:16" s="20" customFormat="1" ht="12.75" customHeight="1" x14ac:dyDescent="0.25">
      <c r="A173" s="132" t="s">
        <v>1645</v>
      </c>
      <c r="B173" s="133"/>
      <c r="C173" s="133"/>
      <c r="D173" s="133"/>
      <c r="E173" s="133"/>
      <c r="F173" s="133"/>
      <c r="G173" s="133"/>
      <c r="H173" s="133"/>
      <c r="I173" s="133"/>
      <c r="J173" s="133"/>
      <c r="K173" s="133"/>
      <c r="L173" s="134"/>
    </row>
    <row r="174" spans="1:16" x14ac:dyDescent="0.25">
      <c r="A174" s="143" t="s">
        <v>1743</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1731</v>
      </c>
      <c r="B1" s="124"/>
      <c r="C1" s="124"/>
      <c r="D1" s="124"/>
      <c r="E1" s="124"/>
      <c r="F1" s="124"/>
      <c r="G1" s="124"/>
      <c r="H1" s="124"/>
      <c r="I1" s="124"/>
      <c r="J1" s="124"/>
      <c r="K1" s="124"/>
      <c r="L1" s="125"/>
    </row>
    <row r="2" spans="1:12" ht="55.5" customHeight="1" x14ac:dyDescent="0.3">
      <c r="A2" s="149" t="s">
        <v>1607</v>
      </c>
      <c r="B2" s="150"/>
      <c r="C2" s="150"/>
      <c r="D2" s="150"/>
      <c r="E2" s="150"/>
      <c r="F2" s="150"/>
      <c r="G2" s="150"/>
      <c r="H2" s="150"/>
      <c r="I2" s="150"/>
      <c r="J2" s="150"/>
      <c r="K2" s="150"/>
      <c r="L2" s="151"/>
    </row>
    <row r="3" spans="1:12" s="20" customFormat="1" ht="13" x14ac:dyDescent="0.3">
      <c r="A3" s="121" t="s">
        <v>1746</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1732</v>
      </c>
      <c r="D5" s="24" t="s">
        <v>1737</v>
      </c>
      <c r="E5" s="24" t="s">
        <v>651</v>
      </c>
      <c r="F5" s="24" t="s">
        <v>1733</v>
      </c>
      <c r="G5" s="24" t="s">
        <v>652</v>
      </c>
      <c r="H5" s="24" t="s">
        <v>1734</v>
      </c>
      <c r="I5" s="40" t="s">
        <v>1735</v>
      </c>
      <c r="J5" s="40" t="s">
        <v>1736</v>
      </c>
      <c r="K5" s="41" t="s">
        <v>744</v>
      </c>
      <c r="L5" s="42" t="s">
        <v>743</v>
      </c>
    </row>
    <row r="6" spans="1:12" x14ac:dyDescent="0.25">
      <c r="A6" s="18" t="s">
        <v>0</v>
      </c>
      <c r="B6" s="1" t="s">
        <v>213</v>
      </c>
      <c r="C6" s="1">
        <v>234432</v>
      </c>
      <c r="D6" s="11" t="str">
        <f t="shared" ref="D6:D11" si="0">IF($B6="N/A","N/A",IF(C6&gt;10,"No",IF(C6&lt;-10,"No","Yes")))</f>
        <v>N/A</v>
      </c>
      <c r="E6" s="1">
        <v>251943</v>
      </c>
      <c r="F6" s="11" t="str">
        <f t="shared" ref="F6:F11" si="1">IF($B6="N/A","N/A",IF(E6&gt;10,"No",IF(E6&lt;-10,"No","Yes")))</f>
        <v>N/A</v>
      </c>
      <c r="G6" s="1">
        <v>273725</v>
      </c>
      <c r="H6" s="11" t="str">
        <f t="shared" ref="H6:H11" si="2">IF($B6="N/A","N/A",IF(G6&gt;10,"No",IF(G6&lt;-10,"No","Yes")))</f>
        <v>N/A</v>
      </c>
      <c r="I6" s="12">
        <v>7.47</v>
      </c>
      <c r="J6" s="12">
        <v>8.6460000000000008</v>
      </c>
      <c r="K6" s="1" t="s">
        <v>739</v>
      </c>
      <c r="L6" s="9" t="str">
        <f t="shared" ref="L6:L14" si="3">IF(J6="Div by 0", "N/A", IF(K6="N/A","N/A", IF(J6&gt;VALUE(MID(K6,1,2)), "No", IF(J6&lt;-1*VALUE(MID(K6,1,2)), "No", "Yes"))))</f>
        <v>Yes</v>
      </c>
    </row>
    <row r="7" spans="1:12" x14ac:dyDescent="0.25">
      <c r="A7" s="18" t="s">
        <v>100</v>
      </c>
      <c r="B7" s="43" t="s">
        <v>213</v>
      </c>
      <c r="C7" s="1">
        <v>12215</v>
      </c>
      <c r="D7" s="11" t="str">
        <f t="shared" si="0"/>
        <v>N/A</v>
      </c>
      <c r="E7" s="1">
        <v>12508</v>
      </c>
      <c r="F7" s="11" t="str">
        <f t="shared" si="1"/>
        <v>N/A</v>
      </c>
      <c r="G7" s="1">
        <v>14301</v>
      </c>
      <c r="H7" s="11" t="str">
        <f t="shared" si="2"/>
        <v>N/A</v>
      </c>
      <c r="I7" s="12">
        <v>2.399</v>
      </c>
      <c r="J7" s="12">
        <v>14.33</v>
      </c>
      <c r="K7" s="43" t="s">
        <v>739</v>
      </c>
      <c r="L7" s="9" t="str">
        <f t="shared" si="3"/>
        <v>Yes</v>
      </c>
    </row>
    <row r="8" spans="1:12" x14ac:dyDescent="0.25">
      <c r="A8" s="18" t="s">
        <v>101</v>
      </c>
      <c r="B8" s="43" t="s">
        <v>213</v>
      </c>
      <c r="C8" s="1">
        <v>34010</v>
      </c>
      <c r="D8" s="11" t="str">
        <f t="shared" si="0"/>
        <v>N/A</v>
      </c>
      <c r="E8" s="1">
        <v>36262</v>
      </c>
      <c r="F8" s="11" t="str">
        <f t="shared" si="1"/>
        <v>N/A</v>
      </c>
      <c r="G8" s="1">
        <v>39035</v>
      </c>
      <c r="H8" s="11" t="str">
        <f t="shared" si="2"/>
        <v>N/A</v>
      </c>
      <c r="I8" s="12">
        <v>6.6219999999999999</v>
      </c>
      <c r="J8" s="12">
        <v>7.6470000000000002</v>
      </c>
      <c r="K8" s="43" t="s">
        <v>739</v>
      </c>
      <c r="L8" s="9" t="str">
        <f t="shared" si="3"/>
        <v>Yes</v>
      </c>
    </row>
    <row r="9" spans="1:12" x14ac:dyDescent="0.25">
      <c r="A9" s="18" t="s">
        <v>104</v>
      </c>
      <c r="B9" s="43" t="s">
        <v>213</v>
      </c>
      <c r="C9" s="1">
        <v>157234</v>
      </c>
      <c r="D9" s="11" t="str">
        <f t="shared" si="0"/>
        <v>N/A</v>
      </c>
      <c r="E9" s="1">
        <v>169455</v>
      </c>
      <c r="F9" s="11" t="str">
        <f t="shared" si="1"/>
        <v>N/A</v>
      </c>
      <c r="G9" s="1">
        <v>183818</v>
      </c>
      <c r="H9" s="11" t="str">
        <f t="shared" si="2"/>
        <v>N/A</v>
      </c>
      <c r="I9" s="12">
        <v>7.7720000000000002</v>
      </c>
      <c r="J9" s="12">
        <v>8.4760000000000009</v>
      </c>
      <c r="K9" s="43" t="s">
        <v>739</v>
      </c>
      <c r="L9" s="9" t="str">
        <f t="shared" si="3"/>
        <v>Yes</v>
      </c>
    </row>
    <row r="10" spans="1:12" x14ac:dyDescent="0.25">
      <c r="A10" s="18" t="s">
        <v>105</v>
      </c>
      <c r="B10" s="43" t="s">
        <v>213</v>
      </c>
      <c r="C10" s="1">
        <v>30973</v>
      </c>
      <c r="D10" s="11" t="str">
        <f t="shared" si="0"/>
        <v>N/A</v>
      </c>
      <c r="E10" s="1">
        <v>33718</v>
      </c>
      <c r="F10" s="11" t="str">
        <f t="shared" si="1"/>
        <v>N/A</v>
      </c>
      <c r="G10" s="1">
        <v>36571</v>
      </c>
      <c r="H10" s="11" t="str">
        <f t="shared" si="2"/>
        <v>N/A</v>
      </c>
      <c r="I10" s="12">
        <v>8.8629999999999995</v>
      </c>
      <c r="J10" s="12">
        <v>8.4610000000000003</v>
      </c>
      <c r="K10" s="43" t="s">
        <v>739</v>
      </c>
      <c r="L10" s="9" t="str">
        <f t="shared" si="3"/>
        <v>Yes</v>
      </c>
    </row>
    <row r="11" spans="1:12" x14ac:dyDescent="0.25">
      <c r="A11" s="18" t="s">
        <v>77</v>
      </c>
      <c r="B11" s="1" t="s">
        <v>213</v>
      </c>
      <c r="C11" s="1">
        <v>180400.12</v>
      </c>
      <c r="D11" s="11" t="str">
        <f t="shared" si="0"/>
        <v>N/A</v>
      </c>
      <c r="E11" s="1">
        <v>194580.39</v>
      </c>
      <c r="F11" s="11" t="str">
        <f t="shared" si="1"/>
        <v>N/A</v>
      </c>
      <c r="G11" s="1">
        <v>217349.68</v>
      </c>
      <c r="H11" s="11" t="str">
        <f t="shared" si="2"/>
        <v>N/A</v>
      </c>
      <c r="I11" s="12">
        <v>7.86</v>
      </c>
      <c r="J11" s="12">
        <v>11.7</v>
      </c>
      <c r="K11" s="1" t="s">
        <v>740</v>
      </c>
      <c r="L11" s="9" t="str">
        <f t="shared" si="3"/>
        <v>No</v>
      </c>
    </row>
    <row r="12" spans="1:12" x14ac:dyDescent="0.25">
      <c r="A12" s="18" t="s">
        <v>115</v>
      </c>
      <c r="B12" s="1" t="s">
        <v>213</v>
      </c>
      <c r="C12" s="1">
        <v>24437</v>
      </c>
      <c r="D12" s="1" t="s">
        <v>213</v>
      </c>
      <c r="E12" s="1">
        <v>25482</v>
      </c>
      <c r="F12" s="1" t="s">
        <v>213</v>
      </c>
      <c r="G12" s="1">
        <v>28799</v>
      </c>
      <c r="H12" s="1" t="s">
        <v>213</v>
      </c>
      <c r="I12" s="12">
        <v>4.2759999999999998</v>
      </c>
      <c r="J12" s="12">
        <v>13.02</v>
      </c>
      <c r="K12" s="1" t="s">
        <v>740</v>
      </c>
      <c r="L12" s="9" t="str">
        <f t="shared" si="3"/>
        <v>No</v>
      </c>
    </row>
    <row r="13" spans="1:12" x14ac:dyDescent="0.25">
      <c r="A13" s="18" t="s">
        <v>449</v>
      </c>
      <c r="B13" s="1" t="s">
        <v>213</v>
      </c>
      <c r="C13" s="1">
        <v>11764</v>
      </c>
      <c r="D13" s="1" t="s">
        <v>213</v>
      </c>
      <c r="E13" s="1">
        <v>11948</v>
      </c>
      <c r="F13" s="1" t="s">
        <v>213</v>
      </c>
      <c r="G13" s="1">
        <v>13642</v>
      </c>
      <c r="H13" s="1" t="s">
        <v>213</v>
      </c>
      <c r="I13" s="12">
        <v>1.5640000000000001</v>
      </c>
      <c r="J13" s="12">
        <v>14.18</v>
      </c>
      <c r="K13" s="1" t="s">
        <v>740</v>
      </c>
      <c r="L13" s="9" t="str">
        <f t="shared" si="3"/>
        <v>No</v>
      </c>
    </row>
    <row r="14" spans="1:12" x14ac:dyDescent="0.25">
      <c r="A14" s="18" t="s">
        <v>450</v>
      </c>
      <c r="B14" s="1" t="s">
        <v>213</v>
      </c>
      <c r="C14" s="1">
        <v>12541</v>
      </c>
      <c r="D14" s="1" t="s">
        <v>213</v>
      </c>
      <c r="E14" s="1">
        <v>13397</v>
      </c>
      <c r="F14" s="1" t="s">
        <v>213</v>
      </c>
      <c r="G14" s="1">
        <v>14972</v>
      </c>
      <c r="H14" s="1" t="s">
        <v>213</v>
      </c>
      <c r="I14" s="12">
        <v>6.8259999999999996</v>
      </c>
      <c r="J14" s="12">
        <v>11.76</v>
      </c>
      <c r="K14" s="1" t="s">
        <v>740</v>
      </c>
      <c r="L14" s="9" t="str">
        <f t="shared" si="3"/>
        <v>No</v>
      </c>
    </row>
    <row r="15" spans="1:12" x14ac:dyDescent="0.25">
      <c r="A15" s="4" t="s">
        <v>58</v>
      </c>
      <c r="B15" s="43" t="s">
        <v>213</v>
      </c>
      <c r="C15" s="14">
        <v>1314990013</v>
      </c>
      <c r="D15" s="11" t="str">
        <f t="shared" ref="D15:D20" si="4">IF($B15="N/A","N/A",IF(C15&gt;10,"No",IF(C15&lt;-10,"No","Yes")))</f>
        <v>N/A</v>
      </c>
      <c r="E15" s="14">
        <v>1242463770</v>
      </c>
      <c r="F15" s="11" t="str">
        <f t="shared" ref="F15:F20" si="5">IF($B15="N/A","N/A",IF(E15&gt;10,"No",IF(E15&lt;-10,"No","Yes")))</f>
        <v>N/A</v>
      </c>
      <c r="G15" s="14">
        <v>497680262</v>
      </c>
      <c r="H15" s="11" t="str">
        <f t="shared" ref="H15:H20" si="6">IF($B15="N/A","N/A",IF(G15&gt;10,"No",IF(G15&lt;-10,"No","Yes")))</f>
        <v>N/A</v>
      </c>
      <c r="I15" s="12">
        <v>-5.52</v>
      </c>
      <c r="J15" s="12">
        <v>-59.9</v>
      </c>
      <c r="K15" s="43" t="s">
        <v>739</v>
      </c>
      <c r="L15" s="9" t="str">
        <f t="shared" ref="L15:L20" si="7">IF(J15="Div by 0", "N/A", IF(K15="N/A","N/A", IF(J15&gt;VALUE(MID(K15,1,2)), "No", IF(J15&lt;-1*VALUE(MID(K15,1,2)), "No", "Yes"))))</f>
        <v>No</v>
      </c>
    </row>
    <row r="16" spans="1:12" x14ac:dyDescent="0.25">
      <c r="A16" s="4" t="s">
        <v>1132</v>
      </c>
      <c r="B16" s="43" t="s">
        <v>213</v>
      </c>
      <c r="C16" s="14">
        <v>5609.2598834999999</v>
      </c>
      <c r="D16" s="11" t="str">
        <f t="shared" si="4"/>
        <v>N/A</v>
      </c>
      <c r="E16" s="14">
        <v>4931.5272501999998</v>
      </c>
      <c r="F16" s="11" t="str">
        <f t="shared" si="5"/>
        <v>N/A</v>
      </c>
      <c r="G16" s="14">
        <v>1818.1761329999999</v>
      </c>
      <c r="H16" s="11" t="str">
        <f t="shared" si="6"/>
        <v>N/A</v>
      </c>
      <c r="I16" s="12">
        <v>-12.1</v>
      </c>
      <c r="J16" s="12">
        <v>-63.1</v>
      </c>
      <c r="K16" s="43" t="s">
        <v>739</v>
      </c>
      <c r="L16" s="9" t="str">
        <f t="shared" si="7"/>
        <v>No</v>
      </c>
    </row>
    <row r="17" spans="1:12" x14ac:dyDescent="0.25">
      <c r="A17" s="4" t="s">
        <v>1232</v>
      </c>
      <c r="B17" s="43" t="s">
        <v>213</v>
      </c>
      <c r="C17" s="14">
        <v>19706.058289000001</v>
      </c>
      <c r="D17" s="11" t="str">
        <f t="shared" si="4"/>
        <v>N/A</v>
      </c>
      <c r="E17" s="14">
        <v>12448.732250999999</v>
      </c>
      <c r="F17" s="11" t="str">
        <f t="shared" si="5"/>
        <v>N/A</v>
      </c>
      <c r="G17" s="14">
        <v>5313.8927347999997</v>
      </c>
      <c r="H17" s="11" t="str">
        <f t="shared" si="6"/>
        <v>N/A</v>
      </c>
      <c r="I17" s="12">
        <v>-36.799999999999997</v>
      </c>
      <c r="J17" s="12">
        <v>-57.3</v>
      </c>
      <c r="K17" s="43" t="s">
        <v>739</v>
      </c>
      <c r="L17" s="9" t="str">
        <f t="shared" si="7"/>
        <v>No</v>
      </c>
    </row>
    <row r="18" spans="1:12" x14ac:dyDescent="0.25">
      <c r="A18" s="4" t="s">
        <v>1233</v>
      </c>
      <c r="B18" s="43" t="s">
        <v>213</v>
      </c>
      <c r="C18" s="14">
        <v>19021.005792</v>
      </c>
      <c r="D18" s="11" t="str">
        <f t="shared" si="4"/>
        <v>N/A</v>
      </c>
      <c r="E18" s="14">
        <v>17812.168027</v>
      </c>
      <c r="F18" s="11" t="str">
        <f t="shared" si="5"/>
        <v>N/A</v>
      </c>
      <c r="G18" s="14">
        <v>5674.905162</v>
      </c>
      <c r="H18" s="11" t="str">
        <f t="shared" si="6"/>
        <v>N/A</v>
      </c>
      <c r="I18" s="12">
        <v>-6.36</v>
      </c>
      <c r="J18" s="12">
        <v>-68.099999999999994</v>
      </c>
      <c r="K18" s="43" t="s">
        <v>739</v>
      </c>
      <c r="L18" s="9" t="str">
        <f t="shared" si="7"/>
        <v>No</v>
      </c>
    </row>
    <row r="19" spans="1:12" x14ac:dyDescent="0.25">
      <c r="A19" s="4" t="s">
        <v>1234</v>
      </c>
      <c r="B19" s="43" t="s">
        <v>213</v>
      </c>
      <c r="C19" s="14">
        <v>1843.5508605</v>
      </c>
      <c r="D19" s="11" t="str">
        <f t="shared" si="4"/>
        <v>N/A</v>
      </c>
      <c r="E19" s="14">
        <v>1724.6391195000001</v>
      </c>
      <c r="F19" s="11" t="str">
        <f t="shared" si="5"/>
        <v>N/A</v>
      </c>
      <c r="G19" s="14">
        <v>668.46783774999994</v>
      </c>
      <c r="H19" s="11" t="str">
        <f t="shared" si="6"/>
        <v>N/A</v>
      </c>
      <c r="I19" s="12">
        <v>-6.45</v>
      </c>
      <c r="J19" s="12">
        <v>-61.2</v>
      </c>
      <c r="K19" s="43" t="s">
        <v>739</v>
      </c>
      <c r="L19" s="9" t="str">
        <f t="shared" si="7"/>
        <v>No</v>
      </c>
    </row>
    <row r="20" spans="1:12" x14ac:dyDescent="0.25">
      <c r="A20" s="4" t="s">
        <v>1235</v>
      </c>
      <c r="B20" s="43" t="s">
        <v>213</v>
      </c>
      <c r="C20" s="14">
        <v>4439.5837664999999</v>
      </c>
      <c r="D20" s="11" t="str">
        <f t="shared" si="4"/>
        <v>N/A</v>
      </c>
      <c r="E20" s="14">
        <v>4407.1851237000001</v>
      </c>
      <c r="F20" s="11" t="str">
        <f t="shared" si="5"/>
        <v>N/A</v>
      </c>
      <c r="G20" s="14">
        <v>2113.4215088000001</v>
      </c>
      <c r="H20" s="11" t="str">
        <f t="shared" si="6"/>
        <v>N/A</v>
      </c>
      <c r="I20" s="12">
        <v>-0.73</v>
      </c>
      <c r="J20" s="12">
        <v>-52</v>
      </c>
      <c r="K20" s="43" t="s">
        <v>739</v>
      </c>
      <c r="L20" s="9" t="str">
        <f t="shared" si="7"/>
        <v>No</v>
      </c>
    </row>
    <row r="21" spans="1:12" x14ac:dyDescent="0.25">
      <c r="A21" s="2" t="s">
        <v>1136</v>
      </c>
      <c r="B21" s="43" t="s">
        <v>213</v>
      </c>
      <c r="C21" s="14">
        <v>5728.8926054000003</v>
      </c>
      <c r="D21" s="11" t="str">
        <f t="shared" ref="D21:D22" si="8">IF($B21="N/A","N/A",IF(C21&gt;10,"No",IF(C21&lt;-10,"No","Yes")))</f>
        <v>N/A</v>
      </c>
      <c r="E21" s="14">
        <v>5030.7214927000005</v>
      </c>
      <c r="F21" s="11" t="str">
        <f t="shared" ref="F21:F22" si="9">IF($B21="N/A","N/A",IF(E21&gt;10,"No",IF(E21&lt;-10,"No","Yes")))</f>
        <v>N/A</v>
      </c>
      <c r="G21" s="14">
        <v>1966.3821493</v>
      </c>
      <c r="H21" s="11" t="str">
        <f t="shared" ref="H21:H22" si="10">IF($B21="N/A","N/A",IF(G21&gt;10,"No",IF(G21&lt;-10,"No","Yes")))</f>
        <v>N/A</v>
      </c>
      <c r="I21" s="12">
        <v>-12.2</v>
      </c>
      <c r="J21" s="12">
        <v>-60.9</v>
      </c>
      <c r="K21" s="43" t="s">
        <v>739</v>
      </c>
      <c r="L21" s="9" t="str">
        <f>IF(J21="Div by 0", "N/A", IF(OR(J21="N/A",K21="N/A"),"N/A", IF(J21&gt;VALUE(MID(K21,1,2)), "No", IF(J21&lt;-1*VALUE(MID(K21,1,2)), "No", "Yes"))))</f>
        <v>No</v>
      </c>
    </row>
    <row r="22" spans="1:12" x14ac:dyDescent="0.25">
      <c r="A22" s="2" t="s">
        <v>1137</v>
      </c>
      <c r="B22" s="43" t="s">
        <v>213</v>
      </c>
      <c r="C22" s="14">
        <v>5459.3594033999998</v>
      </c>
      <c r="D22" s="11" t="str">
        <f t="shared" si="8"/>
        <v>N/A</v>
      </c>
      <c r="E22" s="14">
        <v>4809.6202457999998</v>
      </c>
      <c r="F22" s="11" t="str">
        <f t="shared" si="9"/>
        <v>N/A</v>
      </c>
      <c r="G22" s="14">
        <v>1637.4966394999999</v>
      </c>
      <c r="H22" s="11" t="str">
        <f t="shared" si="10"/>
        <v>N/A</v>
      </c>
      <c r="I22" s="12">
        <v>-11.9</v>
      </c>
      <c r="J22" s="12">
        <v>-66</v>
      </c>
      <c r="K22" s="43" t="s">
        <v>739</v>
      </c>
      <c r="L22" s="9" t="str">
        <f>IF(J22="Div by 0", "N/A", IF(OR(J22="N/A",K22="N/A"),"N/A", IF(J22&gt;VALUE(MID(K22,1,2)), "No", IF(J22&lt;-1*VALUE(MID(K22,1,2)), "No", "Yes"))))</f>
        <v>No</v>
      </c>
    </row>
    <row r="23" spans="1:12" x14ac:dyDescent="0.25">
      <c r="A23" s="4" t="s">
        <v>1236</v>
      </c>
      <c r="B23" s="43" t="s">
        <v>213</v>
      </c>
      <c r="C23" s="14">
        <v>17303.226992</v>
      </c>
      <c r="D23" s="11" t="str">
        <f>IF($B23="N/A","N/A",IF(C23&gt;10,"No",IF(C23&lt;-10,"No","Yes")))</f>
        <v>N/A</v>
      </c>
      <c r="E23" s="14">
        <v>12549.748724999999</v>
      </c>
      <c r="F23" s="11" t="str">
        <f>IF($B23="N/A","N/A",IF(E23&gt;10,"No",IF(E23&lt;-10,"No","Yes")))</f>
        <v>N/A</v>
      </c>
      <c r="G23" s="14">
        <v>3593.3285531000001</v>
      </c>
      <c r="H23" s="11" t="str">
        <f>IF($B23="N/A","N/A",IF(G23&gt;10,"No",IF(G23&lt;-10,"No","Yes")))</f>
        <v>N/A</v>
      </c>
      <c r="I23" s="12">
        <v>-27.5</v>
      </c>
      <c r="J23" s="12">
        <v>-71.400000000000006</v>
      </c>
      <c r="K23" s="43" t="s">
        <v>739</v>
      </c>
      <c r="L23" s="9" t="str">
        <f>IF(J23="Div by 0", "N/A", IF(K23="N/A","N/A", IF(J23&gt;VALUE(MID(K23,1,2)), "No", IF(J23&lt;-1*VALUE(MID(K23,1,2)), "No", "Yes"))))</f>
        <v>No</v>
      </c>
    </row>
    <row r="24" spans="1:12" x14ac:dyDescent="0.25">
      <c r="A24" s="4" t="s">
        <v>1237</v>
      </c>
      <c r="B24" s="43" t="s">
        <v>213</v>
      </c>
      <c r="C24" s="14">
        <v>19745.464128</v>
      </c>
      <c r="D24" s="11" t="str">
        <f>IF($B24="N/A","N/A",IF(C24&gt;10,"No",IF(C24&lt;-10,"No","Yes")))</f>
        <v>N/A</v>
      </c>
      <c r="E24" s="14">
        <v>12243.53917</v>
      </c>
      <c r="F24" s="11" t="str">
        <f>IF($B24="N/A","N/A",IF(E24&gt;10,"No",IF(E24&lt;-10,"No","Yes")))</f>
        <v>N/A</v>
      </c>
      <c r="G24" s="14">
        <v>5184.9412110000003</v>
      </c>
      <c r="H24" s="11" t="str">
        <f>IF($B24="N/A","N/A",IF(G24&gt;10,"No",IF(G24&lt;-10,"No","Yes")))</f>
        <v>N/A</v>
      </c>
      <c r="I24" s="12">
        <v>-38</v>
      </c>
      <c r="J24" s="12">
        <v>-57.7</v>
      </c>
      <c r="K24" s="43" t="s">
        <v>739</v>
      </c>
      <c r="L24" s="9" t="str">
        <f>IF(J24="Div by 0", "N/A", IF(K24="N/A","N/A", IF(J24&gt;VALUE(MID(K24,1,2)), "No", IF(J24&lt;-1*VALUE(MID(K24,1,2)), "No", "Yes"))))</f>
        <v>No</v>
      </c>
    </row>
    <row r="25" spans="1:12" x14ac:dyDescent="0.25">
      <c r="A25" s="4" t="s">
        <v>1238</v>
      </c>
      <c r="B25" s="43" t="s">
        <v>213</v>
      </c>
      <c r="C25" s="14">
        <v>15069.77131</v>
      </c>
      <c r="D25" s="11" t="str">
        <f>IF($B25="N/A","N/A",IF(C25&gt;10,"No",IF(C25&lt;-10,"No","Yes")))</f>
        <v>N/A</v>
      </c>
      <c r="E25" s="14">
        <v>12841.030156000001</v>
      </c>
      <c r="F25" s="11" t="str">
        <f>IF($B25="N/A","N/A",IF(E25&gt;10,"No",IF(E25&lt;-10,"No","Yes")))</f>
        <v>N/A</v>
      </c>
      <c r="G25" s="14">
        <v>2143.1886854999998</v>
      </c>
      <c r="H25" s="11" t="str">
        <f>IF($B25="N/A","N/A",IF(G25&gt;10,"No",IF(G25&lt;-10,"No","Yes")))</f>
        <v>N/A</v>
      </c>
      <c r="I25" s="12">
        <v>-14.8</v>
      </c>
      <c r="J25" s="12">
        <v>-83.3</v>
      </c>
      <c r="K25" s="43" t="s">
        <v>739</v>
      </c>
      <c r="L25" s="9" t="str">
        <f>IF(J25="Div by 0", "N/A", IF(K25="N/A","N/A", IF(J25&gt;VALUE(MID(K25,1,2)), "No", IF(J25&lt;-1*VALUE(MID(K25,1,2)), "No", "Yes"))))</f>
        <v>No</v>
      </c>
    </row>
    <row r="26" spans="1:12" x14ac:dyDescent="0.25">
      <c r="A26" s="4" t="s">
        <v>1239</v>
      </c>
      <c r="B26" s="43" t="s">
        <v>213</v>
      </c>
      <c r="C26" s="14">
        <v>16859.947534999999</v>
      </c>
      <c r="D26" s="11" t="str">
        <f t="shared" ref="D26:D27" si="11">IF($B26="N/A","N/A",IF(C26&gt;10,"No",IF(C26&lt;-10,"No","Yes")))</f>
        <v>N/A</v>
      </c>
      <c r="E26" s="14">
        <v>12182.736986</v>
      </c>
      <c r="F26" s="11" t="str">
        <f t="shared" ref="F26:F30" si="12">IF($B26="N/A","N/A",IF(E26&gt;10,"No",IF(E26&lt;-10,"No","Yes")))</f>
        <v>N/A</v>
      </c>
      <c r="G26" s="14">
        <v>3493.7341440999999</v>
      </c>
      <c r="H26" s="11" t="str">
        <f t="shared" ref="H26:H27" si="13">IF($B26="N/A","N/A",IF(G26&gt;10,"No",IF(G26&lt;-10,"No","Yes")))</f>
        <v>N/A</v>
      </c>
      <c r="I26" s="12">
        <v>-27.7</v>
      </c>
      <c r="J26" s="12">
        <v>-71.3</v>
      </c>
      <c r="K26" s="43" t="s">
        <v>739</v>
      </c>
      <c r="L26" s="9" t="str">
        <f>IF(J26="Div by 0", "N/A", IF(OR(J26="N/A",K26="N/A"),"N/A", IF(J26&gt;VALUE(MID(K26,1,2)), "No", IF(J26&lt;-1*VALUE(MID(K26,1,2)), "No", "Yes"))))</f>
        <v>No</v>
      </c>
    </row>
    <row r="27" spans="1:12" x14ac:dyDescent="0.25">
      <c r="A27" s="4" t="s">
        <v>1240</v>
      </c>
      <c r="B27" s="43" t="s">
        <v>213</v>
      </c>
      <c r="C27" s="14">
        <v>17987.385096000002</v>
      </c>
      <c r="D27" s="11" t="str">
        <f t="shared" si="11"/>
        <v>N/A</v>
      </c>
      <c r="E27" s="14">
        <v>13109.155323999999</v>
      </c>
      <c r="F27" s="11" t="str">
        <f t="shared" si="12"/>
        <v>N/A</v>
      </c>
      <c r="G27" s="14">
        <v>3740.7176439999998</v>
      </c>
      <c r="H27" s="11" t="str">
        <f t="shared" si="13"/>
        <v>N/A</v>
      </c>
      <c r="I27" s="12">
        <v>-27.1</v>
      </c>
      <c r="J27" s="12">
        <v>-71.5</v>
      </c>
      <c r="K27" s="43" t="s">
        <v>739</v>
      </c>
      <c r="L27" s="9" t="str">
        <f>IF(J27="Div by 0", "N/A", IF(OR(J27="N/A",K27="N/A"),"N/A", IF(J27&gt;VALUE(MID(K27,1,2)), "No", IF(J27&lt;-1*VALUE(MID(K27,1,2)), "No", "Yes"))))</f>
        <v>No</v>
      </c>
    </row>
    <row r="28" spans="1:12" x14ac:dyDescent="0.25">
      <c r="A28" s="50" t="s">
        <v>1241</v>
      </c>
      <c r="B28" s="14" t="s">
        <v>213</v>
      </c>
      <c r="C28" s="14">
        <v>1533.7962328000001</v>
      </c>
      <c r="D28" s="11" t="str">
        <f t="shared" ref="D28:D30" si="14">IF($B28="N/A","N/A",IF(C28&gt;10,"No",IF(C28&lt;-10,"No","Yes")))</f>
        <v>N/A</v>
      </c>
      <c r="E28" s="14">
        <v>1486.0095064</v>
      </c>
      <c r="F28" s="11" t="str">
        <f t="shared" si="12"/>
        <v>N/A</v>
      </c>
      <c r="G28" s="14">
        <v>409.22293687000001</v>
      </c>
      <c r="H28" s="11" t="str">
        <f t="shared" ref="H28:H30" si="15">IF($B28="N/A","N/A",IF(G28&gt;10,"No",IF(G28&lt;-10,"No","Yes")))</f>
        <v>N/A</v>
      </c>
      <c r="I28" s="12">
        <v>-3.12</v>
      </c>
      <c r="J28" s="12">
        <v>-72.5</v>
      </c>
      <c r="K28" s="43" t="s">
        <v>739</v>
      </c>
      <c r="L28" s="9" t="str">
        <f>IF(J28="Div by 0", "N/A", IF(OR(J28="N/A",K28="N/A"),"N/A", IF(J28&gt;VALUE(MID(K28,1,2)), "No", IF(J28&lt;-1*VALUE(MID(K28,1,2)), "No", "Yes"))))</f>
        <v>No</v>
      </c>
    </row>
    <row r="29" spans="1:12" x14ac:dyDescent="0.25">
      <c r="A29" s="50" t="s">
        <v>1242</v>
      </c>
      <c r="B29" s="14" t="s">
        <v>213</v>
      </c>
      <c r="C29" s="14">
        <v>1525.9891087999999</v>
      </c>
      <c r="D29" s="11" t="str">
        <f t="shared" si="14"/>
        <v>N/A</v>
      </c>
      <c r="E29" s="14">
        <v>1487.3364956</v>
      </c>
      <c r="F29" s="11" t="str">
        <f t="shared" si="12"/>
        <v>N/A</v>
      </c>
      <c r="G29" s="14">
        <v>410.30180544000001</v>
      </c>
      <c r="H29" s="11" t="str">
        <f t="shared" si="15"/>
        <v>N/A</v>
      </c>
      <c r="I29" s="12">
        <v>-2.5299999999999998</v>
      </c>
      <c r="J29" s="12">
        <v>-72.400000000000006</v>
      </c>
      <c r="K29" s="43" t="s">
        <v>739</v>
      </c>
      <c r="L29" s="9" t="str">
        <f t="shared" ref="L29:L30" si="16">IF(J29="Div by 0", "N/A", IF(OR(J29="N/A",K29="N/A"),"N/A", IF(J29&gt;VALUE(MID(K29,1,2)), "No", IF(J29&lt;-1*VALUE(MID(K29,1,2)), "No", "Yes"))))</f>
        <v>No</v>
      </c>
    </row>
    <row r="30" spans="1:12" x14ac:dyDescent="0.25">
      <c r="A30" s="50" t="s">
        <v>1243</v>
      </c>
      <c r="B30" s="14" t="s">
        <v>213</v>
      </c>
      <c r="C30" s="14">
        <v>1796.7537688</v>
      </c>
      <c r="D30" s="11" t="str">
        <f t="shared" si="14"/>
        <v>N/A</v>
      </c>
      <c r="E30" s="14">
        <v>1443.2432432000001</v>
      </c>
      <c r="F30" s="11" t="str">
        <f t="shared" si="12"/>
        <v>N/A</v>
      </c>
      <c r="G30" s="14">
        <v>381.57320442000002</v>
      </c>
      <c r="H30" s="11" t="str">
        <f t="shared" si="15"/>
        <v>N/A</v>
      </c>
      <c r="I30" s="12">
        <v>-19.7</v>
      </c>
      <c r="J30" s="12">
        <v>-73.599999999999994</v>
      </c>
      <c r="K30" s="43" t="s">
        <v>739</v>
      </c>
      <c r="L30" s="9" t="str">
        <f t="shared" si="16"/>
        <v>No</v>
      </c>
    </row>
    <row r="31" spans="1:12" x14ac:dyDescent="0.25">
      <c r="A31" s="44" t="s">
        <v>2</v>
      </c>
      <c r="B31" s="35" t="s">
        <v>213</v>
      </c>
      <c r="C31" s="13">
        <v>94.906838656999994</v>
      </c>
      <c r="D31" s="11" t="str">
        <f t="shared" ref="D31:D69" si="17">IF($B31="N/A","N/A",IF(C31&gt;10,"No",IF(C31&lt;-10,"No","Yes")))</f>
        <v>N/A</v>
      </c>
      <c r="E31" s="13">
        <v>97.935644173</v>
      </c>
      <c r="F31" s="11" t="str">
        <f t="shared" ref="F31:F69" si="18">IF($B31="N/A","N/A",IF(E31&gt;10,"No",IF(E31&lt;-10,"No","Yes")))</f>
        <v>N/A</v>
      </c>
      <c r="G31" s="13">
        <v>98.855055256</v>
      </c>
      <c r="H31" s="11" t="str">
        <f t="shared" ref="H31:H69" si="19">IF($B31="N/A","N/A",IF(G31&gt;10,"No",IF(G31&lt;-10,"No","Yes")))</f>
        <v>N/A</v>
      </c>
      <c r="I31" s="12">
        <v>3.1909999999999998</v>
      </c>
      <c r="J31" s="12">
        <v>0.93879999999999997</v>
      </c>
      <c r="K31" s="43" t="s">
        <v>739</v>
      </c>
      <c r="L31" s="9" t="str">
        <f t="shared" ref="L31:L99" si="20">IF(J31="Div by 0", "N/A", IF(K31="N/A","N/A", IF(J31&gt;VALUE(MID(K31,1,2)), "No", IF(J31&lt;-1*VALUE(MID(K31,1,2)), "No", "Yes"))))</f>
        <v>Yes</v>
      </c>
    </row>
    <row r="32" spans="1:12" x14ac:dyDescent="0.25">
      <c r="A32" s="44" t="s">
        <v>22</v>
      </c>
      <c r="B32" s="35" t="s">
        <v>213</v>
      </c>
      <c r="C32" s="1">
        <v>222492</v>
      </c>
      <c r="D32" s="11" t="str">
        <f t="shared" si="17"/>
        <v>N/A</v>
      </c>
      <c r="E32" s="1">
        <v>246742</v>
      </c>
      <c r="F32" s="11" t="str">
        <f t="shared" si="18"/>
        <v>N/A</v>
      </c>
      <c r="G32" s="1">
        <v>270591</v>
      </c>
      <c r="H32" s="11" t="str">
        <f t="shared" si="19"/>
        <v>N/A</v>
      </c>
      <c r="I32" s="12">
        <v>10.9</v>
      </c>
      <c r="J32" s="12">
        <v>9.6660000000000004</v>
      </c>
      <c r="K32" s="43" t="s">
        <v>739</v>
      </c>
      <c r="L32" s="9" t="str">
        <f t="shared" si="20"/>
        <v>Yes</v>
      </c>
    </row>
    <row r="33" spans="1:12" x14ac:dyDescent="0.25">
      <c r="A33" s="44" t="s">
        <v>451</v>
      </c>
      <c r="B33" s="43" t="s">
        <v>213</v>
      </c>
      <c r="C33" s="1">
        <v>8421</v>
      </c>
      <c r="D33" s="1" t="str">
        <f t="shared" si="17"/>
        <v>N/A</v>
      </c>
      <c r="E33" s="1">
        <v>7980</v>
      </c>
      <c r="F33" s="1" t="str">
        <f t="shared" si="18"/>
        <v>N/A</v>
      </c>
      <c r="G33" s="1">
        <v>12391</v>
      </c>
      <c r="H33" s="11" t="str">
        <f t="shared" si="19"/>
        <v>N/A</v>
      </c>
      <c r="I33" s="12">
        <v>-5.24</v>
      </c>
      <c r="J33" s="12">
        <v>55.28</v>
      </c>
      <c r="K33" s="43" t="s">
        <v>739</v>
      </c>
      <c r="L33" s="9" t="str">
        <f t="shared" si="20"/>
        <v>No</v>
      </c>
    </row>
    <row r="34" spans="1:12" x14ac:dyDescent="0.25">
      <c r="A34" s="44" t="s">
        <v>1244</v>
      </c>
      <c r="B34" s="5" t="s">
        <v>213</v>
      </c>
      <c r="C34" s="1">
        <v>2327</v>
      </c>
      <c r="D34" s="9" t="str">
        <f t="shared" ref="D34:D38" si="21">IF($B34="N/A","N/A",IF(C34&lt;0,"No","Yes"))</f>
        <v>N/A</v>
      </c>
      <c r="E34" s="1">
        <v>2070</v>
      </c>
      <c r="F34" s="9" t="str">
        <f t="shared" ref="F34:F38" si="22">IF($B34="N/A","N/A",IF(E34&lt;0,"No","Yes"))</f>
        <v>N/A</v>
      </c>
      <c r="G34" s="1">
        <v>2174</v>
      </c>
      <c r="H34" s="9" t="str">
        <f t="shared" ref="H34:H38" si="23">IF($B34="N/A","N/A",IF(G34&lt;0,"No","Yes"))</f>
        <v>N/A</v>
      </c>
      <c r="I34" s="12">
        <v>-11</v>
      </c>
      <c r="J34" s="12">
        <v>5.024</v>
      </c>
      <c r="K34" s="1" t="s">
        <v>739</v>
      </c>
      <c r="L34" s="9" t="str">
        <f t="shared" si="20"/>
        <v>Yes</v>
      </c>
    </row>
    <row r="35" spans="1:12" x14ac:dyDescent="0.25">
      <c r="A35" s="44" t="s">
        <v>1245</v>
      </c>
      <c r="B35" s="5" t="s">
        <v>213</v>
      </c>
      <c r="C35" s="1">
        <v>0</v>
      </c>
      <c r="D35" s="9" t="str">
        <f t="shared" si="21"/>
        <v>N/A</v>
      </c>
      <c r="E35" s="1">
        <v>0</v>
      </c>
      <c r="F35" s="9" t="str">
        <f t="shared" si="22"/>
        <v>N/A</v>
      </c>
      <c r="G35" s="1">
        <v>0</v>
      </c>
      <c r="H35" s="9" t="str">
        <f t="shared" si="23"/>
        <v>N/A</v>
      </c>
      <c r="I35" s="12" t="s">
        <v>1747</v>
      </c>
      <c r="J35" s="12" t="s">
        <v>1747</v>
      </c>
      <c r="K35" s="1" t="s">
        <v>739</v>
      </c>
      <c r="L35" s="9" t="str">
        <f t="shared" si="20"/>
        <v>N/A</v>
      </c>
    </row>
    <row r="36" spans="1:12" x14ac:dyDescent="0.25">
      <c r="A36" s="44" t="s">
        <v>1246</v>
      </c>
      <c r="B36" s="5" t="s">
        <v>213</v>
      </c>
      <c r="C36" s="1">
        <v>140</v>
      </c>
      <c r="D36" s="9" t="str">
        <f t="shared" si="21"/>
        <v>N/A</v>
      </c>
      <c r="E36" s="1">
        <v>232</v>
      </c>
      <c r="F36" s="9" t="str">
        <f t="shared" si="22"/>
        <v>N/A</v>
      </c>
      <c r="G36" s="1">
        <v>261</v>
      </c>
      <c r="H36" s="9" t="str">
        <f t="shared" si="23"/>
        <v>N/A</v>
      </c>
      <c r="I36" s="12">
        <v>65.709999999999994</v>
      </c>
      <c r="J36" s="12">
        <v>12.5</v>
      </c>
      <c r="K36" s="1" t="s">
        <v>739</v>
      </c>
      <c r="L36" s="9" t="str">
        <f t="shared" si="20"/>
        <v>Yes</v>
      </c>
    </row>
    <row r="37" spans="1:12" x14ac:dyDescent="0.25">
      <c r="A37" s="44" t="s">
        <v>1247</v>
      </c>
      <c r="B37" s="5" t="s">
        <v>213</v>
      </c>
      <c r="C37" s="1">
        <v>5954</v>
      </c>
      <c r="D37" s="9" t="str">
        <f t="shared" si="21"/>
        <v>N/A</v>
      </c>
      <c r="E37" s="1">
        <v>5678</v>
      </c>
      <c r="F37" s="9" t="str">
        <f t="shared" si="22"/>
        <v>N/A</v>
      </c>
      <c r="G37" s="1">
        <v>9956</v>
      </c>
      <c r="H37" s="9" t="str">
        <f t="shared" si="23"/>
        <v>N/A</v>
      </c>
      <c r="I37" s="12">
        <v>-4.6399999999999997</v>
      </c>
      <c r="J37" s="12">
        <v>75.34</v>
      </c>
      <c r="K37" s="1" t="s">
        <v>739</v>
      </c>
      <c r="L37" s="9" t="str">
        <f t="shared" si="20"/>
        <v>No</v>
      </c>
    </row>
    <row r="38" spans="1:12" x14ac:dyDescent="0.25">
      <c r="A38" s="44" t="s">
        <v>1248</v>
      </c>
      <c r="B38" s="5" t="s">
        <v>213</v>
      </c>
      <c r="C38" s="1">
        <v>0</v>
      </c>
      <c r="D38" s="9" t="str">
        <f t="shared" si="21"/>
        <v>N/A</v>
      </c>
      <c r="E38" s="1">
        <v>0</v>
      </c>
      <c r="F38" s="9" t="str">
        <f t="shared" si="22"/>
        <v>N/A</v>
      </c>
      <c r="G38" s="1">
        <v>0</v>
      </c>
      <c r="H38" s="9" t="str">
        <f t="shared" si="23"/>
        <v>N/A</v>
      </c>
      <c r="I38" s="12" t="s">
        <v>1747</v>
      </c>
      <c r="J38" s="12" t="s">
        <v>1747</v>
      </c>
      <c r="K38" s="1" t="s">
        <v>739</v>
      </c>
      <c r="L38" s="9" t="str">
        <f t="shared" si="20"/>
        <v>N/A</v>
      </c>
    </row>
    <row r="39" spans="1:12" x14ac:dyDescent="0.25">
      <c r="A39" s="44" t="s">
        <v>452</v>
      </c>
      <c r="B39" s="43" t="s">
        <v>213</v>
      </c>
      <c r="C39" s="1">
        <v>30970</v>
      </c>
      <c r="D39" s="1" t="str">
        <f t="shared" si="17"/>
        <v>N/A</v>
      </c>
      <c r="E39" s="1">
        <v>35742</v>
      </c>
      <c r="F39" s="1" t="str">
        <f t="shared" si="18"/>
        <v>N/A</v>
      </c>
      <c r="G39" s="1">
        <v>38379</v>
      </c>
      <c r="H39" s="11" t="str">
        <f t="shared" si="19"/>
        <v>N/A</v>
      </c>
      <c r="I39" s="12">
        <v>15.41</v>
      </c>
      <c r="J39" s="12">
        <v>7.3780000000000001</v>
      </c>
      <c r="K39" s="43" t="s">
        <v>739</v>
      </c>
      <c r="L39" s="9" t="str">
        <f t="shared" si="20"/>
        <v>Yes</v>
      </c>
    </row>
    <row r="40" spans="1:12" x14ac:dyDescent="0.25">
      <c r="A40" s="44" t="s">
        <v>1249</v>
      </c>
      <c r="B40" s="5" t="s">
        <v>213</v>
      </c>
      <c r="C40" s="1">
        <v>28465</v>
      </c>
      <c r="D40" s="9" t="str">
        <f t="shared" ref="D40:D45" si="24">IF($B40="N/A","N/A",IF(C40&lt;0,"No","Yes"))</f>
        <v>N/A</v>
      </c>
      <c r="E40" s="1">
        <v>12653</v>
      </c>
      <c r="F40" s="9" t="str">
        <f t="shared" ref="F40:F45" si="25">IF($B40="N/A","N/A",IF(E40&lt;0,"No","Yes"))</f>
        <v>N/A</v>
      </c>
      <c r="G40" s="1">
        <v>13475</v>
      </c>
      <c r="H40" s="9" t="str">
        <f t="shared" ref="H40:H45" si="26">IF($B40="N/A","N/A",IF(G40&lt;0,"No","Yes"))</f>
        <v>N/A</v>
      </c>
      <c r="I40" s="12">
        <v>-55.5</v>
      </c>
      <c r="J40" s="12">
        <v>6.4960000000000004</v>
      </c>
      <c r="K40" s="1" t="s">
        <v>739</v>
      </c>
      <c r="L40" s="9" t="str">
        <f t="shared" si="20"/>
        <v>Yes</v>
      </c>
    </row>
    <row r="41" spans="1:12" x14ac:dyDescent="0.25">
      <c r="A41" s="44" t="s">
        <v>1250</v>
      </c>
      <c r="B41" s="5" t="s">
        <v>213</v>
      </c>
      <c r="C41" s="1">
        <v>0</v>
      </c>
      <c r="D41" s="9" t="str">
        <f t="shared" si="24"/>
        <v>N/A</v>
      </c>
      <c r="E41" s="1">
        <v>0</v>
      </c>
      <c r="F41" s="9" t="str">
        <f t="shared" si="25"/>
        <v>N/A</v>
      </c>
      <c r="G41" s="1">
        <v>0</v>
      </c>
      <c r="H41" s="9" t="str">
        <f t="shared" si="26"/>
        <v>N/A</v>
      </c>
      <c r="I41" s="12" t="s">
        <v>1747</v>
      </c>
      <c r="J41" s="12" t="s">
        <v>1747</v>
      </c>
      <c r="K41" s="1" t="s">
        <v>739</v>
      </c>
      <c r="L41" s="9" t="str">
        <f t="shared" si="20"/>
        <v>N/A</v>
      </c>
    </row>
    <row r="42" spans="1:12" x14ac:dyDescent="0.25">
      <c r="A42" s="44" t="s">
        <v>1251</v>
      </c>
      <c r="B42" s="5" t="s">
        <v>213</v>
      </c>
      <c r="C42" s="1">
        <v>327</v>
      </c>
      <c r="D42" s="9" t="str">
        <f t="shared" si="24"/>
        <v>N/A</v>
      </c>
      <c r="E42" s="1">
        <v>545</v>
      </c>
      <c r="F42" s="9" t="str">
        <f t="shared" si="25"/>
        <v>N/A</v>
      </c>
      <c r="G42" s="1">
        <v>728</v>
      </c>
      <c r="H42" s="9" t="str">
        <f t="shared" si="26"/>
        <v>N/A</v>
      </c>
      <c r="I42" s="12">
        <v>66.67</v>
      </c>
      <c r="J42" s="12">
        <v>33.58</v>
      </c>
      <c r="K42" s="1" t="s">
        <v>739</v>
      </c>
      <c r="L42" s="9" t="str">
        <f t="shared" si="20"/>
        <v>No</v>
      </c>
    </row>
    <row r="43" spans="1:12" x14ac:dyDescent="0.25">
      <c r="A43" s="44" t="s">
        <v>1252</v>
      </c>
      <c r="B43" s="5" t="s">
        <v>213</v>
      </c>
      <c r="C43" s="1">
        <v>0</v>
      </c>
      <c r="D43" s="9" t="str">
        <f t="shared" si="24"/>
        <v>N/A</v>
      </c>
      <c r="E43" s="1">
        <v>249</v>
      </c>
      <c r="F43" s="9" t="str">
        <f t="shared" si="25"/>
        <v>N/A</v>
      </c>
      <c r="G43" s="1">
        <v>348</v>
      </c>
      <c r="H43" s="9" t="str">
        <f t="shared" si="26"/>
        <v>N/A</v>
      </c>
      <c r="I43" s="12" t="s">
        <v>1747</v>
      </c>
      <c r="J43" s="12">
        <v>39.76</v>
      </c>
      <c r="K43" s="1" t="s">
        <v>739</v>
      </c>
      <c r="L43" s="9" t="str">
        <f t="shared" si="20"/>
        <v>No</v>
      </c>
    </row>
    <row r="44" spans="1:12" x14ac:dyDescent="0.25">
      <c r="A44" s="44" t="s">
        <v>1253</v>
      </c>
      <c r="B44" s="5" t="s">
        <v>213</v>
      </c>
      <c r="C44" s="1">
        <v>2178</v>
      </c>
      <c r="D44" s="9" t="str">
        <f t="shared" si="24"/>
        <v>N/A</v>
      </c>
      <c r="E44" s="1">
        <v>22295</v>
      </c>
      <c r="F44" s="9" t="str">
        <f t="shared" si="25"/>
        <v>N/A</v>
      </c>
      <c r="G44" s="1">
        <v>23828</v>
      </c>
      <c r="H44" s="9" t="str">
        <f t="shared" si="26"/>
        <v>N/A</v>
      </c>
      <c r="I44" s="12">
        <v>923.6</v>
      </c>
      <c r="J44" s="12">
        <v>6.8760000000000003</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1747</v>
      </c>
      <c r="J45" s="12" t="s">
        <v>1747</v>
      </c>
      <c r="K45" s="1" t="s">
        <v>739</v>
      </c>
      <c r="L45" s="9" t="str">
        <f t="shared" si="20"/>
        <v>N/A</v>
      </c>
    </row>
    <row r="46" spans="1:12" x14ac:dyDescent="0.25">
      <c r="A46" s="44" t="s">
        <v>453</v>
      </c>
      <c r="B46" s="43" t="s">
        <v>213</v>
      </c>
      <c r="C46" s="1">
        <v>154145</v>
      </c>
      <c r="D46" s="1" t="str">
        <f t="shared" si="17"/>
        <v>N/A</v>
      </c>
      <c r="E46" s="1">
        <v>169417</v>
      </c>
      <c r="F46" s="1" t="str">
        <f t="shared" si="18"/>
        <v>N/A</v>
      </c>
      <c r="G46" s="1">
        <v>183697</v>
      </c>
      <c r="H46" s="11" t="str">
        <f t="shared" si="19"/>
        <v>N/A</v>
      </c>
      <c r="I46" s="12">
        <v>9.9079999999999995</v>
      </c>
      <c r="J46" s="12">
        <v>8.4290000000000003</v>
      </c>
      <c r="K46" s="43" t="s">
        <v>739</v>
      </c>
      <c r="L46" s="9" t="str">
        <f t="shared" si="20"/>
        <v>Yes</v>
      </c>
    </row>
    <row r="47" spans="1:12" x14ac:dyDescent="0.25">
      <c r="A47" s="44" t="s">
        <v>1255</v>
      </c>
      <c r="B47" s="5" t="s">
        <v>213</v>
      </c>
      <c r="C47" s="1">
        <v>0</v>
      </c>
      <c r="D47" s="9" t="str">
        <f t="shared" ref="D47:D53" si="27">IF($B47="N/A","N/A",IF(C47&lt;0,"No","Yes"))</f>
        <v>N/A</v>
      </c>
      <c r="E47" s="1">
        <v>950</v>
      </c>
      <c r="F47" s="9" t="str">
        <f t="shared" ref="F47:F53" si="28">IF($B47="N/A","N/A",IF(E47&lt;0,"No","Yes"))</f>
        <v>N/A</v>
      </c>
      <c r="G47" s="1">
        <v>2407</v>
      </c>
      <c r="H47" s="9" t="str">
        <f t="shared" ref="H47:H53" si="29">IF($B47="N/A","N/A",IF(G47&lt;0,"No","Yes"))</f>
        <v>N/A</v>
      </c>
      <c r="I47" s="12" t="s">
        <v>1747</v>
      </c>
      <c r="J47" s="12">
        <v>153.4</v>
      </c>
      <c r="K47" s="1" t="s">
        <v>739</v>
      </c>
      <c r="L47" s="9" t="str">
        <f t="shared" si="20"/>
        <v>No</v>
      </c>
    </row>
    <row r="48" spans="1:12" x14ac:dyDescent="0.25">
      <c r="A48" s="44" t="s">
        <v>1256</v>
      </c>
      <c r="B48" s="5" t="s">
        <v>213</v>
      </c>
      <c r="C48" s="1">
        <v>0</v>
      </c>
      <c r="D48" s="9" t="str">
        <f t="shared" si="27"/>
        <v>N/A</v>
      </c>
      <c r="E48" s="1">
        <v>0</v>
      </c>
      <c r="F48" s="9" t="str">
        <f t="shared" si="28"/>
        <v>N/A</v>
      </c>
      <c r="G48" s="1">
        <v>0</v>
      </c>
      <c r="H48" s="9" t="str">
        <f t="shared" si="29"/>
        <v>N/A</v>
      </c>
      <c r="I48" s="12" t="s">
        <v>1747</v>
      </c>
      <c r="J48" s="12" t="s">
        <v>1747</v>
      </c>
      <c r="K48" s="1" t="s">
        <v>739</v>
      </c>
      <c r="L48" s="9" t="str">
        <f t="shared" si="20"/>
        <v>N/A</v>
      </c>
    </row>
    <row r="49" spans="1:12" x14ac:dyDescent="0.25">
      <c r="A49" s="44" t="s">
        <v>1257</v>
      </c>
      <c r="B49" s="5" t="s">
        <v>213</v>
      </c>
      <c r="C49" s="1">
        <v>0</v>
      </c>
      <c r="D49" s="9" t="str">
        <f t="shared" si="27"/>
        <v>N/A</v>
      </c>
      <c r="E49" s="1">
        <v>0</v>
      </c>
      <c r="F49" s="9" t="str">
        <f t="shared" si="28"/>
        <v>N/A</v>
      </c>
      <c r="G49" s="1">
        <v>0</v>
      </c>
      <c r="H49" s="9" t="str">
        <f t="shared" si="29"/>
        <v>N/A</v>
      </c>
      <c r="I49" s="12" t="s">
        <v>1747</v>
      </c>
      <c r="J49" s="12" t="s">
        <v>1747</v>
      </c>
      <c r="K49" s="1" t="s">
        <v>739</v>
      </c>
      <c r="L49" s="9" t="str">
        <f t="shared" si="20"/>
        <v>N/A</v>
      </c>
    </row>
    <row r="50" spans="1:12" x14ac:dyDescent="0.25">
      <c r="A50" s="44" t="s">
        <v>1258</v>
      </c>
      <c r="B50" s="5" t="s">
        <v>213</v>
      </c>
      <c r="C50" s="1">
        <v>150061</v>
      </c>
      <c r="D50" s="9" t="str">
        <f t="shared" si="27"/>
        <v>N/A</v>
      </c>
      <c r="E50" s="1">
        <v>164176</v>
      </c>
      <c r="F50" s="9" t="str">
        <f t="shared" si="28"/>
        <v>N/A</v>
      </c>
      <c r="G50" s="1">
        <v>176833</v>
      </c>
      <c r="H50" s="9" t="str">
        <f t="shared" si="29"/>
        <v>N/A</v>
      </c>
      <c r="I50" s="12">
        <v>9.4060000000000006</v>
      </c>
      <c r="J50" s="12">
        <v>7.7089999999999996</v>
      </c>
      <c r="K50" s="1" t="s">
        <v>739</v>
      </c>
      <c r="L50" s="9" t="str">
        <f t="shared" si="20"/>
        <v>Yes</v>
      </c>
    </row>
    <row r="51" spans="1:12" x14ac:dyDescent="0.25">
      <c r="A51" s="44" t="s">
        <v>1259</v>
      </c>
      <c r="B51" s="5" t="s">
        <v>213</v>
      </c>
      <c r="C51" s="1">
        <v>11</v>
      </c>
      <c r="D51" s="9" t="str">
        <f t="shared" si="27"/>
        <v>N/A</v>
      </c>
      <c r="E51" s="1">
        <v>11</v>
      </c>
      <c r="F51" s="9" t="str">
        <f t="shared" si="28"/>
        <v>N/A</v>
      </c>
      <c r="G51" s="1">
        <v>11</v>
      </c>
      <c r="H51" s="9" t="str">
        <f t="shared" si="29"/>
        <v>N/A</v>
      </c>
      <c r="I51" s="12">
        <v>0</v>
      </c>
      <c r="J51" s="12">
        <v>0</v>
      </c>
      <c r="K51" s="1" t="s">
        <v>739</v>
      </c>
      <c r="L51" s="9" t="str">
        <f t="shared" si="20"/>
        <v>Yes</v>
      </c>
    </row>
    <row r="52" spans="1:12" x14ac:dyDescent="0.25">
      <c r="A52" s="44" t="s">
        <v>1260</v>
      </c>
      <c r="B52" s="5" t="s">
        <v>213</v>
      </c>
      <c r="C52" s="1">
        <v>4083</v>
      </c>
      <c r="D52" s="9" t="str">
        <f t="shared" si="27"/>
        <v>N/A</v>
      </c>
      <c r="E52" s="1">
        <v>4290</v>
      </c>
      <c r="F52" s="9" t="str">
        <f t="shared" si="28"/>
        <v>N/A</v>
      </c>
      <c r="G52" s="1">
        <v>4447</v>
      </c>
      <c r="H52" s="9" t="str">
        <f t="shared" si="29"/>
        <v>N/A</v>
      </c>
      <c r="I52" s="12">
        <v>5.07</v>
      </c>
      <c r="J52" s="12">
        <v>3.66</v>
      </c>
      <c r="K52" s="1" t="s">
        <v>739</v>
      </c>
      <c r="L52" s="9" t="str">
        <f t="shared" si="20"/>
        <v>Yes</v>
      </c>
    </row>
    <row r="53" spans="1:12" x14ac:dyDescent="0.25">
      <c r="A53" s="44" t="s">
        <v>1261</v>
      </c>
      <c r="B53" s="5" t="s">
        <v>213</v>
      </c>
      <c r="C53" s="1">
        <v>0</v>
      </c>
      <c r="D53" s="9" t="str">
        <f t="shared" si="27"/>
        <v>N/A</v>
      </c>
      <c r="E53" s="1">
        <v>0</v>
      </c>
      <c r="F53" s="9" t="str">
        <f t="shared" si="28"/>
        <v>N/A</v>
      </c>
      <c r="G53" s="1">
        <v>11</v>
      </c>
      <c r="H53" s="9" t="str">
        <f t="shared" si="29"/>
        <v>N/A</v>
      </c>
      <c r="I53" s="12" t="s">
        <v>1747</v>
      </c>
      <c r="J53" s="12" t="s">
        <v>1747</v>
      </c>
      <c r="K53" s="1" t="s">
        <v>739</v>
      </c>
      <c r="L53" s="9" t="str">
        <f t="shared" si="20"/>
        <v>N/A</v>
      </c>
    </row>
    <row r="54" spans="1:12" x14ac:dyDescent="0.25">
      <c r="A54" s="44" t="s">
        <v>454</v>
      </c>
      <c r="B54" s="43" t="s">
        <v>213</v>
      </c>
      <c r="C54" s="1">
        <v>28956</v>
      </c>
      <c r="D54" s="1" t="str">
        <f t="shared" si="17"/>
        <v>N/A</v>
      </c>
      <c r="E54" s="1">
        <v>33603</v>
      </c>
      <c r="F54" s="1" t="str">
        <f t="shared" si="18"/>
        <v>N/A</v>
      </c>
      <c r="G54" s="1">
        <v>36124</v>
      </c>
      <c r="H54" s="11" t="str">
        <f t="shared" si="19"/>
        <v>N/A</v>
      </c>
      <c r="I54" s="12">
        <v>16.05</v>
      </c>
      <c r="J54" s="12">
        <v>7.5019999999999998</v>
      </c>
      <c r="K54" s="43" t="s">
        <v>739</v>
      </c>
      <c r="L54" s="9" t="str">
        <f t="shared" si="20"/>
        <v>Yes</v>
      </c>
    </row>
    <row r="55" spans="1:12" x14ac:dyDescent="0.25">
      <c r="A55" s="44" t="s">
        <v>1262</v>
      </c>
      <c r="B55" s="5" t="s">
        <v>213</v>
      </c>
      <c r="C55" s="1">
        <v>15141</v>
      </c>
      <c r="D55" s="9" t="str">
        <f t="shared" ref="D55:D60" si="30">IF($B55="N/A","N/A",IF(C55&lt;0,"No","Yes"))</f>
        <v>N/A</v>
      </c>
      <c r="E55" s="1">
        <v>18592</v>
      </c>
      <c r="F55" s="9" t="str">
        <f t="shared" ref="F55:F60" si="31">IF($B55="N/A","N/A",IF(E55&lt;0,"No","Yes"))</f>
        <v>N/A</v>
      </c>
      <c r="G55" s="1">
        <v>19764</v>
      </c>
      <c r="H55" s="9" t="str">
        <f t="shared" ref="H55:H60" si="32">IF($B55="N/A","N/A",IF(G55&lt;0,"No","Yes"))</f>
        <v>N/A</v>
      </c>
      <c r="I55" s="12">
        <v>22.79</v>
      </c>
      <c r="J55" s="12">
        <v>6.3040000000000003</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1747</v>
      </c>
      <c r="J56" s="12" t="s">
        <v>1747</v>
      </c>
      <c r="K56" s="1" t="s">
        <v>739</v>
      </c>
      <c r="L56" s="9" t="str">
        <f t="shared" si="20"/>
        <v>N/A</v>
      </c>
    </row>
    <row r="57" spans="1:12" x14ac:dyDescent="0.25">
      <c r="A57" s="44" t="s">
        <v>1264</v>
      </c>
      <c r="B57" s="5" t="s">
        <v>213</v>
      </c>
      <c r="C57" s="1">
        <v>0</v>
      </c>
      <c r="D57" s="9" t="str">
        <f t="shared" si="30"/>
        <v>N/A</v>
      </c>
      <c r="E57" s="1">
        <v>0</v>
      </c>
      <c r="F57" s="9" t="str">
        <f t="shared" si="31"/>
        <v>N/A</v>
      </c>
      <c r="G57" s="1">
        <v>0</v>
      </c>
      <c r="H57" s="9" t="str">
        <f t="shared" si="32"/>
        <v>N/A</v>
      </c>
      <c r="I57" s="12" t="s">
        <v>1747</v>
      </c>
      <c r="J57" s="12" t="s">
        <v>1747</v>
      </c>
      <c r="K57" s="1" t="s">
        <v>739</v>
      </c>
      <c r="L57" s="9" t="str">
        <f t="shared" si="20"/>
        <v>N/A</v>
      </c>
    </row>
    <row r="58" spans="1:12" x14ac:dyDescent="0.25">
      <c r="A58" s="44" t="s">
        <v>1265</v>
      </c>
      <c r="B58" s="5" t="s">
        <v>213</v>
      </c>
      <c r="C58" s="1">
        <v>10678</v>
      </c>
      <c r="D58" s="9" t="str">
        <f t="shared" si="30"/>
        <v>N/A</v>
      </c>
      <c r="E58" s="1">
        <v>10080</v>
      </c>
      <c r="F58" s="9" t="str">
        <f t="shared" si="31"/>
        <v>N/A</v>
      </c>
      <c r="G58" s="1">
        <v>9959</v>
      </c>
      <c r="H58" s="9" t="str">
        <f t="shared" si="32"/>
        <v>N/A</v>
      </c>
      <c r="I58" s="12">
        <v>-5.6</v>
      </c>
      <c r="J58" s="12">
        <v>-1.2</v>
      </c>
      <c r="K58" s="1" t="s">
        <v>739</v>
      </c>
      <c r="L58" s="9" t="str">
        <f t="shared" si="20"/>
        <v>Yes</v>
      </c>
    </row>
    <row r="59" spans="1:12" x14ac:dyDescent="0.25">
      <c r="A59" s="44" t="s">
        <v>1266</v>
      </c>
      <c r="B59" s="5" t="s">
        <v>213</v>
      </c>
      <c r="C59" s="1">
        <v>3137</v>
      </c>
      <c r="D59" s="9" t="str">
        <f t="shared" si="30"/>
        <v>N/A</v>
      </c>
      <c r="E59" s="1">
        <v>4929</v>
      </c>
      <c r="F59" s="9" t="str">
        <f t="shared" si="31"/>
        <v>N/A</v>
      </c>
      <c r="G59" s="1">
        <v>6386</v>
      </c>
      <c r="H59" s="9" t="str">
        <f t="shared" si="32"/>
        <v>N/A</v>
      </c>
      <c r="I59" s="12">
        <v>57.12</v>
      </c>
      <c r="J59" s="12">
        <v>29.56</v>
      </c>
      <c r="K59" s="1" t="s">
        <v>739</v>
      </c>
      <c r="L59" s="9" t="str">
        <f t="shared" si="20"/>
        <v>Yes</v>
      </c>
    </row>
    <row r="60" spans="1:12" x14ac:dyDescent="0.25">
      <c r="A60" s="44" t="s">
        <v>1267</v>
      </c>
      <c r="B60" s="5" t="s">
        <v>213</v>
      </c>
      <c r="C60" s="1">
        <v>0</v>
      </c>
      <c r="D60" s="9" t="str">
        <f t="shared" si="30"/>
        <v>N/A</v>
      </c>
      <c r="E60" s="1">
        <v>11</v>
      </c>
      <c r="F60" s="9" t="str">
        <f t="shared" si="31"/>
        <v>N/A</v>
      </c>
      <c r="G60" s="1">
        <v>15</v>
      </c>
      <c r="H60" s="9" t="str">
        <f t="shared" si="32"/>
        <v>N/A</v>
      </c>
      <c r="I60" s="12" t="s">
        <v>1747</v>
      </c>
      <c r="J60" s="12">
        <v>650</v>
      </c>
      <c r="K60" s="1" t="s">
        <v>739</v>
      </c>
      <c r="L60" s="9" t="str">
        <f t="shared" si="20"/>
        <v>No</v>
      </c>
    </row>
    <row r="61" spans="1:12" x14ac:dyDescent="0.25">
      <c r="A61" s="3" t="s">
        <v>186</v>
      </c>
      <c r="B61" s="35" t="s">
        <v>213</v>
      </c>
      <c r="C61" s="1">
        <v>0</v>
      </c>
      <c r="D61" s="1" t="str">
        <f t="shared" si="17"/>
        <v>N/A</v>
      </c>
      <c r="E61" s="1">
        <v>0</v>
      </c>
      <c r="F61" s="1" t="str">
        <f t="shared" si="18"/>
        <v>N/A</v>
      </c>
      <c r="G61" s="1">
        <v>0</v>
      </c>
      <c r="H61" s="11" t="str">
        <f t="shared" si="19"/>
        <v>N/A</v>
      </c>
      <c r="I61" s="12" t="s">
        <v>1747</v>
      </c>
      <c r="J61" s="12" t="s">
        <v>1747</v>
      </c>
      <c r="K61" s="43" t="s">
        <v>739</v>
      </c>
      <c r="L61" s="9" t="str">
        <f>IF(J61="Div by 0", "N/A", IF(OR(J61="N/A",K61="N/A"),"N/A", IF(J61&gt;VALUE(MID(K61,1,2)), "No", IF(J61&lt;-1*VALUE(MID(K61,1,2)), "No", "Yes"))))</f>
        <v>N/A</v>
      </c>
    </row>
    <row r="62" spans="1:12" x14ac:dyDescent="0.25">
      <c r="A62" s="3" t="s">
        <v>187</v>
      </c>
      <c r="B62" s="35" t="s">
        <v>213</v>
      </c>
      <c r="C62" s="1">
        <v>174359</v>
      </c>
      <c r="D62" s="1" t="str">
        <f t="shared" si="17"/>
        <v>N/A</v>
      </c>
      <c r="E62" s="1">
        <v>234679</v>
      </c>
      <c r="F62" s="1" t="str">
        <f t="shared" si="18"/>
        <v>N/A</v>
      </c>
      <c r="G62" s="1">
        <v>269197</v>
      </c>
      <c r="H62" s="11" t="str">
        <f t="shared" si="19"/>
        <v>N/A</v>
      </c>
      <c r="I62" s="12">
        <v>34.6</v>
      </c>
      <c r="J62" s="12">
        <v>14.71</v>
      </c>
      <c r="K62" s="43" t="s">
        <v>739</v>
      </c>
      <c r="L62" s="9" t="str">
        <f t="shared" ref="L62:L69" si="33">IF(J62="Div by 0", "N/A", IF(OR(J62="N/A",K62="N/A"),"N/A", IF(J62&gt;VALUE(MID(K62,1,2)), "No", IF(J62&lt;-1*VALUE(MID(K62,1,2)), "No", "Yes"))))</f>
        <v>Yes</v>
      </c>
    </row>
    <row r="63" spans="1:12" x14ac:dyDescent="0.25">
      <c r="A63" s="3" t="s">
        <v>188</v>
      </c>
      <c r="B63" s="35" t="s">
        <v>213</v>
      </c>
      <c r="C63" s="1">
        <v>0</v>
      </c>
      <c r="D63" s="1" t="str">
        <f t="shared" si="17"/>
        <v>N/A</v>
      </c>
      <c r="E63" s="1">
        <v>0</v>
      </c>
      <c r="F63" s="1" t="str">
        <f t="shared" si="18"/>
        <v>N/A</v>
      </c>
      <c r="G63" s="1">
        <v>0</v>
      </c>
      <c r="H63" s="11" t="str">
        <f t="shared" si="19"/>
        <v>N/A</v>
      </c>
      <c r="I63" s="12" t="s">
        <v>1747</v>
      </c>
      <c r="J63" s="12" t="s">
        <v>1747</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1747</v>
      </c>
      <c r="J64" s="12" t="s">
        <v>1747</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1747</v>
      </c>
      <c r="J65" s="12" t="s">
        <v>1747</v>
      </c>
      <c r="K65" s="43" t="s">
        <v>739</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1747</v>
      </c>
      <c r="J66" s="12" t="s">
        <v>1747</v>
      </c>
      <c r="K66" s="43" t="s">
        <v>739</v>
      </c>
      <c r="L66" s="9" t="str">
        <f t="shared" si="33"/>
        <v>N/A</v>
      </c>
    </row>
    <row r="67" spans="1:12" x14ac:dyDescent="0.25">
      <c r="A67" s="3" t="s">
        <v>192</v>
      </c>
      <c r="B67" s="35" t="s">
        <v>213</v>
      </c>
      <c r="C67" s="1">
        <v>212414</v>
      </c>
      <c r="D67" s="1" t="str">
        <f t="shared" si="17"/>
        <v>N/A</v>
      </c>
      <c r="E67" s="1">
        <v>202662</v>
      </c>
      <c r="F67" s="1" t="str">
        <f t="shared" si="18"/>
        <v>N/A</v>
      </c>
      <c r="G67" s="1">
        <v>238694</v>
      </c>
      <c r="H67" s="11" t="str">
        <f t="shared" si="19"/>
        <v>N/A</v>
      </c>
      <c r="I67" s="12">
        <v>-4.59</v>
      </c>
      <c r="J67" s="12">
        <v>17.78</v>
      </c>
      <c r="K67" s="43" t="s">
        <v>739</v>
      </c>
      <c r="L67" s="9" t="str">
        <f t="shared" si="33"/>
        <v>Yes</v>
      </c>
    </row>
    <row r="68" spans="1:12" x14ac:dyDescent="0.25">
      <c r="A68" s="2" t="s">
        <v>193</v>
      </c>
      <c r="B68" s="43" t="s">
        <v>213</v>
      </c>
      <c r="C68" s="1">
        <v>1215</v>
      </c>
      <c r="D68" s="1" t="str">
        <f t="shared" si="17"/>
        <v>N/A</v>
      </c>
      <c r="E68" s="1">
        <v>1058</v>
      </c>
      <c r="F68" s="1" t="str">
        <f t="shared" si="18"/>
        <v>N/A</v>
      </c>
      <c r="G68" s="1">
        <v>59175</v>
      </c>
      <c r="H68" s="11" t="str">
        <f t="shared" si="19"/>
        <v>N/A</v>
      </c>
      <c r="I68" s="12">
        <v>-12.9</v>
      </c>
      <c r="J68" s="12">
        <v>5493</v>
      </c>
      <c r="K68" s="43" t="s">
        <v>739</v>
      </c>
      <c r="L68" s="9" t="str">
        <f t="shared" si="33"/>
        <v>No</v>
      </c>
    </row>
    <row r="69" spans="1:12" x14ac:dyDescent="0.25">
      <c r="A69" s="2" t="s">
        <v>194</v>
      </c>
      <c r="B69" s="43" t="s">
        <v>213</v>
      </c>
      <c r="C69" s="1">
        <v>175574</v>
      </c>
      <c r="D69" s="1" t="str">
        <f t="shared" si="17"/>
        <v>N/A</v>
      </c>
      <c r="E69" s="1">
        <v>235699</v>
      </c>
      <c r="F69" s="1" t="str">
        <f t="shared" si="18"/>
        <v>N/A</v>
      </c>
      <c r="G69" s="1">
        <v>270066</v>
      </c>
      <c r="H69" s="11" t="str">
        <f t="shared" si="19"/>
        <v>N/A</v>
      </c>
      <c r="I69" s="12">
        <v>34.24</v>
      </c>
      <c r="J69" s="12">
        <v>14.58</v>
      </c>
      <c r="K69" s="43" t="s">
        <v>739</v>
      </c>
      <c r="L69" s="9" t="str">
        <f t="shared" si="33"/>
        <v>Yes</v>
      </c>
    </row>
    <row r="70" spans="1:12" x14ac:dyDescent="0.25">
      <c r="A70" s="44" t="s">
        <v>78</v>
      </c>
      <c r="B70" s="43" t="s">
        <v>294</v>
      </c>
      <c r="C70" s="13">
        <v>0</v>
      </c>
      <c r="D70" s="11" t="str">
        <f>IF($B70="N/A","N/A",IF(C70&gt;=20,"No",IF(C70&lt;0,"No","Yes")))</f>
        <v>Yes</v>
      </c>
      <c r="E70" s="13">
        <v>0</v>
      </c>
      <c r="F70" s="11" t="str">
        <f>IF($B70="N/A","N/A",IF(E70&gt;=20,"No",IF(E70&lt;0,"No","Yes")))</f>
        <v>Yes</v>
      </c>
      <c r="G70" s="13">
        <v>0</v>
      </c>
      <c r="H70" s="11" t="str">
        <f>IF($B70="N/A","N/A",IF(G70&gt;=20,"No",IF(G70&lt;0,"No","Yes")))</f>
        <v>Yes</v>
      </c>
      <c r="I70" s="12" t="s">
        <v>1747</v>
      </c>
      <c r="J70" s="12" t="s">
        <v>1747</v>
      </c>
      <c r="K70" s="43" t="s">
        <v>739</v>
      </c>
      <c r="L70" s="9" t="str">
        <f t="shared" si="20"/>
        <v>N/A</v>
      </c>
    </row>
    <row r="71" spans="1:12" x14ac:dyDescent="0.25">
      <c r="A71" s="44" t="s">
        <v>79</v>
      </c>
      <c r="B71" s="35" t="s">
        <v>213</v>
      </c>
      <c r="C71" s="13">
        <v>5.7576625609000001</v>
      </c>
      <c r="D71" s="11" t="str">
        <f>IF($B71="N/A","N/A",IF(C71&gt;10,"No",IF(C71&lt;-10,"No","Yes")))</f>
        <v>N/A</v>
      </c>
      <c r="E71" s="13">
        <v>50.412055569000003</v>
      </c>
      <c r="F71" s="11" t="str">
        <f>IF($B71="N/A","N/A",IF(E71&gt;10,"No",IF(E71&lt;-10,"No","Yes")))</f>
        <v>N/A</v>
      </c>
      <c r="G71" s="13">
        <v>89.416299176999999</v>
      </c>
      <c r="H71" s="11" t="str">
        <f>IF($B71="N/A","N/A",IF(G71&gt;10,"No",IF(G71&lt;-10,"No","Yes")))</f>
        <v>N/A</v>
      </c>
      <c r="I71" s="12">
        <v>775.6</v>
      </c>
      <c r="J71" s="12">
        <v>77.37</v>
      </c>
      <c r="K71" s="43" t="s">
        <v>739</v>
      </c>
      <c r="L71" s="9" t="str">
        <f t="shared" si="20"/>
        <v>No</v>
      </c>
    </row>
    <row r="72" spans="1:12" x14ac:dyDescent="0.25">
      <c r="A72" s="44" t="s">
        <v>80</v>
      </c>
      <c r="B72" s="35" t="s">
        <v>213</v>
      </c>
      <c r="C72" s="13">
        <v>73.617874534999999</v>
      </c>
      <c r="D72" s="11" t="str">
        <f>IF($B72="N/A","N/A",IF(C72&gt;10,"No",IF(C72&lt;-10,"No","Yes")))</f>
        <v>N/A</v>
      </c>
      <c r="E72" s="13">
        <v>31.347617926000002</v>
      </c>
      <c r="F72" s="11" t="str">
        <f>IF($B72="N/A","N/A",IF(E72&gt;10,"No",IF(E72&lt;-10,"No","Yes")))</f>
        <v>N/A</v>
      </c>
      <c r="G72" s="13">
        <v>1.7257543664999999</v>
      </c>
      <c r="H72" s="11" t="str">
        <f>IF($B72="N/A","N/A",IF(G72&gt;10,"No",IF(G72&lt;-10,"No","Yes")))</f>
        <v>N/A</v>
      </c>
      <c r="I72" s="12">
        <v>-57.4</v>
      </c>
      <c r="J72" s="12">
        <v>-94.5</v>
      </c>
      <c r="K72" s="43" t="s">
        <v>739</v>
      </c>
      <c r="L72" s="9" t="str">
        <f t="shared" si="20"/>
        <v>No</v>
      </c>
    </row>
    <row r="73" spans="1:12" x14ac:dyDescent="0.25">
      <c r="A73" s="44" t="s">
        <v>81</v>
      </c>
      <c r="B73" s="35" t="s">
        <v>213</v>
      </c>
      <c r="C73" s="13">
        <v>0</v>
      </c>
      <c r="D73" s="11" t="str">
        <f>IF($B73="N/A","N/A",IF(C73&gt;10,"No",IF(C73&lt;-10,"No","Yes")))</f>
        <v>N/A</v>
      </c>
      <c r="E73" s="13">
        <v>0</v>
      </c>
      <c r="F73" s="11" t="str">
        <f>IF($B73="N/A","N/A",IF(E73&gt;10,"No",IF(E73&lt;-10,"No","Yes")))</f>
        <v>N/A</v>
      </c>
      <c r="G73" s="13">
        <v>0</v>
      </c>
      <c r="H73" s="11" t="str">
        <f>IF($B73="N/A","N/A",IF(G73&gt;10,"No",IF(G73&lt;-10,"No","Yes")))</f>
        <v>N/A</v>
      </c>
      <c r="I73" s="12" t="s">
        <v>1747</v>
      </c>
      <c r="J73" s="12" t="s">
        <v>1747</v>
      </c>
      <c r="K73" s="43" t="s">
        <v>739</v>
      </c>
      <c r="L73" s="9" t="str">
        <f t="shared" si="20"/>
        <v>N/A</v>
      </c>
    </row>
    <row r="74" spans="1:12" x14ac:dyDescent="0.25">
      <c r="A74" s="44" t="s">
        <v>121</v>
      </c>
      <c r="B74" s="35" t="s">
        <v>213</v>
      </c>
      <c r="C74" s="13">
        <v>3.6007632954000002</v>
      </c>
      <c r="D74" s="11" t="str">
        <f>IF($B74="N/A","N/A",IF(C74&gt;10,"No",IF(C74&lt;-10,"No","Yes")))</f>
        <v>N/A</v>
      </c>
      <c r="E74" s="13">
        <v>58.418043202</v>
      </c>
      <c r="F74" s="11" t="str">
        <f>IF($B74="N/A","N/A",IF(E74&gt;10,"No",IF(E74&lt;-10,"No","Yes")))</f>
        <v>N/A</v>
      </c>
      <c r="G74" s="13">
        <v>96.113101135999997</v>
      </c>
      <c r="H74" s="11" t="str">
        <f>IF($B74="N/A","N/A",IF(G74&gt;10,"No",IF(G74&lt;-10,"No","Yes")))</f>
        <v>N/A</v>
      </c>
      <c r="I74" s="12">
        <v>1522</v>
      </c>
      <c r="J74" s="12">
        <v>64.53</v>
      </c>
      <c r="K74" s="43" t="s">
        <v>739</v>
      </c>
      <c r="L74" s="9" t="str">
        <f t="shared" si="20"/>
        <v>No</v>
      </c>
    </row>
    <row r="75" spans="1:12" x14ac:dyDescent="0.25">
      <c r="A75" s="44" t="s">
        <v>82</v>
      </c>
      <c r="B75" s="35" t="s">
        <v>213</v>
      </c>
      <c r="C75" s="13">
        <v>88.293370945000007</v>
      </c>
      <c r="D75" s="11" t="str">
        <f>IF($B75="N/A","N/A",IF(C75&gt;10,"No",IF(C75&lt;-10,"No","Yes")))</f>
        <v>N/A</v>
      </c>
      <c r="E75" s="13">
        <v>33.489517153999998</v>
      </c>
      <c r="F75" s="11" t="str">
        <f>IF($B75="N/A","N/A",IF(E75&gt;10,"No",IF(E75&lt;-10,"No","Yes")))</f>
        <v>N/A</v>
      </c>
      <c r="G75" s="13">
        <v>2.3168965780000002</v>
      </c>
      <c r="H75" s="11" t="str">
        <f>IF($B75="N/A","N/A",IF(G75&gt;10,"No",IF(G75&lt;-10,"No","Yes")))</f>
        <v>N/A</v>
      </c>
      <c r="I75" s="12">
        <v>-62.1</v>
      </c>
      <c r="J75" s="12">
        <v>-93.1</v>
      </c>
      <c r="K75" s="43" t="s">
        <v>739</v>
      </c>
      <c r="L75" s="9" t="str">
        <f t="shared" si="20"/>
        <v>No</v>
      </c>
    </row>
    <row r="76" spans="1:12" x14ac:dyDescent="0.25">
      <c r="A76" s="44" t="s">
        <v>195</v>
      </c>
      <c r="B76" s="35" t="s">
        <v>213</v>
      </c>
      <c r="C76" s="13">
        <v>0</v>
      </c>
      <c r="D76" s="11" t="str">
        <f t="shared" ref="D76:D98" si="34">IF($B76="N/A","N/A",IF(C76&gt;10,"No",IF(C76&lt;-10,"No","Yes")))</f>
        <v>N/A</v>
      </c>
      <c r="E76" s="13">
        <v>0</v>
      </c>
      <c r="F76" s="11" t="str">
        <f t="shared" ref="F76:F98" si="35">IF($B76="N/A","N/A",IF(E76&gt;10,"No",IF(E76&lt;-10,"No","Yes")))</f>
        <v>N/A</v>
      </c>
      <c r="G76" s="13">
        <v>0</v>
      </c>
      <c r="H76" s="11" t="str">
        <f t="shared" ref="H76:H98" si="36">IF($B76="N/A","N/A",IF(G76&gt;10,"No",IF(G76&lt;-10,"No","Yes")))</f>
        <v>N/A</v>
      </c>
      <c r="I76" s="12" t="s">
        <v>1747</v>
      </c>
      <c r="J76" s="12" t="s">
        <v>1747</v>
      </c>
      <c r="K76" s="43" t="s">
        <v>739</v>
      </c>
      <c r="L76" s="9" t="str">
        <f>IF(J76="Div by 0", "N/A", IF(OR(J76="N/A",K76="N/A"),"N/A", IF(J76&gt;VALUE(MID(K76,1,2)), "No", IF(J76&lt;-1*VALUE(MID(K76,1,2)), "No", "Yes"))))</f>
        <v>N/A</v>
      </c>
    </row>
    <row r="77" spans="1:12" x14ac:dyDescent="0.25">
      <c r="A77" s="44" t="s">
        <v>196</v>
      </c>
      <c r="B77" s="35" t="s">
        <v>213</v>
      </c>
      <c r="C77" s="13">
        <v>94.748358862000003</v>
      </c>
      <c r="D77" s="11" t="str">
        <f t="shared" si="34"/>
        <v>N/A</v>
      </c>
      <c r="E77" s="13">
        <v>99.240002097000001</v>
      </c>
      <c r="F77" s="11" t="str">
        <f t="shared" si="35"/>
        <v>N/A</v>
      </c>
      <c r="G77" s="13">
        <v>99.994610617000006</v>
      </c>
      <c r="H77" s="11" t="str">
        <f t="shared" si="36"/>
        <v>N/A</v>
      </c>
      <c r="I77" s="12">
        <v>4.7409999999999997</v>
      </c>
      <c r="J77" s="12">
        <v>0.76039999999999996</v>
      </c>
      <c r="K77" s="43" t="s">
        <v>739</v>
      </c>
      <c r="L77" s="9" t="str">
        <f t="shared" ref="L77:L81" si="37">IF(J77="Div by 0", "N/A", IF(OR(J77="N/A",K77="N/A"),"N/A", IF(J77&gt;VALUE(MID(K77,1,2)), "No", IF(J77&lt;-1*VALUE(MID(K77,1,2)), "No", "Yes"))))</f>
        <v>Yes</v>
      </c>
    </row>
    <row r="78" spans="1:12" x14ac:dyDescent="0.25">
      <c r="A78" s="44" t="s">
        <v>197</v>
      </c>
      <c r="B78" s="35" t="s">
        <v>213</v>
      </c>
      <c r="C78" s="13">
        <v>4.2470658443999998</v>
      </c>
      <c r="D78" s="11" t="str">
        <f t="shared" si="34"/>
        <v>N/A</v>
      </c>
      <c r="E78" s="13">
        <v>0.75999790349999996</v>
      </c>
      <c r="F78" s="11" t="str">
        <f t="shared" si="35"/>
        <v>N/A</v>
      </c>
      <c r="G78" s="13">
        <v>5.3893828999999997E-3</v>
      </c>
      <c r="H78" s="11" t="str">
        <f t="shared" si="36"/>
        <v>N/A</v>
      </c>
      <c r="I78" s="12">
        <v>-82.1</v>
      </c>
      <c r="J78" s="12">
        <v>-99.3</v>
      </c>
      <c r="K78" s="43" t="s">
        <v>739</v>
      </c>
      <c r="L78" s="9" t="str">
        <f t="shared" si="37"/>
        <v>No</v>
      </c>
    </row>
    <row r="79" spans="1:12" x14ac:dyDescent="0.25">
      <c r="A79" s="44" t="s">
        <v>198</v>
      </c>
      <c r="B79" s="35" t="s">
        <v>213</v>
      </c>
      <c r="C79" s="13">
        <v>0</v>
      </c>
      <c r="D79" s="11" t="str">
        <f t="shared" si="34"/>
        <v>N/A</v>
      </c>
      <c r="E79" s="13">
        <v>0</v>
      </c>
      <c r="F79" s="11" t="str">
        <f t="shared" si="35"/>
        <v>N/A</v>
      </c>
      <c r="G79" s="13">
        <v>0</v>
      </c>
      <c r="H79" s="11" t="str">
        <f t="shared" si="36"/>
        <v>N/A</v>
      </c>
      <c r="I79" s="12" t="s">
        <v>1747</v>
      </c>
      <c r="J79" s="12" t="s">
        <v>1747</v>
      </c>
      <c r="K79" s="43" t="s">
        <v>739</v>
      </c>
      <c r="L79" s="9" t="str">
        <f t="shared" si="37"/>
        <v>N/A</v>
      </c>
    </row>
    <row r="80" spans="1:12" x14ac:dyDescent="0.25">
      <c r="A80" s="44" t="s">
        <v>199</v>
      </c>
      <c r="B80" s="35" t="s">
        <v>213</v>
      </c>
      <c r="C80" s="13">
        <v>95.309882747000003</v>
      </c>
      <c r="D80" s="11" t="str">
        <f t="shared" si="34"/>
        <v>N/A</v>
      </c>
      <c r="E80" s="13">
        <v>96.283783783999993</v>
      </c>
      <c r="F80" s="11" t="str">
        <f t="shared" si="35"/>
        <v>N/A</v>
      </c>
      <c r="G80" s="13">
        <v>100</v>
      </c>
      <c r="H80" s="11" t="str">
        <f t="shared" si="36"/>
        <v>N/A</v>
      </c>
      <c r="I80" s="12">
        <v>1.022</v>
      </c>
      <c r="J80" s="12">
        <v>3.86</v>
      </c>
      <c r="K80" s="43" t="s">
        <v>739</v>
      </c>
      <c r="L80" s="9" t="str">
        <f t="shared" si="37"/>
        <v>Yes</v>
      </c>
    </row>
    <row r="81" spans="1:12" x14ac:dyDescent="0.25">
      <c r="A81" s="44" t="s">
        <v>200</v>
      </c>
      <c r="B81" s="43" t="s">
        <v>213</v>
      </c>
      <c r="C81" s="13">
        <v>4.1876046900999997</v>
      </c>
      <c r="D81" s="11" t="str">
        <f t="shared" si="34"/>
        <v>N/A</v>
      </c>
      <c r="E81" s="13">
        <v>3.7162162161999999</v>
      </c>
      <c r="F81" s="11" t="str">
        <f t="shared" si="35"/>
        <v>N/A</v>
      </c>
      <c r="G81" s="13">
        <v>0</v>
      </c>
      <c r="H81" s="11" t="str">
        <f t="shared" si="36"/>
        <v>N/A</v>
      </c>
      <c r="I81" s="12">
        <v>-11.3</v>
      </c>
      <c r="J81" s="12">
        <v>-100</v>
      </c>
      <c r="K81" s="43" t="s">
        <v>739</v>
      </c>
      <c r="L81" s="9" t="str">
        <f t="shared" si="37"/>
        <v>No</v>
      </c>
    </row>
    <row r="82" spans="1:12" x14ac:dyDescent="0.25">
      <c r="A82" s="44" t="s">
        <v>73</v>
      </c>
      <c r="B82" s="35" t="s">
        <v>213</v>
      </c>
      <c r="C82" s="36">
        <v>180697</v>
      </c>
      <c r="D82" s="11" t="str">
        <f t="shared" si="34"/>
        <v>N/A</v>
      </c>
      <c r="E82" s="36">
        <v>190316</v>
      </c>
      <c r="F82" s="11" t="str">
        <f t="shared" si="35"/>
        <v>N/A</v>
      </c>
      <c r="G82" s="36">
        <v>216595</v>
      </c>
      <c r="H82" s="11" t="str">
        <f t="shared" si="36"/>
        <v>N/A</v>
      </c>
      <c r="I82" s="12">
        <v>5.3230000000000004</v>
      </c>
      <c r="J82" s="12">
        <v>13.81</v>
      </c>
      <c r="K82" s="43" t="s">
        <v>739</v>
      </c>
      <c r="L82" s="9" t="str">
        <f t="shared" si="20"/>
        <v>Yes</v>
      </c>
    </row>
    <row r="83" spans="1:12" x14ac:dyDescent="0.25">
      <c r="A83" s="44" t="s">
        <v>1268</v>
      </c>
      <c r="B83" s="35" t="s">
        <v>213</v>
      </c>
      <c r="C83" s="8">
        <v>0</v>
      </c>
      <c r="D83" s="11" t="str">
        <f t="shared" si="34"/>
        <v>N/A</v>
      </c>
      <c r="E83" s="8">
        <v>0</v>
      </c>
      <c r="F83" s="11" t="str">
        <f t="shared" si="35"/>
        <v>N/A</v>
      </c>
      <c r="G83" s="8">
        <v>0</v>
      </c>
      <c r="H83" s="11" t="str">
        <f t="shared" si="36"/>
        <v>N/A</v>
      </c>
      <c r="I83" s="12" t="s">
        <v>1747</v>
      </c>
      <c r="J83" s="12" t="s">
        <v>1747</v>
      </c>
      <c r="K83" s="43" t="s">
        <v>739</v>
      </c>
      <c r="L83" s="9" t="str">
        <f t="shared" si="20"/>
        <v>N/A</v>
      </c>
    </row>
    <row r="84" spans="1:12" x14ac:dyDescent="0.25">
      <c r="A84" s="44" t="s">
        <v>1269</v>
      </c>
      <c r="B84" s="35" t="s">
        <v>213</v>
      </c>
      <c r="C84" s="8">
        <v>7.5706846268000003</v>
      </c>
      <c r="D84" s="11" t="str">
        <f t="shared" si="34"/>
        <v>N/A</v>
      </c>
      <c r="E84" s="8">
        <v>4.0737510245999999</v>
      </c>
      <c r="F84" s="11" t="str">
        <f t="shared" si="35"/>
        <v>N/A</v>
      </c>
      <c r="G84" s="8">
        <v>21.474641611999999</v>
      </c>
      <c r="H84" s="11" t="str">
        <f t="shared" si="36"/>
        <v>N/A</v>
      </c>
      <c r="I84" s="12">
        <v>-46.2</v>
      </c>
      <c r="J84" s="12">
        <v>427.1</v>
      </c>
      <c r="K84" s="43" t="s">
        <v>739</v>
      </c>
      <c r="L84" s="9" t="str">
        <f t="shared" si="20"/>
        <v>No</v>
      </c>
    </row>
    <row r="85" spans="1:12" x14ac:dyDescent="0.25">
      <c r="A85" s="44" t="s">
        <v>1270</v>
      </c>
      <c r="B85" s="35" t="s">
        <v>213</v>
      </c>
      <c r="C85" s="8">
        <v>0</v>
      </c>
      <c r="D85" s="11" t="str">
        <f t="shared" si="34"/>
        <v>N/A</v>
      </c>
      <c r="E85" s="8">
        <v>0</v>
      </c>
      <c r="F85" s="11" t="str">
        <f t="shared" si="35"/>
        <v>N/A</v>
      </c>
      <c r="G85" s="8">
        <v>0</v>
      </c>
      <c r="H85" s="11" t="str">
        <f t="shared" si="36"/>
        <v>N/A</v>
      </c>
      <c r="I85" s="12" t="s">
        <v>1747</v>
      </c>
      <c r="J85" s="12" t="s">
        <v>1747</v>
      </c>
      <c r="K85" s="43" t="s">
        <v>739</v>
      </c>
      <c r="L85" s="9" t="str">
        <f t="shared" si="20"/>
        <v>N/A</v>
      </c>
    </row>
    <row r="86" spans="1:12" x14ac:dyDescent="0.25">
      <c r="A86" s="44" t="s">
        <v>1271</v>
      </c>
      <c r="B86" s="35" t="s">
        <v>213</v>
      </c>
      <c r="C86" s="8">
        <v>24.695484705999998</v>
      </c>
      <c r="D86" s="11" t="str">
        <f t="shared" si="34"/>
        <v>N/A</v>
      </c>
      <c r="E86" s="8">
        <v>24.695769142</v>
      </c>
      <c r="F86" s="11" t="str">
        <f t="shared" si="35"/>
        <v>N/A</v>
      </c>
      <c r="G86" s="8">
        <v>2.7018167547999998</v>
      </c>
      <c r="H86" s="11" t="str">
        <f t="shared" si="36"/>
        <v>N/A</v>
      </c>
      <c r="I86" s="12">
        <v>1.1999999999999999E-3</v>
      </c>
      <c r="J86" s="12">
        <v>-89.1</v>
      </c>
      <c r="K86" s="43" t="s">
        <v>739</v>
      </c>
      <c r="L86" s="9" t="str">
        <f t="shared" si="20"/>
        <v>No</v>
      </c>
    </row>
    <row r="87" spans="1:12" x14ac:dyDescent="0.25">
      <c r="A87" s="44" t="s">
        <v>1272</v>
      </c>
      <c r="B87" s="35" t="s">
        <v>213</v>
      </c>
      <c r="C87" s="8">
        <v>0.56890817220000001</v>
      </c>
      <c r="D87" s="11" t="str">
        <f t="shared" si="34"/>
        <v>N/A</v>
      </c>
      <c r="E87" s="8">
        <v>0.49706803420000001</v>
      </c>
      <c r="F87" s="11" t="str">
        <f t="shared" si="35"/>
        <v>N/A</v>
      </c>
      <c r="G87" s="8">
        <v>0.42106235139999998</v>
      </c>
      <c r="H87" s="11" t="str">
        <f t="shared" si="36"/>
        <v>N/A</v>
      </c>
      <c r="I87" s="12">
        <v>-12.6</v>
      </c>
      <c r="J87" s="12">
        <v>-15.3</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1747</v>
      </c>
      <c r="J88" s="12" t="s">
        <v>1747</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1747</v>
      </c>
      <c r="J89" s="12" t="s">
        <v>1747</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1747</v>
      </c>
      <c r="J90" s="12" t="s">
        <v>1747</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1747</v>
      </c>
      <c r="J91" s="12" t="s">
        <v>1747</v>
      </c>
      <c r="K91" s="43" t="s">
        <v>739</v>
      </c>
      <c r="L91" s="9" t="str">
        <f t="shared" si="20"/>
        <v>N/A</v>
      </c>
    </row>
    <row r="92" spans="1:12" x14ac:dyDescent="0.25">
      <c r="A92" s="44" t="s">
        <v>1277</v>
      </c>
      <c r="B92" s="35" t="s">
        <v>213</v>
      </c>
      <c r="C92" s="8">
        <v>60.618604625000003</v>
      </c>
      <c r="D92" s="11" t="str">
        <f t="shared" si="34"/>
        <v>N/A</v>
      </c>
      <c r="E92" s="8">
        <v>66.547216208999998</v>
      </c>
      <c r="F92" s="11" t="str">
        <f t="shared" si="35"/>
        <v>N/A</v>
      </c>
      <c r="G92" s="8">
        <v>72.214501720000001</v>
      </c>
      <c r="H92" s="11" t="str">
        <f t="shared" si="36"/>
        <v>N/A</v>
      </c>
      <c r="I92" s="12">
        <v>9.7799999999999994</v>
      </c>
      <c r="J92" s="12">
        <v>8.516</v>
      </c>
      <c r="K92" s="43" t="s">
        <v>739</v>
      </c>
      <c r="L92" s="9" t="str">
        <f t="shared" si="20"/>
        <v>Yes</v>
      </c>
    </row>
    <row r="93" spans="1:12" x14ac:dyDescent="0.25">
      <c r="A93" s="44" t="s">
        <v>1278</v>
      </c>
      <c r="B93" s="35" t="s">
        <v>213</v>
      </c>
      <c r="C93" s="8">
        <v>0</v>
      </c>
      <c r="D93" s="11" t="str">
        <f t="shared" si="34"/>
        <v>N/A</v>
      </c>
      <c r="E93" s="8">
        <v>0</v>
      </c>
      <c r="F93" s="11" t="str">
        <f t="shared" si="35"/>
        <v>N/A</v>
      </c>
      <c r="G93" s="8">
        <v>0</v>
      </c>
      <c r="H93" s="11" t="str">
        <f t="shared" si="36"/>
        <v>N/A</v>
      </c>
      <c r="I93" s="12" t="s">
        <v>1747</v>
      </c>
      <c r="J93" s="12" t="s">
        <v>1747</v>
      </c>
      <c r="K93" s="43" t="s">
        <v>739</v>
      </c>
      <c r="L93" s="9" t="str">
        <f t="shared" si="20"/>
        <v>N/A</v>
      </c>
    </row>
    <row r="94" spans="1:12" x14ac:dyDescent="0.25">
      <c r="A94" s="44" t="s">
        <v>1279</v>
      </c>
      <c r="B94" s="35" t="s">
        <v>213</v>
      </c>
      <c r="C94" s="8">
        <v>5.5341259999999997E-4</v>
      </c>
      <c r="D94" s="11" t="str">
        <f t="shared" si="34"/>
        <v>N/A</v>
      </c>
      <c r="E94" s="8">
        <v>0</v>
      </c>
      <c r="F94" s="11" t="str">
        <f t="shared" si="35"/>
        <v>N/A</v>
      </c>
      <c r="G94" s="8">
        <v>0</v>
      </c>
      <c r="H94" s="11" t="str">
        <f t="shared" si="36"/>
        <v>N/A</v>
      </c>
      <c r="I94" s="12">
        <v>-100</v>
      </c>
      <c r="J94" s="12" t="s">
        <v>1747</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1747</v>
      </c>
      <c r="J95" s="12" t="s">
        <v>1747</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1747</v>
      </c>
      <c r="J96" s="12" t="s">
        <v>1747</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1747</v>
      </c>
      <c r="J97" s="12" t="s">
        <v>1747</v>
      </c>
      <c r="K97" s="43" t="s">
        <v>739</v>
      </c>
      <c r="L97" s="9" t="str">
        <f t="shared" si="20"/>
        <v>N/A</v>
      </c>
    </row>
    <row r="98" spans="1:12" x14ac:dyDescent="0.25">
      <c r="A98" s="44" t="s">
        <v>1283</v>
      </c>
      <c r="B98" s="35" t="s">
        <v>213</v>
      </c>
      <c r="C98" s="8">
        <v>6.5457644564999997</v>
      </c>
      <c r="D98" s="11" t="str">
        <f t="shared" si="34"/>
        <v>N/A</v>
      </c>
      <c r="E98" s="8">
        <v>4.1861955904999997</v>
      </c>
      <c r="F98" s="11" t="str">
        <f t="shared" si="35"/>
        <v>N/A</v>
      </c>
      <c r="G98" s="8">
        <v>3.1879775617999999</v>
      </c>
      <c r="H98" s="11" t="str">
        <f t="shared" si="36"/>
        <v>N/A</v>
      </c>
      <c r="I98" s="12">
        <v>-36</v>
      </c>
      <c r="J98" s="12">
        <v>-23.8</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1747</v>
      </c>
      <c r="J99" s="12" t="s">
        <v>1747</v>
      </c>
      <c r="K99" s="43" t="s">
        <v>739</v>
      </c>
      <c r="L99" s="9" t="str">
        <f t="shared" si="20"/>
        <v>N/A</v>
      </c>
    </row>
    <row r="100" spans="1:12" x14ac:dyDescent="0.25">
      <c r="A100" s="44" t="s">
        <v>107</v>
      </c>
      <c r="B100" s="35" t="s">
        <v>213</v>
      </c>
      <c r="C100" s="45">
        <v>38139996</v>
      </c>
      <c r="D100" s="11" t="str">
        <f>IF($B100="N/A","N/A",IF(C100&gt;10,"No",IF(C100&lt;-10,"No","Yes")))</f>
        <v>N/A</v>
      </c>
      <c r="E100" s="45">
        <v>0</v>
      </c>
      <c r="F100" s="11" t="str">
        <f>IF($B100="N/A","N/A",IF(E100&gt;10,"No",IF(E100&lt;-10,"No","Yes")))</f>
        <v>N/A</v>
      </c>
      <c r="G100" s="45">
        <v>0</v>
      </c>
      <c r="H100" s="11" t="str">
        <f>IF($B100="N/A","N/A",IF(G100&gt;10,"No",IF(G100&lt;-10,"No","Yes")))</f>
        <v>N/A</v>
      </c>
      <c r="I100" s="12">
        <v>-100</v>
      </c>
      <c r="J100" s="12" t="s">
        <v>1747</v>
      </c>
      <c r="K100" s="43" t="s">
        <v>739</v>
      </c>
      <c r="L100" s="9" t="str">
        <f t="shared" ref="L100:L111" si="38">IF(J100="Div by 0", "N/A", IF(K100="N/A","N/A", IF(J100&gt;VALUE(MID(K100,1,2)), "No", IF(J100&lt;-1*VALUE(MID(K100,1,2)), "No", "Yes"))))</f>
        <v>N/A</v>
      </c>
    </row>
    <row r="101" spans="1:12" x14ac:dyDescent="0.25">
      <c r="A101" s="44" t="s">
        <v>455</v>
      </c>
      <c r="B101" s="35" t="s">
        <v>213</v>
      </c>
      <c r="C101" s="45">
        <v>0</v>
      </c>
      <c r="D101" s="11" t="str">
        <f>IF($B101="N/A","N/A",IF(C101&gt;10,"No",IF(C101&lt;-10,"No","Yes")))</f>
        <v>N/A</v>
      </c>
      <c r="E101" s="45">
        <v>0</v>
      </c>
      <c r="F101" s="11" t="str">
        <f>IF($B101="N/A","N/A",IF(E101&gt;10,"No",IF(E101&lt;-10,"No","Yes")))</f>
        <v>N/A</v>
      </c>
      <c r="G101" s="45">
        <v>0</v>
      </c>
      <c r="H101" s="11" t="str">
        <f>IF($B101="N/A","N/A",IF(G101&gt;10,"No",IF(G101&lt;-10,"No","Yes")))</f>
        <v>N/A</v>
      </c>
      <c r="I101" s="12" t="s">
        <v>1747</v>
      </c>
      <c r="J101" s="12" t="s">
        <v>1747</v>
      </c>
      <c r="K101" s="43" t="s">
        <v>739</v>
      </c>
      <c r="L101" s="9" t="str">
        <f t="shared" si="38"/>
        <v>N/A</v>
      </c>
    </row>
    <row r="102" spans="1:12" x14ac:dyDescent="0.25">
      <c r="A102" s="44" t="s">
        <v>456</v>
      </c>
      <c r="B102" s="35" t="s">
        <v>213</v>
      </c>
      <c r="C102" s="45">
        <v>30868528</v>
      </c>
      <c r="D102" s="11" t="str">
        <f>IF($B102="N/A","N/A",IF(C102&gt;10,"No",IF(C102&lt;-10,"No","Yes")))</f>
        <v>N/A</v>
      </c>
      <c r="E102" s="45">
        <v>0</v>
      </c>
      <c r="F102" s="11" t="str">
        <f>IF($B102="N/A","N/A",IF(E102&gt;10,"No",IF(E102&lt;-10,"No","Yes")))</f>
        <v>N/A</v>
      </c>
      <c r="G102" s="45">
        <v>0</v>
      </c>
      <c r="H102" s="11" t="str">
        <f>IF($B102="N/A","N/A",IF(G102&gt;10,"No",IF(G102&lt;-10,"No","Yes")))</f>
        <v>N/A</v>
      </c>
      <c r="I102" s="12">
        <v>-100</v>
      </c>
      <c r="J102" s="12" t="s">
        <v>1747</v>
      </c>
      <c r="K102" s="43" t="s">
        <v>739</v>
      </c>
      <c r="L102" s="9" t="str">
        <f t="shared" si="38"/>
        <v>N/A</v>
      </c>
    </row>
    <row r="103" spans="1:12" x14ac:dyDescent="0.25">
      <c r="A103" s="44" t="s">
        <v>457</v>
      </c>
      <c r="B103" s="35" t="s">
        <v>213</v>
      </c>
      <c r="C103" s="45">
        <v>7271468</v>
      </c>
      <c r="D103" s="11" t="str">
        <f>IF($B103="N/A","N/A",IF(C103&gt;10,"No",IF(C103&lt;-10,"No","Yes")))</f>
        <v>N/A</v>
      </c>
      <c r="E103" s="45">
        <v>0</v>
      </c>
      <c r="F103" s="11" t="str">
        <f>IF($B103="N/A","N/A",IF(E103&gt;10,"No",IF(E103&lt;-10,"No","Yes")))</f>
        <v>N/A</v>
      </c>
      <c r="G103" s="45">
        <v>0</v>
      </c>
      <c r="H103" s="11" t="str">
        <f>IF($B103="N/A","N/A",IF(G103&gt;10,"No",IF(G103&lt;-10,"No","Yes")))</f>
        <v>N/A</v>
      </c>
      <c r="I103" s="12">
        <v>-100</v>
      </c>
      <c r="J103" s="12" t="s">
        <v>1747</v>
      </c>
      <c r="K103" s="43" t="s">
        <v>739</v>
      </c>
      <c r="L103" s="9" t="str">
        <f t="shared" si="38"/>
        <v>N/A</v>
      </c>
    </row>
    <row r="104" spans="1:12" x14ac:dyDescent="0.25">
      <c r="A104" s="44" t="s">
        <v>108</v>
      </c>
      <c r="B104" s="52" t="s">
        <v>295</v>
      </c>
      <c r="C104" s="8">
        <v>1.6810121764999999</v>
      </c>
      <c r="D104" s="11" t="str">
        <f>IF($B104="N/A","N/A",IF(C104&gt;2,"No",IF(C104&lt;0.9,"No","Yes")))</f>
        <v>Yes</v>
      </c>
      <c r="E104" s="8">
        <v>0</v>
      </c>
      <c r="F104" s="11" t="str">
        <f>IF($B104="N/A","N/A",IF(E104&gt;2,"No",IF(E104&lt;0.9,"No","Yes")))</f>
        <v>No</v>
      </c>
      <c r="G104" s="8">
        <v>0</v>
      </c>
      <c r="H104" s="11" t="str">
        <f>IF($B104="N/A","N/A",IF(G104&gt;2,"No",IF(G104&lt;0.9,"No","Yes")))</f>
        <v>No</v>
      </c>
      <c r="I104" s="12">
        <v>-100</v>
      </c>
      <c r="J104" s="12" t="s">
        <v>1747</v>
      </c>
      <c r="K104" s="43" t="s">
        <v>739</v>
      </c>
      <c r="L104" s="9" t="str">
        <f t="shared" si="38"/>
        <v>N/A</v>
      </c>
    </row>
    <row r="105" spans="1:12" x14ac:dyDescent="0.25">
      <c r="A105" s="44" t="s">
        <v>458</v>
      </c>
      <c r="B105" s="52" t="s">
        <v>295</v>
      </c>
      <c r="C105" s="8" t="s">
        <v>1747</v>
      </c>
      <c r="D105" s="11" t="str">
        <f>IF($B105="N/A","N/A",IF(C105&gt;2,"No",IF(C105&lt;0.9,"No","Yes")))</f>
        <v>No</v>
      </c>
      <c r="E105" s="8" t="s">
        <v>1747</v>
      </c>
      <c r="F105" s="11" t="str">
        <f>IF($B105="N/A","N/A",IF(E105&gt;2,"No",IF(E105&lt;0.9,"No","Yes")))</f>
        <v>No</v>
      </c>
      <c r="G105" s="8" t="s">
        <v>1747</v>
      </c>
      <c r="H105" s="11" t="str">
        <f>IF($B105="N/A","N/A",IF(G105&gt;2,"No",IF(G105&lt;0.9,"No","Yes")))</f>
        <v>No</v>
      </c>
      <c r="I105" s="12" t="s">
        <v>1747</v>
      </c>
      <c r="J105" s="12" t="s">
        <v>1747</v>
      </c>
      <c r="K105" s="43" t="s">
        <v>739</v>
      </c>
      <c r="L105" s="9" t="str">
        <f t="shared" si="38"/>
        <v>N/A</v>
      </c>
    </row>
    <row r="106" spans="1:12" x14ac:dyDescent="0.25">
      <c r="A106" s="44" t="s">
        <v>459</v>
      </c>
      <c r="B106" s="52" t="s">
        <v>295</v>
      </c>
      <c r="C106" s="8">
        <v>1.0614311366</v>
      </c>
      <c r="D106" s="11" t="str">
        <f>IF($B106="N/A","N/A",IF(C106&gt;2,"No",IF(C106&lt;0.9,"No","Yes")))</f>
        <v>Yes</v>
      </c>
      <c r="E106" s="8">
        <v>0</v>
      </c>
      <c r="F106" s="11" t="str">
        <f>IF($B106="N/A","N/A",IF(E106&gt;2,"No",IF(E106&lt;0.9,"No","Yes")))</f>
        <v>No</v>
      </c>
      <c r="G106" s="8">
        <v>0</v>
      </c>
      <c r="H106" s="11" t="str">
        <f>IF($B106="N/A","N/A",IF(G106&gt;2,"No",IF(G106&lt;0.9,"No","Yes")))</f>
        <v>No</v>
      </c>
      <c r="I106" s="12">
        <v>-100</v>
      </c>
      <c r="J106" s="12" t="s">
        <v>1747</v>
      </c>
      <c r="K106" s="43" t="s">
        <v>739</v>
      </c>
      <c r="L106" s="9" t="str">
        <f t="shared" si="38"/>
        <v>N/A</v>
      </c>
    </row>
    <row r="107" spans="1:12" x14ac:dyDescent="0.25">
      <c r="A107" s="44" t="s">
        <v>460</v>
      </c>
      <c r="B107" s="52" t="s">
        <v>295</v>
      </c>
      <c r="C107" s="8">
        <v>0.98821942269999996</v>
      </c>
      <c r="D107" s="11" t="str">
        <f>IF($B107="N/A","N/A",IF(C107&gt;2,"No",IF(C107&lt;0.9,"No","Yes")))</f>
        <v>Yes</v>
      </c>
      <c r="E107" s="8">
        <v>0</v>
      </c>
      <c r="F107" s="11" t="str">
        <f>IF($B107="N/A","N/A",IF(E107&gt;2,"No",IF(E107&lt;0.9,"No","Yes")))</f>
        <v>No</v>
      </c>
      <c r="G107" s="8">
        <v>0</v>
      </c>
      <c r="H107" s="11" t="str">
        <f>IF($B107="N/A","N/A",IF(G107&gt;2,"No",IF(G107&lt;0.9,"No","Yes")))</f>
        <v>No</v>
      </c>
      <c r="I107" s="12">
        <v>-100</v>
      </c>
      <c r="J107" s="12" t="s">
        <v>1747</v>
      </c>
      <c r="K107" s="43" t="s">
        <v>739</v>
      </c>
      <c r="L107" s="9" t="str">
        <f t="shared" si="38"/>
        <v>N/A</v>
      </c>
    </row>
    <row r="108" spans="1:12" x14ac:dyDescent="0.25">
      <c r="A108" s="44" t="s">
        <v>1285</v>
      </c>
      <c r="B108" s="35" t="s">
        <v>213</v>
      </c>
      <c r="C108" s="45">
        <v>18.705135625</v>
      </c>
      <c r="D108" s="11" t="str">
        <f>IF($B108="N/A","N/A",IF(C108&gt;10,"No",IF(C108&lt;-10,"No","Yes")))</f>
        <v>N/A</v>
      </c>
      <c r="E108" s="45">
        <v>0</v>
      </c>
      <c r="F108" s="11" t="str">
        <f>IF($B108="N/A","N/A",IF(E108&gt;10,"No",IF(E108&lt;-10,"No","Yes")))</f>
        <v>N/A</v>
      </c>
      <c r="G108" s="45">
        <v>0</v>
      </c>
      <c r="H108" s="11" t="str">
        <f>IF($B108="N/A","N/A",IF(G108&gt;10,"No",IF(G108&lt;-10,"No","Yes")))</f>
        <v>N/A</v>
      </c>
      <c r="I108" s="12">
        <v>-100</v>
      </c>
      <c r="J108" s="12" t="s">
        <v>1747</v>
      </c>
      <c r="K108" s="43" t="s">
        <v>739</v>
      </c>
      <c r="L108" s="9" t="str">
        <f t="shared" si="38"/>
        <v>N/A</v>
      </c>
    </row>
    <row r="109" spans="1:12" x14ac:dyDescent="0.25">
      <c r="A109" s="44" t="s">
        <v>1286</v>
      </c>
      <c r="B109" s="35" t="s">
        <v>213</v>
      </c>
      <c r="C109" s="45" t="s">
        <v>1747</v>
      </c>
      <c r="D109" s="11" t="str">
        <f>IF($B109="N/A","N/A",IF(C109&gt;10,"No",IF(C109&lt;-10,"No","Yes")))</f>
        <v>N/A</v>
      </c>
      <c r="E109" s="45" t="s">
        <v>1747</v>
      </c>
      <c r="F109" s="11" t="str">
        <f>IF($B109="N/A","N/A",IF(E109&gt;10,"No",IF(E109&lt;-10,"No","Yes")))</f>
        <v>N/A</v>
      </c>
      <c r="G109" s="45" t="s">
        <v>1747</v>
      </c>
      <c r="H109" s="11" t="str">
        <f>IF($B109="N/A","N/A",IF(G109&gt;10,"No",IF(G109&lt;-10,"No","Yes")))</f>
        <v>N/A</v>
      </c>
      <c r="I109" s="12" t="s">
        <v>1747</v>
      </c>
      <c r="J109" s="12" t="s">
        <v>1747</v>
      </c>
      <c r="K109" s="43" t="s">
        <v>739</v>
      </c>
      <c r="L109" s="9" t="str">
        <f t="shared" si="38"/>
        <v>N/A</v>
      </c>
    </row>
    <row r="110" spans="1:12" x14ac:dyDescent="0.25">
      <c r="A110" s="44" t="s">
        <v>1287</v>
      </c>
      <c r="B110" s="35" t="s">
        <v>213</v>
      </c>
      <c r="C110" s="45">
        <v>20.347974202</v>
      </c>
      <c r="D110" s="11" t="str">
        <f>IF($B110="N/A","N/A",IF(C110&gt;10,"No",IF(C110&lt;-10,"No","Yes")))</f>
        <v>N/A</v>
      </c>
      <c r="E110" s="45">
        <v>0</v>
      </c>
      <c r="F110" s="11" t="str">
        <f>IF($B110="N/A","N/A",IF(E110&gt;10,"No",IF(E110&lt;-10,"No","Yes")))</f>
        <v>N/A</v>
      </c>
      <c r="G110" s="45">
        <v>0</v>
      </c>
      <c r="H110" s="11" t="str">
        <f>IF($B110="N/A","N/A",IF(G110&gt;10,"No",IF(G110&lt;-10,"No","Yes")))</f>
        <v>N/A</v>
      </c>
      <c r="I110" s="12">
        <v>-100</v>
      </c>
      <c r="J110" s="12" t="s">
        <v>1747</v>
      </c>
      <c r="K110" s="43" t="s">
        <v>739</v>
      </c>
      <c r="L110" s="9" t="str">
        <f t="shared" si="38"/>
        <v>N/A</v>
      </c>
    </row>
    <row r="111" spans="1:12" x14ac:dyDescent="0.25">
      <c r="A111" s="44" t="s">
        <v>1288</v>
      </c>
      <c r="B111" s="35" t="s">
        <v>213</v>
      </c>
      <c r="C111" s="45">
        <v>3.9539391118</v>
      </c>
      <c r="D111" s="11" t="str">
        <f>IF($B111="N/A","N/A",IF(C111&gt;10,"No",IF(C111&lt;-10,"No","Yes")))</f>
        <v>N/A</v>
      </c>
      <c r="E111" s="45">
        <v>0</v>
      </c>
      <c r="F111" s="11" t="str">
        <f>IF($B111="N/A","N/A",IF(E111&gt;10,"No",IF(E111&lt;-10,"No","Yes")))</f>
        <v>N/A</v>
      </c>
      <c r="G111" s="45">
        <v>0</v>
      </c>
      <c r="H111" s="11" t="str">
        <f>IF($B111="N/A","N/A",IF(G111&gt;10,"No",IF(G111&lt;-10,"No","Yes")))</f>
        <v>N/A</v>
      </c>
      <c r="I111" s="12">
        <v>-100</v>
      </c>
      <c r="J111" s="12" t="s">
        <v>1747</v>
      </c>
      <c r="K111" s="43" t="s">
        <v>739</v>
      </c>
      <c r="L111" s="9" t="str">
        <f t="shared" si="38"/>
        <v>N/A</v>
      </c>
    </row>
    <row r="112" spans="1:12" x14ac:dyDescent="0.25">
      <c r="A112" s="44" t="s">
        <v>325</v>
      </c>
      <c r="B112" s="43" t="s">
        <v>296</v>
      </c>
      <c r="C112" s="8">
        <v>99.980673461999999</v>
      </c>
      <c r="D112" s="11" t="str">
        <f>IF(OR($B112="N/A",$C112="N/A"),"N/A",IF(C112&gt;98,"Yes","No"))</f>
        <v>Yes</v>
      </c>
      <c r="E112" s="8">
        <v>0</v>
      </c>
      <c r="F112" s="11" t="str">
        <f>IF(OR($B112="N/A",$E112="N/A"),"N/A",IF(E112&gt;98,"Yes","No"))</f>
        <v>No</v>
      </c>
      <c r="G112" s="8">
        <v>0</v>
      </c>
      <c r="H112" s="11" t="str">
        <f t="shared" ref="H112:H115" si="39">IF($B112="N/A","N/A",IF(G112&gt;98,"Yes","No"))</f>
        <v>No</v>
      </c>
      <c r="I112" s="12">
        <v>-100</v>
      </c>
      <c r="J112" s="12" t="s">
        <v>1747</v>
      </c>
      <c r="K112" s="43" t="s">
        <v>739</v>
      </c>
      <c r="L112" s="9" t="str">
        <f>IF(J112="Div by 0", "N/A", IF(OR(J112="N/A",K112="N/A"),"N/A", IF(J112&gt;VALUE(MID(K112,1,2)), "No", IF(J112&lt;-1*VALUE(MID(K112,1,2)), "No", "Yes"))))</f>
        <v>N/A</v>
      </c>
    </row>
    <row r="113" spans="1:12" x14ac:dyDescent="0.25">
      <c r="A113" s="44" t="s">
        <v>461</v>
      </c>
      <c r="B113" s="43" t="s">
        <v>296</v>
      </c>
      <c r="C113" s="8" t="s">
        <v>1747</v>
      </c>
      <c r="D113" s="11" t="str">
        <f t="shared" ref="D113:D115" si="40">IF(OR($B113="N/A",$C113="N/A"),"N/A",IF(C113&gt;98,"Yes","No"))</f>
        <v>Yes</v>
      </c>
      <c r="E113" s="8" t="s">
        <v>1747</v>
      </c>
      <c r="F113" s="11" t="str">
        <f t="shared" ref="F113:F115" si="41">IF(OR($B113="N/A",$E113="N/A"),"N/A",IF(E113&gt;98,"Yes","No"))</f>
        <v>Yes</v>
      </c>
      <c r="G113" s="8" t="s">
        <v>1747</v>
      </c>
      <c r="H113" s="11" t="str">
        <f t="shared" si="39"/>
        <v>Yes</v>
      </c>
      <c r="I113" s="12" t="s">
        <v>1747</v>
      </c>
      <c r="J113" s="12" t="s">
        <v>1747</v>
      </c>
      <c r="K113" s="43" t="s">
        <v>739</v>
      </c>
      <c r="L113" s="9" t="str">
        <f t="shared" ref="L113:L115" si="42">IF(J113="Div by 0", "N/A", IF(OR(J113="N/A",K113="N/A"),"N/A", IF(J113&gt;VALUE(MID(K113,1,2)), "No", IF(J113&lt;-1*VALUE(MID(K113,1,2)), "No", "Yes"))))</f>
        <v>N/A</v>
      </c>
    </row>
    <row r="114" spans="1:12" x14ac:dyDescent="0.25">
      <c r="A114" s="44" t="s">
        <v>462</v>
      </c>
      <c r="B114" s="43" t="s">
        <v>296</v>
      </c>
      <c r="C114" s="8">
        <v>100</v>
      </c>
      <c r="D114" s="11" t="str">
        <f t="shared" si="40"/>
        <v>Yes</v>
      </c>
      <c r="E114" s="8">
        <v>0</v>
      </c>
      <c r="F114" s="11" t="str">
        <f t="shared" si="41"/>
        <v>No</v>
      </c>
      <c r="G114" s="8">
        <v>0</v>
      </c>
      <c r="H114" s="11" t="str">
        <f t="shared" si="39"/>
        <v>No</v>
      </c>
      <c r="I114" s="12">
        <v>-100</v>
      </c>
      <c r="J114" s="12" t="s">
        <v>1747</v>
      </c>
      <c r="K114" s="43" t="s">
        <v>739</v>
      </c>
      <c r="L114" s="9" t="str">
        <f t="shared" si="42"/>
        <v>N/A</v>
      </c>
    </row>
    <row r="115" spans="1:12" x14ac:dyDescent="0.25">
      <c r="A115" s="44" t="s">
        <v>463</v>
      </c>
      <c r="B115" s="43" t="s">
        <v>296</v>
      </c>
      <c r="C115" s="8">
        <v>99.818279398000001</v>
      </c>
      <c r="D115" s="11" t="str">
        <f t="shared" si="40"/>
        <v>Yes</v>
      </c>
      <c r="E115" s="8">
        <v>0</v>
      </c>
      <c r="F115" s="11" t="str">
        <f t="shared" si="41"/>
        <v>No</v>
      </c>
      <c r="G115" s="8">
        <v>0</v>
      </c>
      <c r="H115" s="11" t="str">
        <f t="shared" si="39"/>
        <v>No</v>
      </c>
      <c r="I115" s="12">
        <v>-100</v>
      </c>
      <c r="J115" s="12" t="s">
        <v>1747</v>
      </c>
      <c r="K115" s="43" t="s">
        <v>739</v>
      </c>
      <c r="L115" s="9" t="str">
        <f t="shared" si="42"/>
        <v>N/A</v>
      </c>
    </row>
    <row r="116" spans="1:12" x14ac:dyDescent="0.25">
      <c r="A116" s="3" t="s">
        <v>464</v>
      </c>
      <c r="B116" s="43" t="s">
        <v>213</v>
      </c>
      <c r="C116" s="1">
        <v>175574</v>
      </c>
      <c r="D116" s="11" t="str">
        <f>IF($B116="N/A","N/A",IF(C116&gt;10,"No",IF(C116&lt;-10,"No","Yes")))</f>
        <v>N/A</v>
      </c>
      <c r="E116" s="1">
        <v>235699</v>
      </c>
      <c r="F116" s="11" t="str">
        <f>IF($B116="N/A","N/A",IF(E116&gt;10,"No",IF(E116&lt;-10,"No","Yes")))</f>
        <v>N/A</v>
      </c>
      <c r="G116" s="1">
        <v>270066</v>
      </c>
      <c r="H116" s="11" t="str">
        <f>IF($B116="N/A","N/A",IF(G116&gt;10,"No",IF(G116&lt;-10,"No","Yes")))</f>
        <v>N/A</v>
      </c>
      <c r="I116" s="12">
        <v>34.24</v>
      </c>
      <c r="J116" s="12">
        <v>14.58</v>
      </c>
      <c r="K116" s="43" t="s">
        <v>739</v>
      </c>
      <c r="L116" s="9" t="str">
        <f>IF(J116="Div by 0", "N/A", IF(OR(J116="N/A",K116="N/A"),"N/A", IF(J116&gt;VALUE(MID(K116,1,2)), "No", IF(J116&lt;-1*VALUE(MID(K116,1,2)), "No", "Yes"))))</f>
        <v>Yes</v>
      </c>
    </row>
    <row r="117" spans="1:12" x14ac:dyDescent="0.25">
      <c r="A117" s="3" t="s">
        <v>211</v>
      </c>
      <c r="B117" s="43" t="s">
        <v>213</v>
      </c>
      <c r="C117" s="8">
        <v>0</v>
      </c>
      <c r="D117" s="11" t="str">
        <f>IF($B117="N/A","N/A",IF(C117&gt;10,"No",IF(C117&lt;-10,"No","Yes")))</f>
        <v>N/A</v>
      </c>
      <c r="E117" s="8">
        <v>0</v>
      </c>
      <c r="F117" s="11" t="str">
        <f>IF($B117="N/A","N/A",IF(E117&gt;10,"No",IF(E117&lt;-10,"No","Yes")))</f>
        <v>N/A</v>
      </c>
      <c r="G117" s="8">
        <v>0</v>
      </c>
      <c r="H117" s="11" t="str">
        <f>IF($B117="N/A","N/A",IF(G117&gt;10,"No",IF(G117&lt;-10,"No","Yes")))</f>
        <v>N/A</v>
      </c>
      <c r="I117" s="12" t="s">
        <v>1747</v>
      </c>
      <c r="J117" s="12" t="s">
        <v>1747</v>
      </c>
      <c r="K117" s="43" t="s">
        <v>739</v>
      </c>
      <c r="L117" s="9" t="str">
        <f>IF(J117="Div by 0", "N/A", IF(OR(J117="N/A",K117="N/A"),"N/A", IF(J117&gt;VALUE(MID(K117,1,2)), "No", IF(J117&lt;-1*VALUE(MID(K117,1,2)), "No", "Yes"))))</f>
        <v>N/A</v>
      </c>
    </row>
    <row r="118" spans="1:12" x14ac:dyDescent="0.25">
      <c r="A118" s="4" t="s">
        <v>1628</v>
      </c>
      <c r="B118" s="43" t="s">
        <v>213</v>
      </c>
      <c r="C118" s="14">
        <v>36192034</v>
      </c>
      <c r="D118" s="11" t="str">
        <f>IF($B118="N/A","N/A",IF(C118&gt;10,"No",IF(C118&lt;-10,"No","Yes")))</f>
        <v>N/A</v>
      </c>
      <c r="E118" s="14">
        <v>0</v>
      </c>
      <c r="F118" s="11" t="str">
        <f>IF($B118="N/A","N/A",IF(E118&gt;10,"No",IF(E118&lt;-10,"No","Yes")))</f>
        <v>N/A</v>
      </c>
      <c r="G118" s="14">
        <v>0</v>
      </c>
      <c r="H118" s="11" t="str">
        <f>IF($B118="N/A","N/A",IF(G118&gt;10,"No",IF(G118&lt;-10,"No","Yes")))</f>
        <v>N/A</v>
      </c>
      <c r="I118" s="12">
        <v>-100</v>
      </c>
      <c r="J118" s="12" t="s">
        <v>1747</v>
      </c>
      <c r="K118" s="43" t="s">
        <v>739</v>
      </c>
      <c r="L118" s="9" t="str">
        <f>IF(J118="Div by 0", "N/A", IF(K118="N/A","N/A", IF(J118&gt;VALUE(MID(K118,1,2)), "No", IF(J118&lt;-1*VALUE(MID(K118,1,2)), "No", "Yes"))))</f>
        <v>N/A</v>
      </c>
    </row>
    <row r="119" spans="1:12" x14ac:dyDescent="0.25">
      <c r="A119" s="4" t="s">
        <v>1629</v>
      </c>
      <c r="B119" s="43" t="s">
        <v>213</v>
      </c>
      <c r="C119" s="14">
        <v>388251393</v>
      </c>
      <c r="D119" s="11" t="str">
        <f>IF($B119="N/A","N/A",IF(C119&gt;10,"No",IF(C119&lt;-10,"No","Yes")))</f>
        <v>N/A</v>
      </c>
      <c r="E119" s="14">
        <v>0</v>
      </c>
      <c r="F119" s="11" t="str">
        <f>IF($B119="N/A","N/A",IF(E119&gt;10,"No",IF(E119&lt;-10,"No","Yes")))</f>
        <v>N/A</v>
      </c>
      <c r="G119" s="14">
        <v>0</v>
      </c>
      <c r="H119" s="11" t="str">
        <f>IF($B119="N/A","N/A",IF(G119&gt;10,"No",IF(G119&lt;-10,"No","Yes")))</f>
        <v>N/A</v>
      </c>
      <c r="I119" s="12">
        <v>-100</v>
      </c>
      <c r="J119" s="12" t="s">
        <v>1747</v>
      </c>
      <c r="K119" s="43" t="s">
        <v>739</v>
      </c>
      <c r="L119" s="9" t="str">
        <f>IF(J119="Div by 0", "N/A", IF(K119="N/A","N/A", IF(J119&gt;VALUE(MID(K119,1,2)), "No", IF(J119&lt;-1*VALUE(MID(K119,1,2)), "No", "Yes"))))</f>
        <v>N/A</v>
      </c>
    </row>
    <row r="120" spans="1:12" x14ac:dyDescent="0.25">
      <c r="A120" s="4" t="s">
        <v>1630</v>
      </c>
      <c r="B120" s="43" t="s">
        <v>213</v>
      </c>
      <c r="C120" s="1">
        <v>175574</v>
      </c>
      <c r="D120" s="11" t="str">
        <f>IF($B120="N/A","N/A",IF(C120&gt;10,"No",IF(C120&lt;-10,"No","Yes")))</f>
        <v>N/A</v>
      </c>
      <c r="E120" s="1">
        <v>235699</v>
      </c>
      <c r="F120" s="11" t="str">
        <f>IF($B120="N/A","N/A",IF(E120&gt;10,"No",IF(E120&lt;-10,"No","Yes")))</f>
        <v>N/A</v>
      </c>
      <c r="G120" s="1">
        <v>270066</v>
      </c>
      <c r="H120" s="11" t="str">
        <f>IF($B120="N/A","N/A",IF(G120&gt;10,"No",IF(G120&lt;-10,"No","Yes")))</f>
        <v>N/A</v>
      </c>
      <c r="I120" s="12">
        <v>34.24</v>
      </c>
      <c r="J120" s="12">
        <v>14.58</v>
      </c>
      <c r="K120" s="43" t="s">
        <v>739</v>
      </c>
      <c r="L120" s="9" t="str">
        <f>IF(J120="Div by 0", "N/A", IF(K120="N/A","N/A", IF(J120&gt;VALUE(MID(K120,1,2)), "No", IF(J120&lt;-1*VALUE(MID(K120,1,2)), "No", "Yes"))))</f>
        <v>Yes</v>
      </c>
    </row>
    <row r="121" spans="1:12" x14ac:dyDescent="0.25">
      <c r="A121" s="4" t="s">
        <v>1631</v>
      </c>
      <c r="B121" s="5" t="s">
        <v>213</v>
      </c>
      <c r="C121" s="1">
        <v>576</v>
      </c>
      <c r="D121" s="9" t="str">
        <f t="shared" ref="D121:H134" si="43">IF($B121="N/A","N/A",IF(C121&lt;0,"No","Yes"))</f>
        <v>N/A</v>
      </c>
      <c r="E121" s="1">
        <v>539</v>
      </c>
      <c r="F121" s="9" t="str">
        <f t="shared" si="43"/>
        <v>N/A</v>
      </c>
      <c r="G121" s="1">
        <v>11874</v>
      </c>
      <c r="H121" s="9" t="str">
        <f t="shared" si="43"/>
        <v>N/A</v>
      </c>
      <c r="I121" s="12">
        <v>-6.42</v>
      </c>
      <c r="J121" s="12">
        <v>2103</v>
      </c>
      <c r="K121" s="5" t="s">
        <v>739</v>
      </c>
      <c r="L121" s="9" t="str">
        <f t="shared" ref="L121:L142" si="44">IF(J121="Div by 0", "N/A", IF(OR(J121="N/A",K121="N/A"),"N/A", IF(J121&gt;VALUE(MID(K121,1,2)), "No", IF(J121&lt;-1*VALUE(MID(K121,1,2)), "No", "Yes"))))</f>
        <v>No</v>
      </c>
    </row>
    <row r="122" spans="1:12" x14ac:dyDescent="0.25">
      <c r="A122" s="4" t="s">
        <v>1632</v>
      </c>
      <c r="B122" s="5" t="s">
        <v>213</v>
      </c>
      <c r="C122" s="1">
        <v>1324</v>
      </c>
      <c r="D122" s="9" t="str">
        <f t="shared" si="43"/>
        <v>N/A</v>
      </c>
      <c r="E122" s="1">
        <v>33608</v>
      </c>
      <c r="F122" s="9" t="str">
        <f t="shared" si="43"/>
        <v>N/A</v>
      </c>
      <c r="G122" s="1">
        <v>38377</v>
      </c>
      <c r="H122" s="9" t="str">
        <f t="shared" si="43"/>
        <v>N/A</v>
      </c>
      <c r="I122" s="12">
        <v>2438</v>
      </c>
      <c r="J122" s="12">
        <v>14.19</v>
      </c>
      <c r="K122" s="5" t="s">
        <v>739</v>
      </c>
      <c r="L122" s="9" t="str">
        <f t="shared" si="44"/>
        <v>Yes</v>
      </c>
    </row>
    <row r="123" spans="1:12" x14ac:dyDescent="0.25">
      <c r="A123" s="4" t="s">
        <v>1633</v>
      </c>
      <c r="B123" s="5" t="s">
        <v>213</v>
      </c>
      <c r="C123" s="1">
        <v>145056</v>
      </c>
      <c r="D123" s="9" t="str">
        <f t="shared" si="43"/>
        <v>N/A</v>
      </c>
      <c r="E123" s="1">
        <v>168090</v>
      </c>
      <c r="F123" s="9" t="str">
        <f t="shared" si="43"/>
        <v>N/A</v>
      </c>
      <c r="G123" s="1">
        <v>183692</v>
      </c>
      <c r="H123" s="9" t="str">
        <f t="shared" si="43"/>
        <v>N/A</v>
      </c>
      <c r="I123" s="12">
        <v>15.88</v>
      </c>
      <c r="J123" s="12">
        <v>9.282</v>
      </c>
      <c r="K123" s="5" t="s">
        <v>739</v>
      </c>
      <c r="L123" s="9" t="str">
        <f t="shared" si="44"/>
        <v>Yes</v>
      </c>
    </row>
    <row r="124" spans="1:12" x14ac:dyDescent="0.25">
      <c r="A124" s="4" t="s">
        <v>1634</v>
      </c>
      <c r="B124" s="5" t="s">
        <v>213</v>
      </c>
      <c r="C124" s="1">
        <v>28618</v>
      </c>
      <c r="D124" s="9" t="str">
        <f t="shared" si="43"/>
        <v>N/A</v>
      </c>
      <c r="E124" s="1">
        <v>33462</v>
      </c>
      <c r="F124" s="9" t="str">
        <f t="shared" si="43"/>
        <v>N/A</v>
      </c>
      <c r="G124" s="1">
        <v>36123</v>
      </c>
      <c r="H124" s="9" t="str">
        <f t="shared" si="43"/>
        <v>N/A</v>
      </c>
      <c r="I124" s="12">
        <v>16.93</v>
      </c>
      <c r="J124" s="12">
        <v>7.952</v>
      </c>
      <c r="K124" s="5" t="s">
        <v>739</v>
      </c>
      <c r="L124" s="9" t="str">
        <f t="shared" si="44"/>
        <v>Yes</v>
      </c>
    </row>
    <row r="125" spans="1:12" x14ac:dyDescent="0.25">
      <c r="A125" s="2" t="s">
        <v>1635</v>
      </c>
      <c r="B125" s="5" t="s">
        <v>213</v>
      </c>
      <c r="C125" s="13" t="s">
        <v>213</v>
      </c>
      <c r="D125" s="9" t="str">
        <f t="shared" si="43"/>
        <v>N/A</v>
      </c>
      <c r="E125" s="13">
        <v>93.552509893000007</v>
      </c>
      <c r="F125" s="9" t="str">
        <f t="shared" si="43"/>
        <v>N/A</v>
      </c>
      <c r="G125" s="13">
        <v>98.663256918000002</v>
      </c>
      <c r="H125" s="9" t="str">
        <f t="shared" si="43"/>
        <v>N/A</v>
      </c>
      <c r="I125" s="12" t="s">
        <v>213</v>
      </c>
      <c r="J125" s="12">
        <v>5.4630000000000001</v>
      </c>
      <c r="K125" s="43" t="s">
        <v>739</v>
      </c>
      <c r="L125" s="9" t="str">
        <f>IF(J125="Div by 0", "N/A", IF(OR(J125="N/A",K125="N/A"),"N/A", IF(J125&gt;VALUE(MID(K125,1,2)), "No", IF(J125&lt;-1*VALUE(MID(K125,1,2)), "No", "Yes"))))</f>
        <v>Yes</v>
      </c>
    </row>
    <row r="126" spans="1:12" ht="25" x14ac:dyDescent="0.25">
      <c r="A126" s="2" t="s">
        <v>1636</v>
      </c>
      <c r="B126" s="5" t="s">
        <v>213</v>
      </c>
      <c r="C126" s="13" t="s">
        <v>213</v>
      </c>
      <c r="D126" s="9" t="str">
        <f t="shared" si="43"/>
        <v>N/A</v>
      </c>
      <c r="E126" s="13">
        <v>4.3092420851000002</v>
      </c>
      <c r="F126" s="9" t="str">
        <f t="shared" si="43"/>
        <v>N/A</v>
      </c>
      <c r="G126" s="13">
        <v>83.029158800000005</v>
      </c>
      <c r="H126" s="9" t="str">
        <f t="shared" si="43"/>
        <v>N/A</v>
      </c>
      <c r="I126" s="12" t="s">
        <v>213</v>
      </c>
      <c r="J126" s="12">
        <v>1827</v>
      </c>
      <c r="K126" s="5" t="s">
        <v>739</v>
      </c>
      <c r="L126" s="9" t="str">
        <f t="shared" ref="L126:L129" si="45">IF(J126="Div by 0", "N/A", IF(OR(J126="N/A",K126="N/A"),"N/A", IF(J126&gt;VALUE(MID(K126,1,2)), "No", IF(J126&lt;-1*VALUE(MID(K126,1,2)), "No", "Yes"))))</f>
        <v>No</v>
      </c>
    </row>
    <row r="127" spans="1:12" ht="25" x14ac:dyDescent="0.25">
      <c r="A127" s="2" t="s">
        <v>1637</v>
      </c>
      <c r="B127" s="5" t="s">
        <v>213</v>
      </c>
      <c r="C127" s="13" t="s">
        <v>213</v>
      </c>
      <c r="D127" s="9" t="str">
        <f t="shared" si="43"/>
        <v>N/A</v>
      </c>
      <c r="E127" s="13">
        <v>92.681043517000006</v>
      </c>
      <c r="F127" s="9" t="str">
        <f t="shared" si="43"/>
        <v>N/A</v>
      </c>
      <c r="G127" s="13">
        <v>98.314333290999997</v>
      </c>
      <c r="H127" s="9" t="str">
        <f t="shared" si="43"/>
        <v>N/A</v>
      </c>
      <c r="I127" s="12" t="s">
        <v>213</v>
      </c>
      <c r="J127" s="12">
        <v>6.0780000000000003</v>
      </c>
      <c r="K127" s="5" t="s">
        <v>739</v>
      </c>
      <c r="L127" s="9" t="str">
        <f t="shared" si="45"/>
        <v>Yes</v>
      </c>
    </row>
    <row r="128" spans="1:12" ht="25" x14ac:dyDescent="0.25">
      <c r="A128" s="2" t="s">
        <v>1638</v>
      </c>
      <c r="B128" s="5" t="s">
        <v>213</v>
      </c>
      <c r="C128" s="13" t="s">
        <v>213</v>
      </c>
      <c r="D128" s="9" t="str">
        <f t="shared" si="43"/>
        <v>N/A</v>
      </c>
      <c r="E128" s="13">
        <v>99.194476409999993</v>
      </c>
      <c r="F128" s="9" t="str">
        <f t="shared" si="43"/>
        <v>N/A</v>
      </c>
      <c r="G128" s="13">
        <v>99.931453938000004</v>
      </c>
      <c r="H128" s="9" t="str">
        <f t="shared" si="43"/>
        <v>N/A</v>
      </c>
      <c r="I128" s="12" t="s">
        <v>213</v>
      </c>
      <c r="J128" s="12">
        <v>0.74299999999999999</v>
      </c>
      <c r="K128" s="5" t="s">
        <v>739</v>
      </c>
      <c r="L128" s="9" t="str">
        <f t="shared" si="45"/>
        <v>Yes</v>
      </c>
    </row>
    <row r="129" spans="1:12" ht="25" x14ac:dyDescent="0.25">
      <c r="A129" s="2" t="s">
        <v>1639</v>
      </c>
      <c r="B129" s="5" t="s">
        <v>213</v>
      </c>
      <c r="C129" s="13" t="s">
        <v>213</v>
      </c>
      <c r="D129" s="9" t="str">
        <f t="shared" si="43"/>
        <v>N/A</v>
      </c>
      <c r="E129" s="13">
        <v>99.240761610999996</v>
      </c>
      <c r="F129" s="9" t="str">
        <f t="shared" si="43"/>
        <v>N/A</v>
      </c>
      <c r="G129" s="13">
        <v>98.774985643999997</v>
      </c>
      <c r="H129" s="9" t="str">
        <f t="shared" si="43"/>
        <v>N/A</v>
      </c>
      <c r="I129" s="12" t="s">
        <v>213</v>
      </c>
      <c r="J129" s="12">
        <v>-0.46899999999999997</v>
      </c>
      <c r="K129" s="5" t="s">
        <v>739</v>
      </c>
      <c r="L129" s="9" t="str">
        <f t="shared" si="45"/>
        <v>Yes</v>
      </c>
    </row>
    <row r="130" spans="1:12" ht="25" x14ac:dyDescent="0.25">
      <c r="A130" s="2" t="s">
        <v>1640</v>
      </c>
      <c r="B130" s="5" t="s">
        <v>213</v>
      </c>
      <c r="C130" s="13">
        <v>0</v>
      </c>
      <c r="D130" s="9" t="str">
        <f t="shared" si="43"/>
        <v>N/A</v>
      </c>
      <c r="E130" s="13">
        <v>0</v>
      </c>
      <c r="F130" s="9" t="str">
        <f t="shared" si="43"/>
        <v>N/A</v>
      </c>
      <c r="G130" s="13">
        <v>0</v>
      </c>
      <c r="H130" s="9" t="str">
        <f t="shared" si="43"/>
        <v>N/A</v>
      </c>
      <c r="I130" s="12" t="s">
        <v>1747</v>
      </c>
      <c r="J130" s="12" t="s">
        <v>1747</v>
      </c>
      <c r="K130" s="43" t="s">
        <v>739</v>
      </c>
      <c r="L130" s="9" t="str">
        <f>IF(J130="Div by 0", "N/A", IF(OR(J130="N/A",K130="N/A"),"N/A", IF(J130&gt;VALUE(MID(K130,1,2)), "No", IF(J130&lt;-1*VALUE(MID(K130,1,2)), "No", "Yes"))))</f>
        <v>N/A</v>
      </c>
    </row>
    <row r="131" spans="1:12" ht="25" x14ac:dyDescent="0.25">
      <c r="A131" s="2" t="s">
        <v>1641</v>
      </c>
      <c r="B131" s="5" t="s">
        <v>213</v>
      </c>
      <c r="C131" s="13">
        <v>0</v>
      </c>
      <c r="D131" s="9" t="str">
        <f t="shared" si="43"/>
        <v>N/A</v>
      </c>
      <c r="E131" s="13">
        <v>0</v>
      </c>
      <c r="F131" s="9" t="str">
        <f t="shared" si="43"/>
        <v>N/A</v>
      </c>
      <c r="G131" s="13">
        <v>0</v>
      </c>
      <c r="H131" s="9" t="str">
        <f t="shared" si="43"/>
        <v>N/A</v>
      </c>
      <c r="I131" s="12" t="s">
        <v>1747</v>
      </c>
      <c r="J131" s="12" t="s">
        <v>1747</v>
      </c>
      <c r="K131" s="5" t="s">
        <v>739</v>
      </c>
      <c r="L131" s="9" t="str">
        <f t="shared" si="44"/>
        <v>N/A</v>
      </c>
    </row>
    <row r="132" spans="1:12" ht="25" x14ac:dyDescent="0.25">
      <c r="A132" s="2" t="s">
        <v>496</v>
      </c>
      <c r="B132" s="5" t="s">
        <v>213</v>
      </c>
      <c r="C132" s="13">
        <v>0</v>
      </c>
      <c r="D132" s="9" t="str">
        <f t="shared" si="43"/>
        <v>N/A</v>
      </c>
      <c r="E132" s="13">
        <v>0</v>
      </c>
      <c r="F132" s="9" t="str">
        <f t="shared" si="43"/>
        <v>N/A</v>
      </c>
      <c r="G132" s="13">
        <v>0</v>
      </c>
      <c r="H132" s="9" t="str">
        <f t="shared" si="43"/>
        <v>N/A</v>
      </c>
      <c r="I132" s="12" t="s">
        <v>1747</v>
      </c>
      <c r="J132" s="12" t="s">
        <v>1747</v>
      </c>
      <c r="K132" s="5" t="s">
        <v>739</v>
      </c>
      <c r="L132" s="9" t="str">
        <f t="shared" si="44"/>
        <v>N/A</v>
      </c>
    </row>
    <row r="133" spans="1:12" ht="25" x14ac:dyDescent="0.25">
      <c r="A133" s="2" t="s">
        <v>497</v>
      </c>
      <c r="B133" s="5" t="s">
        <v>213</v>
      </c>
      <c r="C133" s="13">
        <v>0</v>
      </c>
      <c r="D133" s="9" t="str">
        <f t="shared" si="43"/>
        <v>N/A</v>
      </c>
      <c r="E133" s="13">
        <v>0</v>
      </c>
      <c r="F133" s="9" t="str">
        <f t="shared" si="43"/>
        <v>N/A</v>
      </c>
      <c r="G133" s="13">
        <v>0</v>
      </c>
      <c r="H133" s="9" t="str">
        <f t="shared" si="43"/>
        <v>N/A</v>
      </c>
      <c r="I133" s="12" t="s">
        <v>1747</v>
      </c>
      <c r="J133" s="12" t="s">
        <v>1747</v>
      </c>
      <c r="K133" s="5" t="s">
        <v>739</v>
      </c>
      <c r="L133" s="9" t="str">
        <f t="shared" si="44"/>
        <v>N/A</v>
      </c>
    </row>
    <row r="134" spans="1:12" ht="25" x14ac:dyDescent="0.25">
      <c r="A134" s="2" t="s">
        <v>498</v>
      </c>
      <c r="B134" s="5" t="s">
        <v>213</v>
      </c>
      <c r="C134" s="13">
        <v>0</v>
      </c>
      <c r="D134" s="9" t="str">
        <f t="shared" si="43"/>
        <v>N/A</v>
      </c>
      <c r="E134" s="13">
        <v>0</v>
      </c>
      <c r="F134" s="9" t="str">
        <f t="shared" si="43"/>
        <v>N/A</v>
      </c>
      <c r="G134" s="13">
        <v>0</v>
      </c>
      <c r="H134" s="9" t="str">
        <f t="shared" si="43"/>
        <v>N/A</v>
      </c>
      <c r="I134" s="12" t="s">
        <v>1747</v>
      </c>
      <c r="J134" s="12" t="s">
        <v>1747</v>
      </c>
      <c r="K134" s="5" t="s">
        <v>739</v>
      </c>
      <c r="L134" s="9" t="str">
        <f t="shared" si="44"/>
        <v>N/A</v>
      </c>
    </row>
    <row r="135" spans="1:12" ht="25" x14ac:dyDescent="0.25">
      <c r="A135" s="2" t="s">
        <v>499</v>
      </c>
      <c r="B135" s="35"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1747</v>
      </c>
      <c r="J135" s="12" t="s">
        <v>1747</v>
      </c>
      <c r="K135" s="5" t="s">
        <v>739</v>
      </c>
      <c r="L135" s="9" t="str">
        <f t="shared" si="44"/>
        <v>N/A</v>
      </c>
    </row>
    <row r="136" spans="1:12" ht="25" x14ac:dyDescent="0.25">
      <c r="A136" s="2" t="s">
        <v>500</v>
      </c>
      <c r="B136" s="35" t="s">
        <v>213</v>
      </c>
      <c r="C136" s="13">
        <v>0</v>
      </c>
      <c r="D136" s="11" t="str">
        <f t="shared" si="46"/>
        <v>N/A</v>
      </c>
      <c r="E136" s="13">
        <v>0</v>
      </c>
      <c r="F136" s="11" t="str">
        <f t="shared" si="47"/>
        <v>N/A</v>
      </c>
      <c r="G136" s="13">
        <v>0</v>
      </c>
      <c r="H136" s="11" t="str">
        <f t="shared" si="48"/>
        <v>N/A</v>
      </c>
      <c r="I136" s="12" t="s">
        <v>1747</v>
      </c>
      <c r="J136" s="12" t="s">
        <v>1747</v>
      </c>
      <c r="K136" s="5" t="s">
        <v>739</v>
      </c>
      <c r="L136" s="9" t="str">
        <f t="shared" si="44"/>
        <v>N/A</v>
      </c>
    </row>
    <row r="137" spans="1:12" ht="25" x14ac:dyDescent="0.25">
      <c r="A137" s="2" t="s">
        <v>501</v>
      </c>
      <c r="B137" s="35" t="s">
        <v>213</v>
      </c>
      <c r="C137" s="13">
        <v>0</v>
      </c>
      <c r="D137" s="11" t="str">
        <f t="shared" si="46"/>
        <v>N/A</v>
      </c>
      <c r="E137" s="13">
        <v>0</v>
      </c>
      <c r="F137" s="11" t="str">
        <f t="shared" si="47"/>
        <v>N/A</v>
      </c>
      <c r="G137" s="13">
        <v>0</v>
      </c>
      <c r="H137" s="11" t="str">
        <f t="shared" si="48"/>
        <v>N/A</v>
      </c>
      <c r="I137" s="12" t="s">
        <v>1747</v>
      </c>
      <c r="J137" s="12" t="s">
        <v>1747</v>
      </c>
      <c r="K137" s="5" t="s">
        <v>739</v>
      </c>
      <c r="L137" s="9" t="str">
        <f t="shared" si="44"/>
        <v>N/A</v>
      </c>
    </row>
    <row r="138" spans="1:12" ht="25" x14ac:dyDescent="0.25">
      <c r="A138" s="2" t="s">
        <v>502</v>
      </c>
      <c r="B138" s="35" t="s">
        <v>213</v>
      </c>
      <c r="C138" s="13">
        <v>0</v>
      </c>
      <c r="D138" s="11" t="str">
        <f t="shared" si="46"/>
        <v>N/A</v>
      </c>
      <c r="E138" s="13">
        <v>0</v>
      </c>
      <c r="F138" s="11" t="str">
        <f t="shared" si="47"/>
        <v>N/A</v>
      </c>
      <c r="G138" s="13">
        <v>0</v>
      </c>
      <c r="H138" s="11" t="str">
        <f t="shared" si="48"/>
        <v>N/A</v>
      </c>
      <c r="I138" s="12" t="s">
        <v>1747</v>
      </c>
      <c r="J138" s="12" t="s">
        <v>1747</v>
      </c>
      <c r="K138" s="5" t="s">
        <v>739</v>
      </c>
      <c r="L138" s="9" t="str">
        <f t="shared" si="44"/>
        <v>N/A</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1747</v>
      </c>
      <c r="J139" s="12" t="s">
        <v>1747</v>
      </c>
      <c r="K139" s="5" t="s">
        <v>739</v>
      </c>
      <c r="L139" s="9" t="str">
        <f t="shared" si="44"/>
        <v>N/A</v>
      </c>
    </row>
    <row r="140" spans="1:12" ht="25" x14ac:dyDescent="0.25">
      <c r="A140" s="2" t="s">
        <v>504</v>
      </c>
      <c r="B140" s="35" t="s">
        <v>213</v>
      </c>
      <c r="C140" s="13">
        <v>0</v>
      </c>
      <c r="D140" s="11" t="str">
        <f t="shared" si="46"/>
        <v>N/A</v>
      </c>
      <c r="E140" s="13">
        <v>0</v>
      </c>
      <c r="F140" s="11" t="str">
        <f t="shared" si="47"/>
        <v>N/A</v>
      </c>
      <c r="G140" s="13">
        <v>0</v>
      </c>
      <c r="H140" s="11" t="str">
        <f t="shared" si="48"/>
        <v>N/A</v>
      </c>
      <c r="I140" s="12" t="s">
        <v>1747</v>
      </c>
      <c r="J140" s="12" t="s">
        <v>1747</v>
      </c>
      <c r="K140" s="5" t="s">
        <v>739</v>
      </c>
      <c r="L140" s="9" t="str">
        <f t="shared" si="44"/>
        <v>N/A</v>
      </c>
    </row>
    <row r="141" spans="1:12" ht="25" x14ac:dyDescent="0.25">
      <c r="A141" s="2" t="s">
        <v>505</v>
      </c>
      <c r="B141" s="35" t="s">
        <v>213</v>
      </c>
      <c r="C141" s="13">
        <v>0</v>
      </c>
      <c r="D141" s="11" t="str">
        <f t="shared" si="46"/>
        <v>N/A</v>
      </c>
      <c r="E141" s="13">
        <v>0</v>
      </c>
      <c r="F141" s="11" t="str">
        <f t="shared" si="47"/>
        <v>N/A</v>
      </c>
      <c r="G141" s="13">
        <v>0</v>
      </c>
      <c r="H141" s="11" t="str">
        <f t="shared" si="48"/>
        <v>N/A</v>
      </c>
      <c r="I141" s="12" t="s">
        <v>1747</v>
      </c>
      <c r="J141" s="12" t="s">
        <v>1747</v>
      </c>
      <c r="K141" s="5" t="s">
        <v>739</v>
      </c>
      <c r="L141" s="9" t="str">
        <f t="shared" si="44"/>
        <v>N/A</v>
      </c>
    </row>
    <row r="142" spans="1:12" ht="25" x14ac:dyDescent="0.25">
      <c r="A142" s="2" t="s">
        <v>506</v>
      </c>
      <c r="B142" s="35" t="s">
        <v>213</v>
      </c>
      <c r="C142" s="13">
        <v>0</v>
      </c>
      <c r="D142" s="9" t="str">
        <f t="shared" ref="D142" si="49">IF($B142="N/A","N/A",IF(C142&lt;0,"No","Yes"))</f>
        <v>N/A</v>
      </c>
      <c r="E142" s="13">
        <v>0</v>
      </c>
      <c r="F142" s="9" t="str">
        <f t="shared" ref="F142" si="50">IF($B142="N/A","N/A",IF(E142&lt;0,"No","Yes"))</f>
        <v>N/A</v>
      </c>
      <c r="G142" s="13">
        <v>0</v>
      </c>
      <c r="H142" s="9" t="str">
        <f t="shared" ref="H142" si="51">IF($B142="N/A","N/A",IF(G142&lt;0,"No","Yes"))</f>
        <v>N/A</v>
      </c>
      <c r="I142" s="12" t="s">
        <v>1747</v>
      </c>
      <c r="J142" s="12" t="s">
        <v>1747</v>
      </c>
      <c r="K142" s="5" t="s">
        <v>739</v>
      </c>
      <c r="L142" s="9" t="str">
        <f t="shared" si="44"/>
        <v>N/A</v>
      </c>
    </row>
    <row r="143" spans="1:12" x14ac:dyDescent="0.25">
      <c r="A143" s="3" t="s">
        <v>736</v>
      </c>
      <c r="B143" s="35" t="s">
        <v>213</v>
      </c>
      <c r="C143" s="14">
        <v>1947962</v>
      </c>
      <c r="D143" s="11" t="str">
        <f>IF($B143="N/A","N/A",IF(C143&gt;10,"No",IF(C143&lt;-10,"No","Yes")))</f>
        <v>N/A</v>
      </c>
      <c r="E143" s="14">
        <v>0</v>
      </c>
      <c r="F143" s="11" t="str">
        <f>IF($B143="N/A","N/A",IF(E143&gt;10,"No",IF(E143&lt;-10,"No","Yes")))</f>
        <v>N/A</v>
      </c>
      <c r="G143" s="14">
        <v>0</v>
      </c>
      <c r="H143" s="11" t="str">
        <f>IF($B143="N/A","N/A",IF(G143&gt;10,"No",IF(G143&lt;-10,"No","Yes")))</f>
        <v>N/A</v>
      </c>
      <c r="I143" s="12">
        <v>-100</v>
      </c>
      <c r="J143" s="12" t="s">
        <v>1747</v>
      </c>
      <c r="K143" s="43" t="s">
        <v>739</v>
      </c>
      <c r="L143" s="9" t="str">
        <f>IF(J143="Div by 0", "N/A", IF(K143="N/A","N/A", IF(J143&gt;VALUE(MID(K143,1,2)), "No", IF(J143&lt;-1*VALUE(MID(K143,1,2)), "No", "Yes"))))</f>
        <v>N/A</v>
      </c>
    </row>
    <row r="144" spans="1:12" x14ac:dyDescent="0.25">
      <c r="A144" s="3" t="s">
        <v>737</v>
      </c>
      <c r="B144" s="35" t="s">
        <v>213</v>
      </c>
      <c r="C144" s="1">
        <v>46918</v>
      </c>
      <c r="D144" s="11" t="str">
        <f>IF($B144="N/A","N/A",IF(C144&gt;10,"No",IF(C144&lt;-10,"No","Yes")))</f>
        <v>N/A</v>
      </c>
      <c r="E144" s="1">
        <v>11043</v>
      </c>
      <c r="F144" s="11" t="str">
        <f>IF($B144="N/A","N/A",IF(E144&gt;10,"No",IF(E144&lt;-10,"No","Yes")))</f>
        <v>N/A</v>
      </c>
      <c r="G144" s="1">
        <v>525</v>
      </c>
      <c r="H144" s="11" t="str">
        <f>IF($B144="N/A","N/A",IF(G144&gt;10,"No",IF(G144&lt;-10,"No","Yes")))</f>
        <v>N/A</v>
      </c>
      <c r="I144" s="12">
        <v>-76.5</v>
      </c>
      <c r="J144" s="12">
        <v>-95.2</v>
      </c>
      <c r="K144" s="43" t="s">
        <v>739</v>
      </c>
      <c r="L144" s="9" t="str">
        <f>IF(J144="Div by 0", "N/A", IF(K144="N/A","N/A", IF(J144&gt;VALUE(MID(K144,1,2)), "No", IF(J144&lt;-1*VALUE(MID(K144,1,2)), "No", "Yes"))))</f>
        <v>No</v>
      </c>
    </row>
    <row r="145" spans="1:12" x14ac:dyDescent="0.25">
      <c r="A145" s="2" t="s">
        <v>507</v>
      </c>
      <c r="B145" s="5" t="s">
        <v>213</v>
      </c>
      <c r="C145" s="13" t="s">
        <v>213</v>
      </c>
      <c r="D145" s="9" t="str">
        <f t="shared" ref="D145:D149" si="52">IF($B145="N/A","N/A",IF(C145&lt;0,"No","Yes"))</f>
        <v>N/A</v>
      </c>
      <c r="E145" s="13">
        <v>4.3831342804000002</v>
      </c>
      <c r="F145" s="9" t="str">
        <f t="shared" ref="F145:F149" si="53">IF($B145="N/A","N/A",IF(E145&lt;0,"No","Yes"))</f>
        <v>N/A</v>
      </c>
      <c r="G145" s="13">
        <v>0.19179833769999999</v>
      </c>
      <c r="H145" s="9" t="str">
        <f t="shared" ref="H145:H149" si="54">IF($B145="N/A","N/A",IF(G145&lt;0,"No","Yes"))</f>
        <v>N/A</v>
      </c>
      <c r="I145" s="12" t="s">
        <v>213</v>
      </c>
      <c r="J145" s="12">
        <v>-95.6</v>
      </c>
      <c r="K145" s="43" t="s">
        <v>739</v>
      </c>
      <c r="L145" s="9" t="str">
        <f>IF(J145="Div by 0", "N/A", IF(OR(J145="N/A",K145="N/A"),"N/A", IF(J145&gt;VALUE(MID(K145,1,2)), "No", IF(J145&lt;-1*VALUE(MID(K145,1,2)), "No", "Yes"))))</f>
        <v>No</v>
      </c>
    </row>
    <row r="146" spans="1:12" x14ac:dyDescent="0.25">
      <c r="A146" s="2" t="s">
        <v>508</v>
      </c>
      <c r="B146" s="5" t="s">
        <v>213</v>
      </c>
      <c r="C146" s="13" t="s">
        <v>213</v>
      </c>
      <c r="D146" s="9" t="str">
        <f t="shared" si="52"/>
        <v>N/A</v>
      </c>
      <c r="E146" s="13">
        <v>59.489926447000002</v>
      </c>
      <c r="F146" s="9" t="str">
        <f t="shared" si="53"/>
        <v>N/A</v>
      </c>
      <c r="G146" s="13">
        <v>3.6151318090000002</v>
      </c>
      <c r="H146" s="9" t="str">
        <f t="shared" si="54"/>
        <v>N/A</v>
      </c>
      <c r="I146" s="12" t="s">
        <v>213</v>
      </c>
      <c r="J146" s="12">
        <v>-93.9</v>
      </c>
      <c r="K146" s="5" t="s">
        <v>739</v>
      </c>
      <c r="L146" s="9" t="str">
        <f t="shared" ref="L146:L149" si="55">IF(J146="Div by 0", "N/A", IF(OR(J146="N/A",K146="N/A"),"N/A", IF(J146&gt;VALUE(MID(K146,1,2)), "No", IF(J146&lt;-1*VALUE(MID(K146,1,2)), "No", "Yes"))))</f>
        <v>No</v>
      </c>
    </row>
    <row r="147" spans="1:12" x14ac:dyDescent="0.25">
      <c r="A147" s="2" t="s">
        <v>509</v>
      </c>
      <c r="B147" s="5" t="s">
        <v>213</v>
      </c>
      <c r="C147" s="13" t="s">
        <v>213</v>
      </c>
      <c r="D147" s="9" t="str">
        <f t="shared" si="52"/>
        <v>N/A</v>
      </c>
      <c r="E147" s="13">
        <v>5.8849484308999997</v>
      </c>
      <c r="F147" s="9" t="str">
        <f t="shared" si="53"/>
        <v>N/A</v>
      </c>
      <c r="G147" s="13">
        <v>5.1236069999999996E-3</v>
      </c>
      <c r="H147" s="9" t="str">
        <f t="shared" si="54"/>
        <v>N/A</v>
      </c>
      <c r="I147" s="12" t="s">
        <v>213</v>
      </c>
      <c r="J147" s="12">
        <v>-99.9</v>
      </c>
      <c r="K147" s="5" t="s">
        <v>739</v>
      </c>
      <c r="L147" s="9" t="str">
        <f t="shared" si="55"/>
        <v>No</v>
      </c>
    </row>
    <row r="148" spans="1:12" x14ac:dyDescent="0.25">
      <c r="A148" s="2" t="s">
        <v>510</v>
      </c>
      <c r="B148" s="5" t="s">
        <v>213</v>
      </c>
      <c r="C148" s="13" t="s">
        <v>213</v>
      </c>
      <c r="D148" s="9" t="str">
        <f t="shared" si="52"/>
        <v>N/A</v>
      </c>
      <c r="E148" s="13">
        <v>0.78309875780000004</v>
      </c>
      <c r="F148" s="9" t="str">
        <f t="shared" si="53"/>
        <v>N/A</v>
      </c>
      <c r="G148" s="13">
        <v>2.7200817999999999E-3</v>
      </c>
      <c r="H148" s="9" t="str">
        <f t="shared" si="54"/>
        <v>N/A</v>
      </c>
      <c r="I148" s="12" t="s">
        <v>213</v>
      </c>
      <c r="J148" s="12">
        <v>-99.7</v>
      </c>
      <c r="K148" s="5" t="s">
        <v>739</v>
      </c>
      <c r="L148" s="9" t="str">
        <f t="shared" si="55"/>
        <v>No</v>
      </c>
    </row>
    <row r="149" spans="1:12" x14ac:dyDescent="0.25">
      <c r="A149" s="2" t="s">
        <v>511</v>
      </c>
      <c r="B149" s="5" t="s">
        <v>213</v>
      </c>
      <c r="C149" s="13" t="s">
        <v>213</v>
      </c>
      <c r="D149" s="9" t="str">
        <f t="shared" si="52"/>
        <v>N/A</v>
      </c>
      <c r="E149" s="13">
        <v>0.41817426889999998</v>
      </c>
      <c r="F149" s="9" t="str">
        <f t="shared" si="53"/>
        <v>N/A</v>
      </c>
      <c r="G149" s="13">
        <v>2.7344069999999999E-3</v>
      </c>
      <c r="H149" s="9" t="str">
        <f t="shared" si="54"/>
        <v>N/A</v>
      </c>
      <c r="I149" s="12" t="s">
        <v>213</v>
      </c>
      <c r="J149" s="12">
        <v>-99.3</v>
      </c>
      <c r="K149" s="5" t="s">
        <v>739</v>
      </c>
      <c r="L149" s="9" t="str">
        <f t="shared" si="55"/>
        <v>No</v>
      </c>
    </row>
    <row r="150" spans="1:12" x14ac:dyDescent="0.25">
      <c r="A150" s="4" t="s">
        <v>738</v>
      </c>
      <c r="B150" s="43"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1747</v>
      </c>
      <c r="J150" s="12" t="s">
        <v>1747</v>
      </c>
      <c r="K150" s="43" t="s">
        <v>739</v>
      </c>
      <c r="L150" s="9" t="str">
        <f t="shared" ref="L150:L172" si="59">IF(J150="Div by 0", "N/A", IF(K150="N/A","N/A", IF(J150&gt;VALUE(MID(K150,1,2)), "No", IF(J150&lt;-1*VALUE(MID(K150,1,2)), "No", "Yes"))))</f>
        <v>N/A</v>
      </c>
    </row>
    <row r="151" spans="1:12" x14ac:dyDescent="0.25">
      <c r="A151" s="4" t="s">
        <v>534</v>
      </c>
      <c r="B151" s="43" t="s">
        <v>213</v>
      </c>
      <c r="C151" s="1">
        <v>0</v>
      </c>
      <c r="D151" s="11" t="str">
        <f t="shared" si="56"/>
        <v>N/A</v>
      </c>
      <c r="E151" s="1">
        <v>0</v>
      </c>
      <c r="F151" s="11" t="str">
        <f t="shared" si="57"/>
        <v>N/A</v>
      </c>
      <c r="G151" s="1">
        <v>0</v>
      </c>
      <c r="H151" s="11" t="str">
        <f t="shared" si="58"/>
        <v>N/A</v>
      </c>
      <c r="I151" s="12" t="s">
        <v>1747</v>
      </c>
      <c r="J151" s="12" t="s">
        <v>1747</v>
      </c>
      <c r="K151" s="43" t="s">
        <v>739</v>
      </c>
      <c r="L151" s="9" t="str">
        <f t="shared" si="59"/>
        <v>N/A</v>
      </c>
    </row>
    <row r="152" spans="1:12" x14ac:dyDescent="0.25">
      <c r="A152" s="4" t="s">
        <v>535</v>
      </c>
      <c r="B152" s="43" t="s">
        <v>213</v>
      </c>
      <c r="C152" s="1">
        <v>0</v>
      </c>
      <c r="D152" s="11" t="str">
        <f t="shared" si="56"/>
        <v>N/A</v>
      </c>
      <c r="E152" s="1">
        <v>0</v>
      </c>
      <c r="F152" s="11" t="str">
        <f t="shared" si="57"/>
        <v>N/A</v>
      </c>
      <c r="G152" s="1">
        <v>0</v>
      </c>
      <c r="H152" s="11" t="str">
        <f t="shared" si="58"/>
        <v>N/A</v>
      </c>
      <c r="I152" s="12" t="s">
        <v>1747</v>
      </c>
      <c r="J152" s="12" t="s">
        <v>1747</v>
      </c>
      <c r="K152" s="43" t="s">
        <v>739</v>
      </c>
      <c r="L152" s="9" t="str">
        <f t="shared" si="59"/>
        <v>N/A</v>
      </c>
    </row>
    <row r="153" spans="1:12" x14ac:dyDescent="0.25">
      <c r="A153" s="4" t="s">
        <v>536</v>
      </c>
      <c r="B153" s="43" t="s">
        <v>213</v>
      </c>
      <c r="C153" s="1">
        <v>0</v>
      </c>
      <c r="D153" s="11" t="str">
        <f t="shared" si="56"/>
        <v>N/A</v>
      </c>
      <c r="E153" s="1">
        <v>0</v>
      </c>
      <c r="F153" s="11" t="str">
        <f t="shared" si="57"/>
        <v>N/A</v>
      </c>
      <c r="G153" s="1">
        <v>0</v>
      </c>
      <c r="H153" s="11" t="str">
        <f t="shared" si="58"/>
        <v>N/A</v>
      </c>
      <c r="I153" s="12" t="s">
        <v>1747</v>
      </c>
      <c r="J153" s="12" t="s">
        <v>1747</v>
      </c>
      <c r="K153" s="43" t="s">
        <v>739</v>
      </c>
      <c r="L153" s="9" t="str">
        <f t="shared" si="59"/>
        <v>N/A</v>
      </c>
    </row>
    <row r="154" spans="1:12" x14ac:dyDescent="0.25">
      <c r="A154" s="4" t="s">
        <v>537</v>
      </c>
      <c r="B154" s="43" t="s">
        <v>213</v>
      </c>
      <c r="C154" s="1">
        <v>0</v>
      </c>
      <c r="D154" s="11" t="str">
        <f t="shared" si="56"/>
        <v>N/A</v>
      </c>
      <c r="E154" s="1">
        <v>0</v>
      </c>
      <c r="F154" s="11" t="str">
        <f t="shared" si="57"/>
        <v>N/A</v>
      </c>
      <c r="G154" s="1">
        <v>0</v>
      </c>
      <c r="H154" s="11" t="str">
        <f t="shared" si="58"/>
        <v>N/A</v>
      </c>
      <c r="I154" s="12" t="s">
        <v>1747</v>
      </c>
      <c r="J154" s="12" t="s">
        <v>1747</v>
      </c>
      <c r="K154" s="43" t="s">
        <v>739</v>
      </c>
      <c r="L154" s="9" t="str">
        <f t="shared" si="59"/>
        <v>N/A</v>
      </c>
    </row>
    <row r="155" spans="1:12" x14ac:dyDescent="0.25">
      <c r="A155" s="2" t="s">
        <v>538</v>
      </c>
      <c r="B155" s="5" t="s">
        <v>213</v>
      </c>
      <c r="C155" s="13" t="s">
        <v>213</v>
      </c>
      <c r="D155" s="9" t="str">
        <f t="shared" ref="D155:D159" si="60">IF($B155="N/A","N/A",IF(C155&lt;0,"No","Yes"))</f>
        <v>N/A</v>
      </c>
      <c r="E155" s="13">
        <v>0</v>
      </c>
      <c r="F155" s="9" t="str">
        <f t="shared" ref="F155:F159" si="61">IF($B155="N/A","N/A",IF(E155&lt;0,"No","Yes"))</f>
        <v>N/A</v>
      </c>
      <c r="G155" s="13">
        <v>0</v>
      </c>
      <c r="H155" s="9" t="str">
        <f t="shared" ref="H155:H159" si="62">IF($B155="N/A","N/A",IF(G155&lt;0,"No","Yes"))</f>
        <v>N/A</v>
      </c>
      <c r="I155" s="12" t="s">
        <v>213</v>
      </c>
      <c r="J155" s="12" t="s">
        <v>1747</v>
      </c>
      <c r="K155" s="43" t="s">
        <v>739</v>
      </c>
      <c r="L155" s="9" t="str">
        <f>IF(J155="Div by 0", "N/A", IF(OR(J155="N/A",K155="N/A"),"N/A", IF(J155&gt;VALUE(MID(K155,1,2)), "No", IF(J155&lt;-1*VALUE(MID(K155,1,2)), "No", "Yes"))))</f>
        <v>N/A</v>
      </c>
    </row>
    <row r="156" spans="1:12" x14ac:dyDescent="0.25">
      <c r="A156" s="2" t="s">
        <v>539</v>
      </c>
      <c r="B156" s="5" t="s">
        <v>213</v>
      </c>
      <c r="C156" s="13" t="s">
        <v>213</v>
      </c>
      <c r="D156" s="9" t="str">
        <f t="shared" si="60"/>
        <v>N/A</v>
      </c>
      <c r="E156" s="13">
        <v>0</v>
      </c>
      <c r="F156" s="9" t="str">
        <f t="shared" si="61"/>
        <v>N/A</v>
      </c>
      <c r="G156" s="13">
        <v>0</v>
      </c>
      <c r="H156" s="9" t="str">
        <f t="shared" si="62"/>
        <v>N/A</v>
      </c>
      <c r="I156" s="12" t="s">
        <v>213</v>
      </c>
      <c r="J156" s="12" t="s">
        <v>1747</v>
      </c>
      <c r="K156" s="5" t="s">
        <v>739</v>
      </c>
      <c r="L156" s="9" t="str">
        <f t="shared" ref="L156:L159" si="63">IF(J156="Div by 0", "N/A", IF(OR(J156="N/A",K156="N/A"),"N/A", IF(J156&gt;VALUE(MID(K156,1,2)), "No", IF(J156&lt;-1*VALUE(MID(K156,1,2)), "No", "Yes"))))</f>
        <v>N/A</v>
      </c>
    </row>
    <row r="157" spans="1:12" ht="25" x14ac:dyDescent="0.25">
      <c r="A157" s="2" t="s">
        <v>540</v>
      </c>
      <c r="B157" s="5" t="s">
        <v>213</v>
      </c>
      <c r="C157" s="13" t="s">
        <v>213</v>
      </c>
      <c r="D157" s="9" t="str">
        <f t="shared" si="60"/>
        <v>N/A</v>
      </c>
      <c r="E157" s="13">
        <v>0</v>
      </c>
      <c r="F157" s="9" t="str">
        <f t="shared" si="61"/>
        <v>N/A</v>
      </c>
      <c r="G157" s="13">
        <v>0</v>
      </c>
      <c r="H157" s="9" t="str">
        <f t="shared" si="62"/>
        <v>N/A</v>
      </c>
      <c r="I157" s="12" t="s">
        <v>213</v>
      </c>
      <c r="J157" s="12" t="s">
        <v>1747</v>
      </c>
      <c r="K157" s="5" t="s">
        <v>739</v>
      </c>
      <c r="L157" s="9" t="str">
        <f t="shared" si="63"/>
        <v>N/A</v>
      </c>
    </row>
    <row r="158" spans="1:12" x14ac:dyDescent="0.25">
      <c r="A158" s="2" t="s">
        <v>541</v>
      </c>
      <c r="B158" s="5" t="s">
        <v>213</v>
      </c>
      <c r="C158" s="13" t="s">
        <v>213</v>
      </c>
      <c r="D158" s="9" t="str">
        <f t="shared" si="60"/>
        <v>N/A</v>
      </c>
      <c r="E158" s="13">
        <v>0</v>
      </c>
      <c r="F158" s="9" t="str">
        <f t="shared" si="61"/>
        <v>N/A</v>
      </c>
      <c r="G158" s="13">
        <v>0</v>
      </c>
      <c r="H158" s="9" t="str">
        <f t="shared" si="62"/>
        <v>N/A</v>
      </c>
      <c r="I158" s="12" t="s">
        <v>213</v>
      </c>
      <c r="J158" s="12" t="s">
        <v>1747</v>
      </c>
      <c r="K158" s="5" t="s">
        <v>739</v>
      </c>
      <c r="L158" s="9" t="str">
        <f t="shared" si="63"/>
        <v>N/A</v>
      </c>
    </row>
    <row r="159" spans="1:12" x14ac:dyDescent="0.25">
      <c r="A159" s="2" t="s">
        <v>542</v>
      </c>
      <c r="B159" s="5" t="s">
        <v>213</v>
      </c>
      <c r="C159" s="13" t="s">
        <v>213</v>
      </c>
      <c r="D159" s="9" t="str">
        <f t="shared" si="60"/>
        <v>N/A</v>
      </c>
      <c r="E159" s="13">
        <v>0</v>
      </c>
      <c r="F159" s="9" t="str">
        <f t="shared" si="61"/>
        <v>N/A</v>
      </c>
      <c r="G159" s="13">
        <v>0</v>
      </c>
      <c r="H159" s="9" t="str">
        <f t="shared" si="62"/>
        <v>N/A</v>
      </c>
      <c r="I159" s="12" t="s">
        <v>213</v>
      </c>
      <c r="J159" s="12" t="s">
        <v>1747</v>
      </c>
      <c r="K159" s="5" t="s">
        <v>739</v>
      </c>
      <c r="L159" s="9" t="str">
        <f t="shared" si="63"/>
        <v>N/A</v>
      </c>
    </row>
    <row r="160" spans="1:12" ht="25" x14ac:dyDescent="0.25">
      <c r="A160" s="4" t="s">
        <v>543</v>
      </c>
      <c r="B160" s="43" t="s">
        <v>213</v>
      </c>
      <c r="C160" s="1">
        <v>0</v>
      </c>
      <c r="D160" s="11" t="str">
        <f t="shared" si="56"/>
        <v>N/A</v>
      </c>
      <c r="E160" s="1">
        <v>0</v>
      </c>
      <c r="F160" s="11" t="str">
        <f t="shared" si="57"/>
        <v>N/A</v>
      </c>
      <c r="G160" s="1">
        <v>0</v>
      </c>
      <c r="H160" s="11" t="str">
        <f t="shared" si="58"/>
        <v>N/A</v>
      </c>
      <c r="I160" s="12" t="s">
        <v>1747</v>
      </c>
      <c r="J160" s="12" t="s">
        <v>1747</v>
      </c>
      <c r="K160" s="43" t="s">
        <v>739</v>
      </c>
      <c r="L160" s="9" t="str">
        <f t="shared" si="59"/>
        <v>N/A</v>
      </c>
    </row>
    <row r="161" spans="1:12" x14ac:dyDescent="0.25">
      <c r="A161" s="4" t="s">
        <v>544</v>
      </c>
      <c r="B161" s="43" t="s">
        <v>213</v>
      </c>
      <c r="C161" s="14">
        <v>0</v>
      </c>
      <c r="D161" s="11" t="str">
        <f t="shared" si="56"/>
        <v>N/A</v>
      </c>
      <c r="E161" s="14">
        <v>0</v>
      </c>
      <c r="F161" s="11" t="str">
        <f t="shared" si="57"/>
        <v>N/A</v>
      </c>
      <c r="G161" s="14">
        <v>0</v>
      </c>
      <c r="H161" s="11" t="str">
        <f t="shared" si="58"/>
        <v>N/A</v>
      </c>
      <c r="I161" s="12" t="s">
        <v>1747</v>
      </c>
      <c r="J161" s="12" t="s">
        <v>1747</v>
      </c>
      <c r="K161" s="43" t="s">
        <v>739</v>
      </c>
      <c r="L161" s="9" t="str">
        <f t="shared" si="59"/>
        <v>N/A</v>
      </c>
    </row>
    <row r="162" spans="1:12" x14ac:dyDescent="0.25">
      <c r="A162" s="4" t="s">
        <v>1289</v>
      </c>
      <c r="B162" s="43" t="s">
        <v>213</v>
      </c>
      <c r="C162" s="14" t="s">
        <v>1747</v>
      </c>
      <c r="D162" s="11" t="str">
        <f t="shared" si="56"/>
        <v>N/A</v>
      </c>
      <c r="E162" s="14" t="s">
        <v>1747</v>
      </c>
      <c r="F162" s="11" t="str">
        <f t="shared" si="57"/>
        <v>N/A</v>
      </c>
      <c r="G162" s="14" t="s">
        <v>1747</v>
      </c>
      <c r="H162" s="11" t="str">
        <f t="shared" si="58"/>
        <v>N/A</v>
      </c>
      <c r="I162" s="12" t="s">
        <v>1747</v>
      </c>
      <c r="J162" s="12" t="s">
        <v>1747</v>
      </c>
      <c r="K162" s="43" t="s">
        <v>739</v>
      </c>
      <c r="L162" s="9" t="str">
        <f t="shared" si="59"/>
        <v>N/A</v>
      </c>
    </row>
    <row r="163" spans="1:12" ht="25" x14ac:dyDescent="0.25">
      <c r="A163" s="4" t="s">
        <v>1290</v>
      </c>
      <c r="B163" s="43" t="s">
        <v>213</v>
      </c>
      <c r="C163" s="14" t="s">
        <v>1747</v>
      </c>
      <c r="D163" s="11" t="str">
        <f t="shared" si="56"/>
        <v>N/A</v>
      </c>
      <c r="E163" s="14" t="s">
        <v>1747</v>
      </c>
      <c r="F163" s="11" t="str">
        <f t="shared" si="57"/>
        <v>N/A</v>
      </c>
      <c r="G163" s="14" t="s">
        <v>1747</v>
      </c>
      <c r="H163" s="11" t="str">
        <f t="shared" si="58"/>
        <v>N/A</v>
      </c>
      <c r="I163" s="12" t="s">
        <v>1747</v>
      </c>
      <c r="J163" s="12" t="s">
        <v>1747</v>
      </c>
      <c r="K163" s="43" t="s">
        <v>739</v>
      </c>
      <c r="L163" s="9" t="str">
        <f t="shared" si="59"/>
        <v>N/A</v>
      </c>
    </row>
    <row r="164" spans="1:12" ht="25" x14ac:dyDescent="0.25">
      <c r="A164" s="4" t="s">
        <v>1291</v>
      </c>
      <c r="B164" s="43" t="s">
        <v>213</v>
      </c>
      <c r="C164" s="14" t="s">
        <v>1747</v>
      </c>
      <c r="D164" s="11" t="str">
        <f t="shared" si="56"/>
        <v>N/A</v>
      </c>
      <c r="E164" s="14" t="s">
        <v>1747</v>
      </c>
      <c r="F164" s="11" t="str">
        <f t="shared" si="57"/>
        <v>N/A</v>
      </c>
      <c r="G164" s="14" t="s">
        <v>1747</v>
      </c>
      <c r="H164" s="11" t="str">
        <f t="shared" si="58"/>
        <v>N/A</v>
      </c>
      <c r="I164" s="12" t="s">
        <v>1747</v>
      </c>
      <c r="J164" s="12" t="s">
        <v>1747</v>
      </c>
      <c r="K164" s="43" t="s">
        <v>739</v>
      </c>
      <c r="L164" s="9" t="str">
        <f t="shared" si="59"/>
        <v>N/A</v>
      </c>
    </row>
    <row r="165" spans="1:12" ht="25" x14ac:dyDescent="0.25">
      <c r="A165" s="4" t="s">
        <v>1292</v>
      </c>
      <c r="B165" s="43" t="s">
        <v>213</v>
      </c>
      <c r="C165" s="14" t="s">
        <v>1747</v>
      </c>
      <c r="D165" s="11" t="str">
        <f t="shared" si="56"/>
        <v>N/A</v>
      </c>
      <c r="E165" s="14" t="s">
        <v>1747</v>
      </c>
      <c r="F165" s="11" t="str">
        <f t="shared" si="57"/>
        <v>N/A</v>
      </c>
      <c r="G165" s="14" t="s">
        <v>1747</v>
      </c>
      <c r="H165" s="11" t="str">
        <f t="shared" si="58"/>
        <v>N/A</v>
      </c>
      <c r="I165" s="12" t="s">
        <v>1747</v>
      </c>
      <c r="J165" s="12" t="s">
        <v>1747</v>
      </c>
      <c r="K165" s="43" t="s">
        <v>739</v>
      </c>
      <c r="L165" s="9" t="str">
        <f t="shared" si="59"/>
        <v>N/A</v>
      </c>
    </row>
    <row r="166" spans="1:12" ht="25" x14ac:dyDescent="0.25">
      <c r="A166" s="4" t="s">
        <v>1293</v>
      </c>
      <c r="B166" s="43" t="s">
        <v>213</v>
      </c>
      <c r="C166" s="14" t="s">
        <v>1747</v>
      </c>
      <c r="D166" s="11" t="str">
        <f t="shared" si="56"/>
        <v>N/A</v>
      </c>
      <c r="E166" s="14" t="s">
        <v>1747</v>
      </c>
      <c r="F166" s="11" t="str">
        <f t="shared" si="57"/>
        <v>N/A</v>
      </c>
      <c r="G166" s="14" t="s">
        <v>1747</v>
      </c>
      <c r="H166" s="11" t="str">
        <f t="shared" si="58"/>
        <v>N/A</v>
      </c>
      <c r="I166" s="12" t="s">
        <v>1747</v>
      </c>
      <c r="J166" s="12" t="s">
        <v>1747</v>
      </c>
      <c r="K166" s="43" t="s">
        <v>739</v>
      </c>
      <c r="L166" s="9" t="str">
        <f t="shared" si="59"/>
        <v>N/A</v>
      </c>
    </row>
    <row r="167" spans="1:12" x14ac:dyDescent="0.25">
      <c r="A167" s="44" t="s">
        <v>545</v>
      </c>
      <c r="B167" s="35" t="s">
        <v>213</v>
      </c>
      <c r="C167" s="45">
        <v>0</v>
      </c>
      <c r="D167" s="11" t="str">
        <f t="shared" si="56"/>
        <v>N/A</v>
      </c>
      <c r="E167" s="45">
        <v>0</v>
      </c>
      <c r="F167" s="11" t="str">
        <f t="shared" si="57"/>
        <v>N/A</v>
      </c>
      <c r="G167" s="45">
        <v>0</v>
      </c>
      <c r="H167" s="11" t="str">
        <f t="shared" si="58"/>
        <v>N/A</v>
      </c>
      <c r="I167" s="12" t="s">
        <v>1747</v>
      </c>
      <c r="J167" s="12" t="s">
        <v>1747</v>
      </c>
      <c r="K167" s="43" t="s">
        <v>739</v>
      </c>
      <c r="L167" s="9" t="str">
        <f t="shared" si="59"/>
        <v>N/A</v>
      </c>
    </row>
    <row r="168" spans="1:12" x14ac:dyDescent="0.25">
      <c r="A168" s="44" t="s">
        <v>1294</v>
      </c>
      <c r="B168" s="35" t="s">
        <v>213</v>
      </c>
      <c r="C168" s="45" t="s">
        <v>1747</v>
      </c>
      <c r="D168" s="11" t="str">
        <f t="shared" si="56"/>
        <v>N/A</v>
      </c>
      <c r="E168" s="45" t="s">
        <v>1747</v>
      </c>
      <c r="F168" s="11" t="str">
        <f t="shared" si="57"/>
        <v>N/A</v>
      </c>
      <c r="G168" s="45" t="s">
        <v>1747</v>
      </c>
      <c r="H168" s="11" t="str">
        <f t="shared" si="58"/>
        <v>N/A</v>
      </c>
      <c r="I168" s="12" t="s">
        <v>1747</v>
      </c>
      <c r="J168" s="12" t="s">
        <v>1747</v>
      </c>
      <c r="K168" s="43" t="s">
        <v>739</v>
      </c>
      <c r="L168" s="9" t="str">
        <f t="shared" si="59"/>
        <v>N/A</v>
      </c>
    </row>
    <row r="169" spans="1:12" ht="25" x14ac:dyDescent="0.25">
      <c r="A169" s="44" t="s">
        <v>1295</v>
      </c>
      <c r="B169" s="43" t="s">
        <v>213</v>
      </c>
      <c r="C169" s="14" t="s">
        <v>1747</v>
      </c>
      <c r="D169" s="11" t="str">
        <f t="shared" si="56"/>
        <v>N/A</v>
      </c>
      <c r="E169" s="14" t="s">
        <v>1747</v>
      </c>
      <c r="F169" s="11" t="str">
        <f t="shared" si="57"/>
        <v>N/A</v>
      </c>
      <c r="G169" s="14" t="s">
        <v>1747</v>
      </c>
      <c r="H169" s="11" t="str">
        <f t="shared" si="58"/>
        <v>N/A</v>
      </c>
      <c r="I169" s="12" t="s">
        <v>1747</v>
      </c>
      <c r="J169" s="12" t="s">
        <v>1747</v>
      </c>
      <c r="K169" s="43" t="s">
        <v>739</v>
      </c>
      <c r="L169" s="9" t="str">
        <f t="shared" si="59"/>
        <v>N/A</v>
      </c>
    </row>
    <row r="170" spans="1:12" ht="25" x14ac:dyDescent="0.25">
      <c r="A170" s="44" t="s">
        <v>1296</v>
      </c>
      <c r="B170" s="43" t="s">
        <v>213</v>
      </c>
      <c r="C170" s="14" t="s">
        <v>1747</v>
      </c>
      <c r="D170" s="11" t="str">
        <f t="shared" si="56"/>
        <v>N/A</v>
      </c>
      <c r="E170" s="14" t="s">
        <v>1747</v>
      </c>
      <c r="F170" s="11" t="str">
        <f t="shared" si="57"/>
        <v>N/A</v>
      </c>
      <c r="G170" s="14" t="s">
        <v>1747</v>
      </c>
      <c r="H170" s="11" t="str">
        <f t="shared" si="58"/>
        <v>N/A</v>
      </c>
      <c r="I170" s="12" t="s">
        <v>1747</v>
      </c>
      <c r="J170" s="12" t="s">
        <v>1747</v>
      </c>
      <c r="K170" s="43" t="s">
        <v>739</v>
      </c>
      <c r="L170" s="9" t="str">
        <f t="shared" si="59"/>
        <v>N/A</v>
      </c>
    </row>
    <row r="171" spans="1:12" ht="25" x14ac:dyDescent="0.25">
      <c r="A171" s="44" t="s">
        <v>1297</v>
      </c>
      <c r="B171" s="43" t="s">
        <v>213</v>
      </c>
      <c r="C171" s="14" t="s">
        <v>1747</v>
      </c>
      <c r="D171" s="11" t="str">
        <f t="shared" si="56"/>
        <v>N/A</v>
      </c>
      <c r="E171" s="14" t="s">
        <v>1747</v>
      </c>
      <c r="F171" s="11" t="str">
        <f t="shared" si="57"/>
        <v>N/A</v>
      </c>
      <c r="G171" s="14" t="s">
        <v>1747</v>
      </c>
      <c r="H171" s="11" t="str">
        <f t="shared" si="58"/>
        <v>N/A</v>
      </c>
      <c r="I171" s="12" t="s">
        <v>1747</v>
      </c>
      <c r="J171" s="12" t="s">
        <v>1747</v>
      </c>
      <c r="K171" s="43" t="s">
        <v>739</v>
      </c>
      <c r="L171" s="9" t="str">
        <f t="shared" si="59"/>
        <v>N/A</v>
      </c>
    </row>
    <row r="172" spans="1:12" ht="25" x14ac:dyDescent="0.25">
      <c r="A172" s="44" t="s">
        <v>1298</v>
      </c>
      <c r="B172" s="43" t="s">
        <v>213</v>
      </c>
      <c r="C172" s="14" t="s">
        <v>1747</v>
      </c>
      <c r="D172" s="11" t="str">
        <f t="shared" si="56"/>
        <v>N/A</v>
      </c>
      <c r="E172" s="14" t="s">
        <v>1747</v>
      </c>
      <c r="F172" s="11" t="str">
        <f t="shared" si="57"/>
        <v>N/A</v>
      </c>
      <c r="G172" s="14" t="s">
        <v>1747</v>
      </c>
      <c r="H172" s="11" t="str">
        <f t="shared" si="58"/>
        <v>N/A</v>
      </c>
      <c r="I172" s="12" t="s">
        <v>1747</v>
      </c>
      <c r="J172" s="12" t="s">
        <v>1747</v>
      </c>
      <c r="K172" s="43" t="s">
        <v>739</v>
      </c>
      <c r="L172" s="9" t="str">
        <f t="shared" si="59"/>
        <v>N/A</v>
      </c>
    </row>
    <row r="173" spans="1:12" ht="25" x14ac:dyDescent="0.25">
      <c r="A173" s="2" t="s">
        <v>546</v>
      </c>
      <c r="B173" s="117" t="s">
        <v>213</v>
      </c>
      <c r="C173" s="118">
        <v>0</v>
      </c>
      <c r="D173" s="113" t="str">
        <f>IF($B173="N/A","N/A",IF(C173&gt;10,"No",IF(C173&lt;-10,"No","Yes")))</f>
        <v>N/A</v>
      </c>
      <c r="E173" s="118">
        <v>0</v>
      </c>
      <c r="F173" s="113" t="str">
        <f>IF($B173="N/A","N/A",IF(E173&gt;10,"No",IF(E173&lt;-10,"No","Yes")))</f>
        <v>N/A</v>
      </c>
      <c r="G173" s="118">
        <v>0</v>
      </c>
      <c r="H173" s="113" t="str">
        <f>IF($B173="N/A","N/A",IF(G173&gt;10,"No",IF(G173&lt;-10,"No","Yes")))</f>
        <v>N/A</v>
      </c>
      <c r="I173" s="114" t="s">
        <v>1747</v>
      </c>
      <c r="J173" s="114" t="s">
        <v>1747</v>
      </c>
      <c r="K173" s="115" t="s">
        <v>739</v>
      </c>
      <c r="L173" s="116" t="str">
        <f>IF(J173="Div by 0", "N/A", IF(K173="N/A","N/A", IF(J173&gt;VALUE(MID(K173,1,2)), "No", IF(J173&lt;-1*VALUE(MID(K173,1,2)), "No", "Yes"))))</f>
        <v>N/A</v>
      </c>
    </row>
    <row r="174" spans="1:12" ht="25" x14ac:dyDescent="0.25">
      <c r="A174" s="2" t="s">
        <v>1299</v>
      </c>
      <c r="B174" s="43"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1747</v>
      </c>
      <c r="J174" s="12" t="s">
        <v>1747</v>
      </c>
      <c r="K174" s="43" t="s">
        <v>739</v>
      </c>
      <c r="L174" s="9" t="str">
        <f t="shared" ref="L174:L181" si="67">IF(J174="Div by 0", "N/A", IF(K174="N/A","N/A", IF(J174&gt;VALUE(MID(K174,1,2)), "No", IF(J174&lt;-1*VALUE(MID(K174,1,2)), "No", "Yes"))))</f>
        <v>N/A</v>
      </c>
    </row>
    <row r="175" spans="1:12" ht="25" x14ac:dyDescent="0.25">
      <c r="A175" s="2" t="s">
        <v>547</v>
      </c>
      <c r="B175" s="43" t="s">
        <v>213</v>
      </c>
      <c r="C175" s="14">
        <v>0</v>
      </c>
      <c r="D175" s="11" t="str">
        <f t="shared" si="64"/>
        <v>N/A</v>
      </c>
      <c r="E175" s="14">
        <v>0</v>
      </c>
      <c r="F175" s="11" t="str">
        <f t="shared" si="65"/>
        <v>N/A</v>
      </c>
      <c r="G175" s="14">
        <v>0</v>
      </c>
      <c r="H175" s="11" t="str">
        <f t="shared" si="66"/>
        <v>N/A</v>
      </c>
      <c r="I175" s="12" t="s">
        <v>1747</v>
      </c>
      <c r="J175" s="12" t="s">
        <v>1747</v>
      </c>
      <c r="K175" s="43" t="s">
        <v>739</v>
      </c>
      <c r="L175" s="9" t="str">
        <f t="shared" si="67"/>
        <v>N/A</v>
      </c>
    </row>
    <row r="176" spans="1:12" ht="25" x14ac:dyDescent="0.25">
      <c r="A176" s="2" t="s">
        <v>512</v>
      </c>
      <c r="B176" s="43" t="s">
        <v>213</v>
      </c>
      <c r="C176" s="14">
        <v>0</v>
      </c>
      <c r="D176" s="11" t="str">
        <f t="shared" si="64"/>
        <v>N/A</v>
      </c>
      <c r="E176" s="14">
        <v>0</v>
      </c>
      <c r="F176" s="11" t="str">
        <f t="shared" si="65"/>
        <v>N/A</v>
      </c>
      <c r="G176" s="14">
        <v>0</v>
      </c>
      <c r="H176" s="11" t="str">
        <f t="shared" si="66"/>
        <v>N/A</v>
      </c>
      <c r="I176" s="12" t="s">
        <v>1747</v>
      </c>
      <c r="J176" s="12" t="s">
        <v>1747</v>
      </c>
      <c r="K176" s="43" t="s">
        <v>739</v>
      </c>
      <c r="L176" s="9" t="str">
        <f t="shared" si="67"/>
        <v>N/A</v>
      </c>
    </row>
    <row r="177" spans="1:12" ht="25" x14ac:dyDescent="0.25">
      <c r="A177" s="2" t="s">
        <v>513</v>
      </c>
      <c r="B177" s="43" t="s">
        <v>213</v>
      </c>
      <c r="C177" s="14" t="s">
        <v>1747</v>
      </c>
      <c r="D177" s="11" t="str">
        <f t="shared" si="64"/>
        <v>N/A</v>
      </c>
      <c r="E177" s="14" t="s">
        <v>1747</v>
      </c>
      <c r="F177" s="11" t="str">
        <f t="shared" si="65"/>
        <v>N/A</v>
      </c>
      <c r="G177" s="14" t="s">
        <v>1747</v>
      </c>
      <c r="H177" s="11" t="str">
        <f t="shared" si="66"/>
        <v>N/A</v>
      </c>
      <c r="I177" s="12" t="s">
        <v>1747</v>
      </c>
      <c r="J177" s="12" t="s">
        <v>1747</v>
      </c>
      <c r="K177" s="43" t="s">
        <v>739</v>
      </c>
      <c r="L177" s="9" t="str">
        <f t="shared" si="67"/>
        <v>N/A</v>
      </c>
    </row>
    <row r="178" spans="1:12" ht="25" x14ac:dyDescent="0.25">
      <c r="A178" s="2" t="s">
        <v>1300</v>
      </c>
      <c r="B178" s="35" t="s">
        <v>213</v>
      </c>
      <c r="C178" s="45" t="s">
        <v>1747</v>
      </c>
      <c r="D178" s="11" t="str">
        <f t="shared" si="64"/>
        <v>N/A</v>
      </c>
      <c r="E178" s="45" t="s">
        <v>1747</v>
      </c>
      <c r="F178" s="11" t="str">
        <f t="shared" si="65"/>
        <v>N/A</v>
      </c>
      <c r="G178" s="45" t="s">
        <v>1747</v>
      </c>
      <c r="H178" s="11" t="str">
        <f t="shared" si="66"/>
        <v>N/A</v>
      </c>
      <c r="I178" s="12" t="s">
        <v>1747</v>
      </c>
      <c r="J178" s="12" t="s">
        <v>1747</v>
      </c>
      <c r="K178" s="43" t="s">
        <v>739</v>
      </c>
      <c r="L178" s="9" t="str">
        <f t="shared" si="67"/>
        <v>N/A</v>
      </c>
    </row>
    <row r="179" spans="1:12" ht="25" x14ac:dyDescent="0.25">
      <c r="A179" s="2" t="s">
        <v>514</v>
      </c>
      <c r="B179" s="35" t="s">
        <v>213</v>
      </c>
      <c r="C179" s="45" t="s">
        <v>1747</v>
      </c>
      <c r="D179" s="11" t="str">
        <f t="shared" si="64"/>
        <v>N/A</v>
      </c>
      <c r="E179" s="45" t="s">
        <v>1747</v>
      </c>
      <c r="F179" s="11" t="str">
        <f t="shared" si="65"/>
        <v>N/A</v>
      </c>
      <c r="G179" s="45" t="s">
        <v>1747</v>
      </c>
      <c r="H179" s="11" t="str">
        <f t="shared" si="66"/>
        <v>N/A</v>
      </c>
      <c r="I179" s="12" t="s">
        <v>1747</v>
      </c>
      <c r="J179" s="12" t="s">
        <v>1747</v>
      </c>
      <c r="K179" s="43" t="s">
        <v>739</v>
      </c>
      <c r="L179" s="9" t="str">
        <f t="shared" si="67"/>
        <v>N/A</v>
      </c>
    </row>
    <row r="180" spans="1:12" ht="25" x14ac:dyDescent="0.25">
      <c r="A180" s="2" t="s">
        <v>515</v>
      </c>
      <c r="B180" s="35" t="s">
        <v>213</v>
      </c>
      <c r="C180" s="45" t="s">
        <v>1747</v>
      </c>
      <c r="D180" s="11" t="str">
        <f t="shared" si="64"/>
        <v>N/A</v>
      </c>
      <c r="E180" s="45" t="s">
        <v>1747</v>
      </c>
      <c r="F180" s="11" t="str">
        <f t="shared" si="65"/>
        <v>N/A</v>
      </c>
      <c r="G180" s="45" t="s">
        <v>1747</v>
      </c>
      <c r="H180" s="11" t="str">
        <f t="shared" si="66"/>
        <v>N/A</v>
      </c>
      <c r="I180" s="12" t="s">
        <v>1747</v>
      </c>
      <c r="J180" s="12" t="s">
        <v>1747</v>
      </c>
      <c r="K180" s="43" t="s">
        <v>739</v>
      </c>
      <c r="L180" s="9" t="str">
        <f t="shared" si="67"/>
        <v>N/A</v>
      </c>
    </row>
    <row r="181" spans="1:12" ht="25" x14ac:dyDescent="0.25">
      <c r="A181" s="2" t="s">
        <v>1653</v>
      </c>
      <c r="B181" s="43" t="s">
        <v>213</v>
      </c>
      <c r="C181" s="13" t="s">
        <v>1747</v>
      </c>
      <c r="D181" s="11" t="str">
        <f t="shared" si="64"/>
        <v>N/A</v>
      </c>
      <c r="E181" s="13" t="s">
        <v>1747</v>
      </c>
      <c r="F181" s="11" t="str">
        <f t="shared" si="65"/>
        <v>N/A</v>
      </c>
      <c r="G181" s="13" t="s">
        <v>1747</v>
      </c>
      <c r="H181" s="11" t="str">
        <f t="shared" si="66"/>
        <v>N/A</v>
      </c>
      <c r="I181" s="12" t="s">
        <v>1747</v>
      </c>
      <c r="J181" s="12" t="s">
        <v>1747</v>
      </c>
      <c r="K181" s="43" t="s">
        <v>739</v>
      </c>
      <c r="L181" s="9" t="str">
        <f t="shared" si="67"/>
        <v>N/A</v>
      </c>
    </row>
    <row r="182" spans="1:12" ht="25" x14ac:dyDescent="0.25">
      <c r="A182" s="2" t="s">
        <v>1654</v>
      </c>
      <c r="B182" s="119" t="s">
        <v>213</v>
      </c>
      <c r="C182" s="120" t="s">
        <v>1747</v>
      </c>
      <c r="D182" s="116" t="str">
        <f t="shared" ref="D182" si="68">IF($B182="N/A","N/A",IF(C182&lt;0,"No","Yes"))</f>
        <v>N/A</v>
      </c>
      <c r="E182" s="120" t="s">
        <v>1747</v>
      </c>
      <c r="F182" s="116" t="str">
        <f t="shared" ref="F182" si="69">IF($B182="N/A","N/A",IF(E182&lt;0,"No","Yes"))</f>
        <v>N/A</v>
      </c>
      <c r="G182" s="120" t="s">
        <v>1747</v>
      </c>
      <c r="H182" s="116" t="str">
        <f t="shared" ref="H182" si="70">IF($B182="N/A","N/A",IF(G182&lt;0,"No","Yes"))</f>
        <v>N/A</v>
      </c>
      <c r="I182" s="114" t="s">
        <v>1747</v>
      </c>
      <c r="J182" s="114" t="s">
        <v>1747</v>
      </c>
      <c r="K182" s="119" t="s">
        <v>739</v>
      </c>
      <c r="L182" s="116" t="str">
        <f t="shared" ref="L182" si="71">IF(J182="Div by 0", "N/A", IF(OR(J182="N/A",K182="N/A"),"N/A", IF(J182&gt;VALUE(MID(K182,1,2)), "No", IF(J182&lt;-1*VALUE(MID(K182,1,2)), "No", "Yes"))))</f>
        <v>N/A</v>
      </c>
    </row>
    <row r="183" spans="1:12" ht="25" x14ac:dyDescent="0.25">
      <c r="A183" s="2" t="s">
        <v>1655</v>
      </c>
      <c r="B183" s="5" t="s">
        <v>213</v>
      </c>
      <c r="C183" s="13" t="s">
        <v>1747</v>
      </c>
      <c r="D183" s="9" t="str">
        <f t="shared" ref="D183:D185" si="72">IF($B183="N/A","N/A",IF(C183&lt;0,"No","Yes"))</f>
        <v>N/A</v>
      </c>
      <c r="E183" s="13" t="s">
        <v>1747</v>
      </c>
      <c r="F183" s="9" t="str">
        <f t="shared" ref="F183:F185" si="73">IF($B183="N/A","N/A",IF(E183&lt;0,"No","Yes"))</f>
        <v>N/A</v>
      </c>
      <c r="G183" s="13" t="s">
        <v>1747</v>
      </c>
      <c r="H183" s="9" t="str">
        <f t="shared" ref="H183:H185" si="74">IF($B183="N/A","N/A",IF(G183&lt;0,"No","Yes"))</f>
        <v>N/A</v>
      </c>
      <c r="I183" s="12" t="s">
        <v>1747</v>
      </c>
      <c r="J183" s="12" t="s">
        <v>1747</v>
      </c>
      <c r="K183" s="5" t="s">
        <v>739</v>
      </c>
      <c r="L183" s="9" t="str">
        <f t="shared" ref="L183:L213" si="75">IF(J183="Div by 0", "N/A", IF(OR(J183="N/A",K183="N/A"),"N/A", IF(J183&gt;VALUE(MID(K183,1,2)), "No", IF(J183&lt;-1*VALUE(MID(K183,1,2)), "No", "Yes"))))</f>
        <v>N/A</v>
      </c>
    </row>
    <row r="184" spans="1:12" ht="25" x14ac:dyDescent="0.25">
      <c r="A184" s="2" t="s">
        <v>1656</v>
      </c>
      <c r="B184" s="5" t="s">
        <v>213</v>
      </c>
      <c r="C184" s="13" t="s">
        <v>1747</v>
      </c>
      <c r="D184" s="9" t="str">
        <f t="shared" si="72"/>
        <v>N/A</v>
      </c>
      <c r="E184" s="13" t="s">
        <v>1747</v>
      </c>
      <c r="F184" s="9" t="str">
        <f t="shared" si="73"/>
        <v>N/A</v>
      </c>
      <c r="G184" s="13" t="s">
        <v>1747</v>
      </c>
      <c r="H184" s="9" t="str">
        <f t="shared" si="74"/>
        <v>N/A</v>
      </c>
      <c r="I184" s="12" t="s">
        <v>1747</v>
      </c>
      <c r="J184" s="12" t="s">
        <v>1747</v>
      </c>
      <c r="K184" s="5" t="s">
        <v>739</v>
      </c>
      <c r="L184" s="9" t="str">
        <f t="shared" si="75"/>
        <v>N/A</v>
      </c>
    </row>
    <row r="185" spans="1:12" ht="25" x14ac:dyDescent="0.25">
      <c r="A185" s="2" t="s">
        <v>1657</v>
      </c>
      <c r="B185" s="5" t="s">
        <v>213</v>
      </c>
      <c r="C185" s="13" t="s">
        <v>1747</v>
      </c>
      <c r="D185" s="9" t="str">
        <f t="shared" si="72"/>
        <v>N/A</v>
      </c>
      <c r="E185" s="13" t="s">
        <v>1747</v>
      </c>
      <c r="F185" s="9" t="str">
        <f t="shared" si="73"/>
        <v>N/A</v>
      </c>
      <c r="G185" s="13" t="s">
        <v>1747</v>
      </c>
      <c r="H185" s="9" t="str">
        <f t="shared" si="74"/>
        <v>N/A</v>
      </c>
      <c r="I185" s="12" t="s">
        <v>1747</v>
      </c>
      <c r="J185" s="12" t="s">
        <v>1747</v>
      </c>
      <c r="K185" s="5" t="s">
        <v>739</v>
      </c>
      <c r="L185" s="9" t="str">
        <f t="shared" si="75"/>
        <v>N/A</v>
      </c>
    </row>
    <row r="186" spans="1:12" ht="25" x14ac:dyDescent="0.25">
      <c r="A186" s="2" t="s">
        <v>1659</v>
      </c>
      <c r="B186" s="115" t="s">
        <v>213</v>
      </c>
      <c r="C186" s="120" t="s">
        <v>1747</v>
      </c>
      <c r="D186" s="113" t="str">
        <f>IF($B186="N/A","N/A",IF(C186&gt;10,"No",IF(C186&lt;-10,"No","Yes")))</f>
        <v>N/A</v>
      </c>
      <c r="E186" s="120" t="s">
        <v>1747</v>
      </c>
      <c r="F186" s="113" t="str">
        <f>IF($B186="N/A","N/A",IF(E186&gt;10,"No",IF(E186&lt;-10,"No","Yes")))</f>
        <v>N/A</v>
      </c>
      <c r="G186" s="120" t="s">
        <v>1747</v>
      </c>
      <c r="H186" s="113" t="str">
        <f>IF($B186="N/A","N/A",IF(G186&gt;10,"No",IF(G186&lt;-10,"No","Yes")))</f>
        <v>N/A</v>
      </c>
      <c r="I186" s="114" t="s">
        <v>1747</v>
      </c>
      <c r="J186" s="114" t="s">
        <v>1747</v>
      </c>
      <c r="K186" s="115" t="s">
        <v>739</v>
      </c>
      <c r="L186" s="9" t="str">
        <f t="shared" si="75"/>
        <v>N/A</v>
      </c>
    </row>
    <row r="187" spans="1:12" ht="25" x14ac:dyDescent="0.25">
      <c r="A187" s="2" t="s">
        <v>1660</v>
      </c>
      <c r="B187" s="35" t="s">
        <v>213</v>
      </c>
      <c r="C187" s="13" t="s">
        <v>1747</v>
      </c>
      <c r="D187" s="11" t="str">
        <f t="shared" ref="D187:D213" si="76">IF($B187="N/A","N/A",IF(C187&gt;10,"No",IF(C187&lt;-10,"No","Yes")))</f>
        <v>N/A</v>
      </c>
      <c r="E187" s="13" t="s">
        <v>1747</v>
      </c>
      <c r="F187" s="11" t="str">
        <f t="shared" ref="F187:F213" si="77">IF($B187="N/A","N/A",IF(E187&gt;10,"No",IF(E187&lt;-10,"No","Yes")))</f>
        <v>N/A</v>
      </c>
      <c r="G187" s="13" t="s">
        <v>1747</v>
      </c>
      <c r="H187" s="11" t="str">
        <f t="shared" ref="H187:H213" si="78">IF($B187="N/A","N/A",IF(G187&gt;10,"No",IF(G187&lt;-10,"No","Yes")))</f>
        <v>N/A</v>
      </c>
      <c r="I187" s="12" t="s">
        <v>1747</v>
      </c>
      <c r="J187" s="12" t="s">
        <v>1747</v>
      </c>
      <c r="K187" s="43" t="s">
        <v>739</v>
      </c>
      <c r="L187" s="9" t="str">
        <f t="shared" si="75"/>
        <v>N/A</v>
      </c>
    </row>
    <row r="188" spans="1:12" ht="25" x14ac:dyDescent="0.25">
      <c r="A188" s="2" t="s">
        <v>1661</v>
      </c>
      <c r="B188" s="35" t="s">
        <v>213</v>
      </c>
      <c r="C188" s="13" t="s">
        <v>1747</v>
      </c>
      <c r="D188" s="11" t="str">
        <f t="shared" si="76"/>
        <v>N/A</v>
      </c>
      <c r="E188" s="13" t="s">
        <v>1747</v>
      </c>
      <c r="F188" s="11" t="str">
        <f t="shared" si="77"/>
        <v>N/A</v>
      </c>
      <c r="G188" s="13" t="s">
        <v>1747</v>
      </c>
      <c r="H188" s="11" t="str">
        <f t="shared" si="78"/>
        <v>N/A</v>
      </c>
      <c r="I188" s="12" t="s">
        <v>1747</v>
      </c>
      <c r="J188" s="12" t="s">
        <v>1747</v>
      </c>
      <c r="K188" s="43" t="s">
        <v>739</v>
      </c>
      <c r="L188" s="9" t="str">
        <f t="shared" si="75"/>
        <v>N/A</v>
      </c>
    </row>
    <row r="189" spans="1:12" ht="25" x14ac:dyDescent="0.25">
      <c r="A189" s="2" t="s">
        <v>1662</v>
      </c>
      <c r="B189" s="35" t="s">
        <v>213</v>
      </c>
      <c r="C189" s="13" t="s">
        <v>1747</v>
      </c>
      <c r="D189" s="11" t="str">
        <f t="shared" si="76"/>
        <v>N/A</v>
      </c>
      <c r="E189" s="13" t="s">
        <v>1747</v>
      </c>
      <c r="F189" s="11" t="str">
        <f t="shared" si="77"/>
        <v>N/A</v>
      </c>
      <c r="G189" s="13" t="s">
        <v>1747</v>
      </c>
      <c r="H189" s="11" t="str">
        <f t="shared" si="78"/>
        <v>N/A</v>
      </c>
      <c r="I189" s="12" t="s">
        <v>1747</v>
      </c>
      <c r="J189" s="12" t="s">
        <v>1747</v>
      </c>
      <c r="K189" s="43" t="s">
        <v>739</v>
      </c>
      <c r="L189" s="9" t="str">
        <f t="shared" si="75"/>
        <v>N/A</v>
      </c>
    </row>
    <row r="190" spans="1:12" ht="25" x14ac:dyDescent="0.25">
      <c r="A190" s="2" t="s">
        <v>1663</v>
      </c>
      <c r="B190" s="35" t="s">
        <v>213</v>
      </c>
      <c r="C190" s="13" t="s">
        <v>1747</v>
      </c>
      <c r="D190" s="11" t="str">
        <f t="shared" si="76"/>
        <v>N/A</v>
      </c>
      <c r="E190" s="13" t="s">
        <v>1747</v>
      </c>
      <c r="F190" s="11" t="str">
        <f t="shared" si="77"/>
        <v>N/A</v>
      </c>
      <c r="G190" s="13" t="s">
        <v>1747</v>
      </c>
      <c r="H190" s="11" t="str">
        <f t="shared" si="78"/>
        <v>N/A</v>
      </c>
      <c r="I190" s="12" t="s">
        <v>1747</v>
      </c>
      <c r="J190" s="12" t="s">
        <v>1747</v>
      </c>
      <c r="K190" s="43" t="s">
        <v>739</v>
      </c>
      <c r="L190" s="9" t="str">
        <f t="shared" si="75"/>
        <v>N/A</v>
      </c>
    </row>
    <row r="191" spans="1:12" ht="25" x14ac:dyDescent="0.25">
      <c r="A191" s="2" t="s">
        <v>1664</v>
      </c>
      <c r="B191" s="35" t="s">
        <v>213</v>
      </c>
      <c r="C191" s="13" t="s">
        <v>1747</v>
      </c>
      <c r="D191" s="11" t="str">
        <f t="shared" si="76"/>
        <v>N/A</v>
      </c>
      <c r="E191" s="13" t="s">
        <v>1747</v>
      </c>
      <c r="F191" s="11" t="str">
        <f t="shared" si="77"/>
        <v>N/A</v>
      </c>
      <c r="G191" s="13" t="s">
        <v>1747</v>
      </c>
      <c r="H191" s="11" t="str">
        <f t="shared" si="78"/>
        <v>N/A</v>
      </c>
      <c r="I191" s="12" t="s">
        <v>1747</v>
      </c>
      <c r="J191" s="12" t="s">
        <v>1747</v>
      </c>
      <c r="K191" s="43" t="s">
        <v>739</v>
      </c>
      <c r="L191" s="9" t="str">
        <f t="shared" si="75"/>
        <v>N/A</v>
      </c>
    </row>
    <row r="192" spans="1:12" ht="25" x14ac:dyDescent="0.25">
      <c r="A192" s="2" t="s">
        <v>1665</v>
      </c>
      <c r="B192" s="35" t="s">
        <v>213</v>
      </c>
      <c r="C192" s="13" t="s">
        <v>1747</v>
      </c>
      <c r="D192" s="11" t="str">
        <f t="shared" si="76"/>
        <v>N/A</v>
      </c>
      <c r="E192" s="13" t="s">
        <v>1747</v>
      </c>
      <c r="F192" s="11" t="str">
        <f t="shared" si="77"/>
        <v>N/A</v>
      </c>
      <c r="G192" s="13" t="s">
        <v>1747</v>
      </c>
      <c r="H192" s="11" t="str">
        <f t="shared" si="78"/>
        <v>N/A</v>
      </c>
      <c r="I192" s="12" t="s">
        <v>1747</v>
      </c>
      <c r="J192" s="12" t="s">
        <v>1747</v>
      </c>
      <c r="K192" s="43" t="s">
        <v>739</v>
      </c>
      <c r="L192" s="9" t="str">
        <f t="shared" si="75"/>
        <v>N/A</v>
      </c>
    </row>
    <row r="193" spans="1:12" ht="25" x14ac:dyDescent="0.25">
      <c r="A193" s="2" t="s">
        <v>1666</v>
      </c>
      <c r="B193" s="35" t="s">
        <v>213</v>
      </c>
      <c r="C193" s="13" t="s">
        <v>1747</v>
      </c>
      <c r="D193" s="11" t="str">
        <f t="shared" si="76"/>
        <v>N/A</v>
      </c>
      <c r="E193" s="13" t="s">
        <v>1747</v>
      </c>
      <c r="F193" s="11" t="str">
        <f t="shared" si="77"/>
        <v>N/A</v>
      </c>
      <c r="G193" s="13" t="s">
        <v>1747</v>
      </c>
      <c r="H193" s="11" t="str">
        <f t="shared" si="78"/>
        <v>N/A</v>
      </c>
      <c r="I193" s="12" t="s">
        <v>1747</v>
      </c>
      <c r="J193" s="12" t="s">
        <v>1747</v>
      </c>
      <c r="K193" s="43" t="s">
        <v>739</v>
      </c>
      <c r="L193" s="9" t="str">
        <f t="shared" si="75"/>
        <v>N/A</v>
      </c>
    </row>
    <row r="194" spans="1:12" ht="25" x14ac:dyDescent="0.25">
      <c r="A194" s="2" t="s">
        <v>1667</v>
      </c>
      <c r="B194" s="35" t="s">
        <v>213</v>
      </c>
      <c r="C194" s="13" t="s">
        <v>1747</v>
      </c>
      <c r="D194" s="11" t="str">
        <f t="shared" si="76"/>
        <v>N/A</v>
      </c>
      <c r="E194" s="13" t="s">
        <v>1747</v>
      </c>
      <c r="F194" s="11" t="str">
        <f t="shared" si="77"/>
        <v>N/A</v>
      </c>
      <c r="G194" s="13" t="s">
        <v>1747</v>
      </c>
      <c r="H194" s="11" t="str">
        <f t="shared" si="78"/>
        <v>N/A</v>
      </c>
      <c r="I194" s="12" t="s">
        <v>1747</v>
      </c>
      <c r="J194" s="12" t="s">
        <v>1747</v>
      </c>
      <c r="K194" s="43" t="s">
        <v>739</v>
      </c>
      <c r="L194" s="9" t="str">
        <f t="shared" si="75"/>
        <v>N/A</v>
      </c>
    </row>
    <row r="195" spans="1:12" ht="25" x14ac:dyDescent="0.25">
      <c r="A195" s="2" t="s">
        <v>1668</v>
      </c>
      <c r="B195" s="35" t="s">
        <v>213</v>
      </c>
      <c r="C195" s="13" t="s">
        <v>1747</v>
      </c>
      <c r="D195" s="11" t="str">
        <f t="shared" si="76"/>
        <v>N/A</v>
      </c>
      <c r="E195" s="13" t="s">
        <v>1747</v>
      </c>
      <c r="F195" s="11" t="str">
        <f t="shared" si="77"/>
        <v>N/A</v>
      </c>
      <c r="G195" s="13" t="s">
        <v>1747</v>
      </c>
      <c r="H195" s="11" t="str">
        <f t="shared" si="78"/>
        <v>N/A</v>
      </c>
      <c r="I195" s="12" t="s">
        <v>1747</v>
      </c>
      <c r="J195" s="12" t="s">
        <v>1747</v>
      </c>
      <c r="K195" s="43" t="s">
        <v>739</v>
      </c>
      <c r="L195" s="9" t="str">
        <f t="shared" si="75"/>
        <v>N/A</v>
      </c>
    </row>
    <row r="196" spans="1:12" ht="25" x14ac:dyDescent="0.25">
      <c r="A196" s="2" t="s">
        <v>1669</v>
      </c>
      <c r="B196" s="35" t="s">
        <v>213</v>
      </c>
      <c r="C196" s="13" t="s">
        <v>1747</v>
      </c>
      <c r="D196" s="11" t="str">
        <f t="shared" si="76"/>
        <v>N/A</v>
      </c>
      <c r="E196" s="13" t="s">
        <v>1747</v>
      </c>
      <c r="F196" s="11" t="str">
        <f t="shared" si="77"/>
        <v>N/A</v>
      </c>
      <c r="G196" s="13" t="s">
        <v>1747</v>
      </c>
      <c r="H196" s="11" t="str">
        <f t="shared" si="78"/>
        <v>N/A</v>
      </c>
      <c r="I196" s="12" t="s">
        <v>1747</v>
      </c>
      <c r="J196" s="12" t="s">
        <v>1747</v>
      </c>
      <c r="K196" s="43" t="s">
        <v>739</v>
      </c>
      <c r="L196" s="9" t="str">
        <f t="shared" si="75"/>
        <v>N/A</v>
      </c>
    </row>
    <row r="197" spans="1:12" ht="25" x14ac:dyDescent="0.25">
      <c r="A197" s="2" t="s">
        <v>1670</v>
      </c>
      <c r="B197" s="35" t="s">
        <v>213</v>
      </c>
      <c r="C197" s="13" t="s">
        <v>1747</v>
      </c>
      <c r="D197" s="11" t="str">
        <f t="shared" si="76"/>
        <v>N/A</v>
      </c>
      <c r="E197" s="13" t="s">
        <v>1747</v>
      </c>
      <c r="F197" s="11" t="str">
        <f t="shared" si="77"/>
        <v>N/A</v>
      </c>
      <c r="G197" s="13" t="s">
        <v>1747</v>
      </c>
      <c r="H197" s="11" t="str">
        <f t="shared" si="78"/>
        <v>N/A</v>
      </c>
      <c r="I197" s="12" t="s">
        <v>1747</v>
      </c>
      <c r="J197" s="12" t="s">
        <v>1747</v>
      </c>
      <c r="K197" s="43" t="s">
        <v>739</v>
      </c>
      <c r="L197" s="9" t="str">
        <f t="shared" si="75"/>
        <v>N/A</v>
      </c>
    </row>
    <row r="198" spans="1:12" ht="25" x14ac:dyDescent="0.25">
      <c r="A198" s="2" t="s">
        <v>1671</v>
      </c>
      <c r="B198" s="35" t="s">
        <v>213</v>
      </c>
      <c r="C198" s="13" t="s">
        <v>1747</v>
      </c>
      <c r="D198" s="11" t="str">
        <f t="shared" si="76"/>
        <v>N/A</v>
      </c>
      <c r="E198" s="13" t="s">
        <v>1747</v>
      </c>
      <c r="F198" s="11" t="str">
        <f t="shared" si="77"/>
        <v>N/A</v>
      </c>
      <c r="G198" s="13" t="s">
        <v>1747</v>
      </c>
      <c r="H198" s="11" t="str">
        <f t="shared" si="78"/>
        <v>N/A</v>
      </c>
      <c r="I198" s="12" t="s">
        <v>1747</v>
      </c>
      <c r="J198" s="12" t="s">
        <v>1747</v>
      </c>
      <c r="K198" s="43" t="s">
        <v>739</v>
      </c>
      <c r="L198" s="9" t="str">
        <f t="shared" si="75"/>
        <v>N/A</v>
      </c>
    </row>
    <row r="199" spans="1:12" ht="25" x14ac:dyDescent="0.25">
      <c r="A199" s="2" t="s">
        <v>1672</v>
      </c>
      <c r="B199" s="35" t="s">
        <v>213</v>
      </c>
      <c r="C199" s="13" t="s">
        <v>1747</v>
      </c>
      <c r="D199" s="11" t="str">
        <f t="shared" si="76"/>
        <v>N/A</v>
      </c>
      <c r="E199" s="13" t="s">
        <v>1747</v>
      </c>
      <c r="F199" s="11" t="str">
        <f t="shared" si="77"/>
        <v>N/A</v>
      </c>
      <c r="G199" s="13" t="s">
        <v>1747</v>
      </c>
      <c r="H199" s="11" t="str">
        <f t="shared" si="78"/>
        <v>N/A</v>
      </c>
      <c r="I199" s="12" t="s">
        <v>1747</v>
      </c>
      <c r="J199" s="12" t="s">
        <v>1747</v>
      </c>
      <c r="K199" s="43" t="s">
        <v>739</v>
      </c>
      <c r="L199" s="9" t="str">
        <f t="shared" si="75"/>
        <v>N/A</v>
      </c>
    </row>
    <row r="200" spans="1:12" ht="25" x14ac:dyDescent="0.25">
      <c r="A200" s="2" t="s">
        <v>1673</v>
      </c>
      <c r="B200" s="35" t="s">
        <v>213</v>
      </c>
      <c r="C200" s="13" t="s">
        <v>1747</v>
      </c>
      <c r="D200" s="11" t="str">
        <f t="shared" si="76"/>
        <v>N/A</v>
      </c>
      <c r="E200" s="13" t="s">
        <v>1747</v>
      </c>
      <c r="F200" s="11" t="str">
        <f t="shared" si="77"/>
        <v>N/A</v>
      </c>
      <c r="G200" s="13" t="s">
        <v>1747</v>
      </c>
      <c r="H200" s="11" t="str">
        <f t="shared" si="78"/>
        <v>N/A</v>
      </c>
      <c r="I200" s="12" t="s">
        <v>1747</v>
      </c>
      <c r="J200" s="12" t="s">
        <v>1747</v>
      </c>
      <c r="K200" s="43" t="s">
        <v>739</v>
      </c>
      <c r="L200" s="9" t="str">
        <f t="shared" si="75"/>
        <v>N/A</v>
      </c>
    </row>
    <row r="201" spans="1:12" ht="25" x14ac:dyDescent="0.25">
      <c r="A201" s="2" t="s">
        <v>1674</v>
      </c>
      <c r="B201" s="35" t="s">
        <v>213</v>
      </c>
      <c r="C201" s="13" t="s">
        <v>1747</v>
      </c>
      <c r="D201" s="11" t="str">
        <f t="shared" si="76"/>
        <v>N/A</v>
      </c>
      <c r="E201" s="13" t="s">
        <v>1747</v>
      </c>
      <c r="F201" s="11" t="str">
        <f t="shared" si="77"/>
        <v>N/A</v>
      </c>
      <c r="G201" s="13" t="s">
        <v>1747</v>
      </c>
      <c r="H201" s="11" t="str">
        <f t="shared" si="78"/>
        <v>N/A</v>
      </c>
      <c r="I201" s="12" t="s">
        <v>1747</v>
      </c>
      <c r="J201" s="12" t="s">
        <v>1747</v>
      </c>
      <c r="K201" s="43" t="s">
        <v>739</v>
      </c>
      <c r="L201" s="9" t="str">
        <f t="shared" si="75"/>
        <v>N/A</v>
      </c>
    </row>
    <row r="202" spans="1:12" ht="25" x14ac:dyDescent="0.25">
      <c r="A202" s="2" t="s">
        <v>1675</v>
      </c>
      <c r="B202" s="35" t="s">
        <v>213</v>
      </c>
      <c r="C202" s="13" t="s">
        <v>1747</v>
      </c>
      <c r="D202" s="11" t="str">
        <f t="shared" si="76"/>
        <v>N/A</v>
      </c>
      <c r="E202" s="13" t="s">
        <v>1747</v>
      </c>
      <c r="F202" s="11" t="str">
        <f t="shared" si="77"/>
        <v>N/A</v>
      </c>
      <c r="G202" s="13" t="s">
        <v>1747</v>
      </c>
      <c r="H202" s="11" t="str">
        <f t="shared" si="78"/>
        <v>N/A</v>
      </c>
      <c r="I202" s="12" t="s">
        <v>1747</v>
      </c>
      <c r="J202" s="12" t="s">
        <v>1747</v>
      </c>
      <c r="K202" s="43" t="s">
        <v>739</v>
      </c>
      <c r="L202" s="9" t="str">
        <f t="shared" si="75"/>
        <v>N/A</v>
      </c>
    </row>
    <row r="203" spans="1:12" ht="25" x14ac:dyDescent="0.25">
      <c r="A203" s="2" t="s">
        <v>1676</v>
      </c>
      <c r="B203" s="35" t="s">
        <v>213</v>
      </c>
      <c r="C203" s="13" t="s">
        <v>1747</v>
      </c>
      <c r="D203" s="11" t="str">
        <f t="shared" si="76"/>
        <v>N/A</v>
      </c>
      <c r="E203" s="13" t="s">
        <v>1747</v>
      </c>
      <c r="F203" s="11" t="str">
        <f t="shared" si="77"/>
        <v>N/A</v>
      </c>
      <c r="G203" s="13" t="s">
        <v>1747</v>
      </c>
      <c r="H203" s="11" t="str">
        <f t="shared" si="78"/>
        <v>N/A</v>
      </c>
      <c r="I203" s="12" t="s">
        <v>1747</v>
      </c>
      <c r="J203" s="12" t="s">
        <v>1747</v>
      </c>
      <c r="K203" s="43" t="s">
        <v>739</v>
      </c>
      <c r="L203" s="9" t="str">
        <f t="shared" si="75"/>
        <v>N/A</v>
      </c>
    </row>
    <row r="204" spans="1:12" ht="25" x14ac:dyDescent="0.25">
      <c r="A204" s="2" t="s">
        <v>1677</v>
      </c>
      <c r="B204" s="35" t="s">
        <v>213</v>
      </c>
      <c r="C204" s="13" t="s">
        <v>1747</v>
      </c>
      <c r="D204" s="11" t="str">
        <f t="shared" si="76"/>
        <v>N/A</v>
      </c>
      <c r="E204" s="13" t="s">
        <v>1747</v>
      </c>
      <c r="F204" s="11" t="str">
        <f t="shared" si="77"/>
        <v>N/A</v>
      </c>
      <c r="G204" s="13" t="s">
        <v>1747</v>
      </c>
      <c r="H204" s="11" t="str">
        <f t="shared" si="78"/>
        <v>N/A</v>
      </c>
      <c r="I204" s="12" t="s">
        <v>1747</v>
      </c>
      <c r="J204" s="12" t="s">
        <v>1747</v>
      </c>
      <c r="K204" s="43" t="s">
        <v>739</v>
      </c>
      <c r="L204" s="9" t="str">
        <f t="shared" si="75"/>
        <v>N/A</v>
      </c>
    </row>
    <row r="205" spans="1:12" ht="25" x14ac:dyDescent="0.25">
      <c r="A205" s="2" t="s">
        <v>1678</v>
      </c>
      <c r="B205" s="35" t="s">
        <v>213</v>
      </c>
      <c r="C205" s="13" t="s">
        <v>1747</v>
      </c>
      <c r="D205" s="11" t="str">
        <f t="shared" si="76"/>
        <v>N/A</v>
      </c>
      <c r="E205" s="13" t="s">
        <v>1747</v>
      </c>
      <c r="F205" s="11" t="str">
        <f t="shared" si="77"/>
        <v>N/A</v>
      </c>
      <c r="G205" s="13" t="s">
        <v>1747</v>
      </c>
      <c r="H205" s="11" t="str">
        <f t="shared" si="78"/>
        <v>N/A</v>
      </c>
      <c r="I205" s="12" t="s">
        <v>1747</v>
      </c>
      <c r="J205" s="12" t="s">
        <v>1747</v>
      </c>
      <c r="K205" s="43" t="s">
        <v>739</v>
      </c>
      <c r="L205" s="9" t="str">
        <f t="shared" si="75"/>
        <v>N/A</v>
      </c>
    </row>
    <row r="206" spans="1:12" ht="25" x14ac:dyDescent="0.25">
      <c r="A206" s="2" t="s">
        <v>1679</v>
      </c>
      <c r="B206" s="35" t="s">
        <v>213</v>
      </c>
      <c r="C206" s="13" t="s">
        <v>1747</v>
      </c>
      <c r="D206" s="11" t="str">
        <f t="shared" si="76"/>
        <v>N/A</v>
      </c>
      <c r="E206" s="13" t="s">
        <v>1747</v>
      </c>
      <c r="F206" s="11" t="str">
        <f t="shared" si="77"/>
        <v>N/A</v>
      </c>
      <c r="G206" s="13" t="s">
        <v>1747</v>
      </c>
      <c r="H206" s="11" t="str">
        <f t="shared" si="78"/>
        <v>N/A</v>
      </c>
      <c r="I206" s="12" t="s">
        <v>1747</v>
      </c>
      <c r="J206" s="12" t="s">
        <v>1747</v>
      </c>
      <c r="K206" s="43" t="s">
        <v>739</v>
      </c>
      <c r="L206" s="9" t="str">
        <f t="shared" si="75"/>
        <v>N/A</v>
      </c>
    </row>
    <row r="207" spans="1:12" ht="25" x14ac:dyDescent="0.25">
      <c r="A207" s="2" t="s">
        <v>1680</v>
      </c>
      <c r="B207" s="35" t="s">
        <v>213</v>
      </c>
      <c r="C207" s="13" t="s">
        <v>1747</v>
      </c>
      <c r="D207" s="11" t="str">
        <f t="shared" si="76"/>
        <v>N/A</v>
      </c>
      <c r="E207" s="13" t="s">
        <v>1747</v>
      </c>
      <c r="F207" s="11" t="str">
        <f t="shared" si="77"/>
        <v>N/A</v>
      </c>
      <c r="G207" s="13" t="s">
        <v>1747</v>
      </c>
      <c r="H207" s="11" t="str">
        <f t="shared" si="78"/>
        <v>N/A</v>
      </c>
      <c r="I207" s="12" t="s">
        <v>1747</v>
      </c>
      <c r="J207" s="12" t="s">
        <v>1747</v>
      </c>
      <c r="K207" s="43" t="s">
        <v>739</v>
      </c>
      <c r="L207" s="9" t="str">
        <f t="shared" si="75"/>
        <v>N/A</v>
      </c>
    </row>
    <row r="208" spans="1:12" ht="25" x14ac:dyDescent="0.25">
      <c r="A208" s="2" t="s">
        <v>1681</v>
      </c>
      <c r="B208" s="35" t="s">
        <v>213</v>
      </c>
      <c r="C208" s="13" t="s">
        <v>1747</v>
      </c>
      <c r="D208" s="11" t="str">
        <f t="shared" si="76"/>
        <v>N/A</v>
      </c>
      <c r="E208" s="13" t="s">
        <v>1747</v>
      </c>
      <c r="F208" s="11" t="str">
        <f t="shared" si="77"/>
        <v>N/A</v>
      </c>
      <c r="G208" s="13" t="s">
        <v>1747</v>
      </c>
      <c r="H208" s="11" t="str">
        <f t="shared" si="78"/>
        <v>N/A</v>
      </c>
      <c r="I208" s="12" t="s">
        <v>1747</v>
      </c>
      <c r="J208" s="12" t="s">
        <v>1747</v>
      </c>
      <c r="K208" s="43" t="s">
        <v>739</v>
      </c>
      <c r="L208" s="9" t="str">
        <f t="shared" si="75"/>
        <v>N/A</v>
      </c>
    </row>
    <row r="209" spans="1:12" ht="25" x14ac:dyDescent="0.25">
      <c r="A209" s="2" t="s">
        <v>1682</v>
      </c>
      <c r="B209" s="35" t="s">
        <v>213</v>
      </c>
      <c r="C209" s="13" t="s">
        <v>1747</v>
      </c>
      <c r="D209" s="11" t="str">
        <f t="shared" si="76"/>
        <v>N/A</v>
      </c>
      <c r="E209" s="13" t="s">
        <v>1747</v>
      </c>
      <c r="F209" s="11" t="str">
        <f t="shared" si="77"/>
        <v>N/A</v>
      </c>
      <c r="G209" s="13" t="s">
        <v>1747</v>
      </c>
      <c r="H209" s="11" t="str">
        <f t="shared" si="78"/>
        <v>N/A</v>
      </c>
      <c r="I209" s="12" t="s">
        <v>1747</v>
      </c>
      <c r="J209" s="12" t="s">
        <v>1747</v>
      </c>
      <c r="K209" s="43" t="s">
        <v>739</v>
      </c>
      <c r="L209" s="9" t="str">
        <f t="shared" si="75"/>
        <v>N/A</v>
      </c>
    </row>
    <row r="210" spans="1:12" ht="25" x14ac:dyDescent="0.25">
      <c r="A210" s="2" t="s">
        <v>1683</v>
      </c>
      <c r="B210" s="35" t="s">
        <v>213</v>
      </c>
      <c r="C210" s="13" t="s">
        <v>1747</v>
      </c>
      <c r="D210" s="11" t="str">
        <f t="shared" si="76"/>
        <v>N/A</v>
      </c>
      <c r="E210" s="13" t="s">
        <v>1747</v>
      </c>
      <c r="F210" s="11" t="str">
        <f t="shared" si="77"/>
        <v>N/A</v>
      </c>
      <c r="G210" s="13" t="s">
        <v>1747</v>
      </c>
      <c r="H210" s="11" t="str">
        <f t="shared" si="78"/>
        <v>N/A</v>
      </c>
      <c r="I210" s="12" t="s">
        <v>1747</v>
      </c>
      <c r="J210" s="12" t="s">
        <v>1747</v>
      </c>
      <c r="K210" s="43" t="s">
        <v>739</v>
      </c>
      <c r="L210" s="9" t="str">
        <f t="shared" si="75"/>
        <v>N/A</v>
      </c>
    </row>
    <row r="211" spans="1:12" ht="25" x14ac:dyDescent="0.25">
      <c r="A211" s="2" t="s">
        <v>1684</v>
      </c>
      <c r="B211" s="35" t="s">
        <v>213</v>
      </c>
      <c r="C211" s="13" t="s">
        <v>1747</v>
      </c>
      <c r="D211" s="11" t="str">
        <f t="shared" si="76"/>
        <v>N/A</v>
      </c>
      <c r="E211" s="13" t="s">
        <v>1747</v>
      </c>
      <c r="F211" s="11" t="str">
        <f t="shared" si="77"/>
        <v>N/A</v>
      </c>
      <c r="G211" s="13" t="s">
        <v>1747</v>
      </c>
      <c r="H211" s="11" t="str">
        <f t="shared" si="78"/>
        <v>N/A</v>
      </c>
      <c r="I211" s="12" t="s">
        <v>1747</v>
      </c>
      <c r="J211" s="12" t="s">
        <v>1747</v>
      </c>
      <c r="K211" s="43" t="s">
        <v>739</v>
      </c>
      <c r="L211" s="9" t="str">
        <f t="shared" si="75"/>
        <v>N/A</v>
      </c>
    </row>
    <row r="212" spans="1:12" ht="25" x14ac:dyDescent="0.25">
      <c r="A212" s="2" t="s">
        <v>1685</v>
      </c>
      <c r="B212" s="35" t="s">
        <v>213</v>
      </c>
      <c r="C212" s="13" t="s">
        <v>1747</v>
      </c>
      <c r="D212" s="11" t="str">
        <f t="shared" si="76"/>
        <v>N/A</v>
      </c>
      <c r="E212" s="13" t="s">
        <v>1747</v>
      </c>
      <c r="F212" s="11" t="str">
        <f t="shared" si="77"/>
        <v>N/A</v>
      </c>
      <c r="G212" s="13" t="s">
        <v>1747</v>
      </c>
      <c r="H212" s="11" t="str">
        <f t="shared" si="78"/>
        <v>N/A</v>
      </c>
      <c r="I212" s="12" t="s">
        <v>1747</v>
      </c>
      <c r="J212" s="12" t="s">
        <v>1747</v>
      </c>
      <c r="K212" s="43" t="s">
        <v>739</v>
      </c>
      <c r="L212" s="9" t="str">
        <f t="shared" si="75"/>
        <v>N/A</v>
      </c>
    </row>
    <row r="213" spans="1:12" ht="25" x14ac:dyDescent="0.25">
      <c r="A213" s="2" t="s">
        <v>1658</v>
      </c>
      <c r="B213" s="35" t="s">
        <v>213</v>
      </c>
      <c r="C213" s="13" t="s">
        <v>1747</v>
      </c>
      <c r="D213" s="11" t="str">
        <f t="shared" si="76"/>
        <v>N/A</v>
      </c>
      <c r="E213" s="13" t="s">
        <v>1747</v>
      </c>
      <c r="F213" s="11" t="str">
        <f t="shared" si="77"/>
        <v>N/A</v>
      </c>
      <c r="G213" s="13" t="s">
        <v>1747</v>
      </c>
      <c r="H213" s="11" t="str">
        <f t="shared" si="78"/>
        <v>N/A</v>
      </c>
      <c r="I213" s="12" t="s">
        <v>1747</v>
      </c>
      <c r="J213" s="12" t="s">
        <v>1747</v>
      </c>
      <c r="K213" s="43" t="s">
        <v>739</v>
      </c>
      <c r="L213" s="9" t="str">
        <f t="shared" si="75"/>
        <v>N/A</v>
      </c>
    </row>
    <row r="214" spans="1:12" x14ac:dyDescent="0.25">
      <c r="A214" s="137" t="s">
        <v>1647</v>
      </c>
      <c r="B214" s="138"/>
      <c r="C214" s="138"/>
      <c r="D214" s="138"/>
      <c r="E214" s="138"/>
      <c r="F214" s="138"/>
      <c r="G214" s="138"/>
      <c r="H214" s="138"/>
      <c r="I214" s="138"/>
      <c r="J214" s="138"/>
      <c r="K214" s="138"/>
      <c r="L214" s="139"/>
    </row>
    <row r="215" spans="1:12" x14ac:dyDescent="0.25">
      <c r="A215" s="132" t="s">
        <v>1645</v>
      </c>
      <c r="B215" s="133"/>
      <c r="C215" s="133"/>
      <c r="D215" s="133"/>
      <c r="E215" s="133"/>
      <c r="F215" s="133"/>
      <c r="G215" s="133"/>
      <c r="H215" s="133"/>
      <c r="I215" s="133"/>
      <c r="J215" s="133"/>
      <c r="K215" s="133"/>
      <c r="L215" s="134"/>
    </row>
    <row r="216" spans="1:12" x14ac:dyDescent="0.25">
      <c r="A216" s="143" t="s">
        <v>1743</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1731</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1" t="s">
        <v>1746</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1732</v>
      </c>
      <c r="D5" s="24" t="s">
        <v>1737</v>
      </c>
      <c r="E5" s="24" t="s">
        <v>651</v>
      </c>
      <c r="F5" s="24" t="s">
        <v>1733</v>
      </c>
      <c r="G5" s="24" t="s">
        <v>652</v>
      </c>
      <c r="H5" s="24" t="s">
        <v>1734</v>
      </c>
      <c r="I5" s="40" t="s">
        <v>1735</v>
      </c>
      <c r="J5" s="40" t="s">
        <v>1736</v>
      </c>
      <c r="K5" s="41" t="s">
        <v>744</v>
      </c>
      <c r="L5" s="42" t="s">
        <v>743</v>
      </c>
    </row>
    <row r="6" spans="1:12" x14ac:dyDescent="0.25">
      <c r="A6" s="18" t="s">
        <v>3</v>
      </c>
      <c r="B6" s="43" t="s">
        <v>213</v>
      </c>
      <c r="C6" s="1">
        <v>209995</v>
      </c>
      <c r="D6" s="11" t="str">
        <f t="shared" ref="D6:D39" si="0">IF($B6="N/A","N/A",IF(C6&gt;10,"No",IF(C6&lt;-10,"No","Yes")))</f>
        <v>N/A</v>
      </c>
      <c r="E6" s="1">
        <v>226461</v>
      </c>
      <c r="F6" s="11" t="str">
        <f t="shared" ref="F6:F39" si="1">IF($B6="N/A","N/A",IF(E6&gt;10,"No",IF(E6&lt;-10,"No","Yes")))</f>
        <v>N/A</v>
      </c>
      <c r="G6" s="1">
        <v>244926</v>
      </c>
      <c r="H6" s="11" t="str">
        <f t="shared" ref="H6:H39" si="2">IF($B6="N/A","N/A",IF(G6&gt;10,"No",IF(G6&lt;-10,"No","Yes")))</f>
        <v>N/A</v>
      </c>
      <c r="I6" s="12">
        <v>7.8410000000000002</v>
      </c>
      <c r="J6" s="12">
        <v>8.1539999999999999</v>
      </c>
      <c r="K6" s="43" t="s">
        <v>739</v>
      </c>
      <c r="L6" s="9" t="str">
        <f t="shared" ref="L6:L39" si="3">IF(J6="Div by 0", "N/A", IF(K6="N/A","N/A", IF(J6&gt;VALUE(MID(K6,1,2)), "No", IF(J6&lt;-1*VALUE(MID(K6,1,2)), "No", "Yes"))))</f>
        <v>Yes</v>
      </c>
    </row>
    <row r="7" spans="1:12" x14ac:dyDescent="0.25">
      <c r="A7" s="18" t="s">
        <v>4</v>
      </c>
      <c r="B7" s="35" t="s">
        <v>213</v>
      </c>
      <c r="C7" s="36">
        <v>175738</v>
      </c>
      <c r="D7" s="11" t="str">
        <f t="shared" si="0"/>
        <v>N/A</v>
      </c>
      <c r="E7" s="36">
        <v>193281</v>
      </c>
      <c r="F7" s="11" t="str">
        <f t="shared" si="1"/>
        <v>N/A</v>
      </c>
      <c r="G7" s="36">
        <v>149085</v>
      </c>
      <c r="H7" s="11" t="str">
        <f t="shared" si="2"/>
        <v>N/A</v>
      </c>
      <c r="I7" s="12">
        <v>9.9819999999999993</v>
      </c>
      <c r="J7" s="12">
        <v>-22.9</v>
      </c>
      <c r="K7" s="43" t="s">
        <v>739</v>
      </c>
      <c r="L7" s="9" t="str">
        <f t="shared" si="3"/>
        <v>Yes</v>
      </c>
    </row>
    <row r="8" spans="1:12" x14ac:dyDescent="0.25">
      <c r="A8" s="18" t="s">
        <v>359</v>
      </c>
      <c r="B8" s="35" t="s">
        <v>213</v>
      </c>
      <c r="C8" s="36" t="s">
        <v>213</v>
      </c>
      <c r="D8" s="11" t="str">
        <f>IF($B8="N/A","N/A",IF(C8&gt;10,"No",IF(C8&lt;-10,"No","Yes")))</f>
        <v>N/A</v>
      </c>
      <c r="E8" s="36">
        <v>85.348470598000006</v>
      </c>
      <c r="F8" s="11" t="str">
        <f t="shared" si="1"/>
        <v>N/A</v>
      </c>
      <c r="G8" s="8">
        <v>60.869405452999999</v>
      </c>
      <c r="H8" s="11" t="str">
        <f t="shared" si="2"/>
        <v>N/A</v>
      </c>
      <c r="I8" s="12" t="s">
        <v>213</v>
      </c>
      <c r="J8" s="12">
        <v>-28.7</v>
      </c>
      <c r="K8" s="43" t="s">
        <v>739</v>
      </c>
      <c r="L8" s="9" t="str">
        <f t="shared" si="3"/>
        <v>Yes</v>
      </c>
    </row>
    <row r="9" spans="1:12" x14ac:dyDescent="0.25">
      <c r="A9" s="18" t="s">
        <v>83</v>
      </c>
      <c r="B9" s="35" t="s">
        <v>213</v>
      </c>
      <c r="C9" s="36">
        <v>158627.20000000001</v>
      </c>
      <c r="D9" s="11" t="str">
        <f t="shared" si="0"/>
        <v>N/A</v>
      </c>
      <c r="E9" s="36">
        <v>171909.42</v>
      </c>
      <c r="F9" s="11" t="str">
        <f t="shared" si="1"/>
        <v>N/A</v>
      </c>
      <c r="G9" s="36">
        <v>191896.75</v>
      </c>
      <c r="H9" s="11" t="str">
        <f t="shared" si="2"/>
        <v>N/A</v>
      </c>
      <c r="I9" s="12">
        <v>8.3729999999999993</v>
      </c>
      <c r="J9" s="12">
        <v>11.63</v>
      </c>
      <c r="K9" s="43" t="s">
        <v>739</v>
      </c>
      <c r="L9" s="9" t="str">
        <f t="shared" si="3"/>
        <v>Yes</v>
      </c>
    </row>
    <row r="10" spans="1:12" x14ac:dyDescent="0.25">
      <c r="A10" s="18" t="s">
        <v>100</v>
      </c>
      <c r="B10" s="35" t="s">
        <v>213</v>
      </c>
      <c r="C10" s="36">
        <v>451</v>
      </c>
      <c r="D10" s="11" t="str">
        <f t="shared" si="0"/>
        <v>N/A</v>
      </c>
      <c r="E10" s="36">
        <v>560</v>
      </c>
      <c r="F10" s="11" t="str">
        <f t="shared" si="1"/>
        <v>N/A</v>
      </c>
      <c r="G10" s="36">
        <v>659</v>
      </c>
      <c r="H10" s="11" t="str">
        <f t="shared" si="2"/>
        <v>N/A</v>
      </c>
      <c r="I10" s="12">
        <v>24.17</v>
      </c>
      <c r="J10" s="12">
        <v>17.68</v>
      </c>
      <c r="K10" s="43" t="s">
        <v>739</v>
      </c>
      <c r="L10" s="9" t="str">
        <f t="shared" si="3"/>
        <v>Yes</v>
      </c>
    </row>
    <row r="11" spans="1:12" x14ac:dyDescent="0.25">
      <c r="A11" s="18" t="s">
        <v>990</v>
      </c>
      <c r="B11" s="35" t="s">
        <v>213</v>
      </c>
      <c r="C11" s="36">
        <v>183</v>
      </c>
      <c r="D11" s="11" t="str">
        <f t="shared" si="0"/>
        <v>N/A</v>
      </c>
      <c r="E11" s="36">
        <v>231</v>
      </c>
      <c r="F11" s="11" t="str">
        <f t="shared" si="1"/>
        <v>N/A</v>
      </c>
      <c r="G11" s="36">
        <v>273</v>
      </c>
      <c r="H11" s="11" t="str">
        <f t="shared" si="2"/>
        <v>N/A</v>
      </c>
      <c r="I11" s="12">
        <v>26.23</v>
      </c>
      <c r="J11" s="12">
        <v>18.18</v>
      </c>
      <c r="K11" s="43" t="s">
        <v>739</v>
      </c>
      <c r="L11" s="9" t="str">
        <f t="shared" si="3"/>
        <v>Yes</v>
      </c>
    </row>
    <row r="12" spans="1:12" x14ac:dyDescent="0.25">
      <c r="A12" s="18" t="s">
        <v>991</v>
      </c>
      <c r="B12" s="35" t="s">
        <v>213</v>
      </c>
      <c r="C12" s="36">
        <v>0</v>
      </c>
      <c r="D12" s="11" t="str">
        <f t="shared" si="0"/>
        <v>N/A</v>
      </c>
      <c r="E12" s="36">
        <v>0</v>
      </c>
      <c r="F12" s="11" t="str">
        <f t="shared" si="1"/>
        <v>N/A</v>
      </c>
      <c r="G12" s="36">
        <v>0</v>
      </c>
      <c r="H12" s="11" t="str">
        <f t="shared" si="2"/>
        <v>N/A</v>
      </c>
      <c r="I12" s="12" t="s">
        <v>1747</v>
      </c>
      <c r="J12" s="12" t="s">
        <v>1747</v>
      </c>
      <c r="K12" s="43" t="s">
        <v>739</v>
      </c>
      <c r="L12" s="9" t="str">
        <f t="shared" si="3"/>
        <v>N/A</v>
      </c>
    </row>
    <row r="13" spans="1:12" x14ac:dyDescent="0.25">
      <c r="A13" s="18" t="s">
        <v>992</v>
      </c>
      <c r="B13" s="35" t="s">
        <v>213</v>
      </c>
      <c r="C13" s="36">
        <v>11</v>
      </c>
      <c r="D13" s="11" t="str">
        <f t="shared" si="0"/>
        <v>N/A</v>
      </c>
      <c r="E13" s="36">
        <v>0</v>
      </c>
      <c r="F13" s="11" t="str">
        <f t="shared" si="1"/>
        <v>N/A</v>
      </c>
      <c r="G13" s="36">
        <v>11</v>
      </c>
      <c r="H13" s="11" t="str">
        <f t="shared" si="2"/>
        <v>N/A</v>
      </c>
      <c r="I13" s="12">
        <v>-100</v>
      </c>
      <c r="J13" s="12" t="s">
        <v>1747</v>
      </c>
      <c r="K13" s="43" t="s">
        <v>739</v>
      </c>
      <c r="L13" s="9" t="str">
        <f t="shared" si="3"/>
        <v>N/A</v>
      </c>
    </row>
    <row r="14" spans="1:12" x14ac:dyDescent="0.25">
      <c r="A14" s="18" t="s">
        <v>993</v>
      </c>
      <c r="B14" s="35" t="s">
        <v>213</v>
      </c>
      <c r="C14" s="36">
        <v>267</v>
      </c>
      <c r="D14" s="11" t="str">
        <f t="shared" si="0"/>
        <v>N/A</v>
      </c>
      <c r="E14" s="36">
        <v>329</v>
      </c>
      <c r="F14" s="11" t="str">
        <f t="shared" si="1"/>
        <v>N/A</v>
      </c>
      <c r="G14" s="36">
        <v>385</v>
      </c>
      <c r="H14" s="11" t="str">
        <f t="shared" si="2"/>
        <v>N/A</v>
      </c>
      <c r="I14" s="12">
        <v>23.22</v>
      </c>
      <c r="J14" s="12">
        <v>17.02</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1747</v>
      </c>
      <c r="J15" s="12" t="s">
        <v>1747</v>
      </c>
      <c r="K15" s="43" t="s">
        <v>739</v>
      </c>
      <c r="L15" s="9" t="str">
        <f t="shared" si="3"/>
        <v>N/A</v>
      </c>
    </row>
    <row r="16" spans="1:12" x14ac:dyDescent="0.25">
      <c r="A16" s="4" t="s">
        <v>102</v>
      </c>
      <c r="B16" s="35" t="s">
        <v>213</v>
      </c>
      <c r="C16" s="36">
        <v>21469</v>
      </c>
      <c r="D16" s="11" t="str">
        <f t="shared" si="0"/>
        <v>N/A</v>
      </c>
      <c r="E16" s="36">
        <v>22865</v>
      </c>
      <c r="F16" s="11" t="str">
        <f t="shared" si="1"/>
        <v>N/A</v>
      </c>
      <c r="G16" s="36">
        <v>24063</v>
      </c>
      <c r="H16" s="11" t="str">
        <f t="shared" si="2"/>
        <v>N/A</v>
      </c>
      <c r="I16" s="12">
        <v>6.5019999999999998</v>
      </c>
      <c r="J16" s="12">
        <v>5.2389999999999999</v>
      </c>
      <c r="K16" s="43" t="s">
        <v>739</v>
      </c>
      <c r="L16" s="9" t="str">
        <f t="shared" si="3"/>
        <v>Yes</v>
      </c>
    </row>
    <row r="17" spans="1:12" x14ac:dyDescent="0.25">
      <c r="A17" s="4" t="s">
        <v>995</v>
      </c>
      <c r="B17" s="35" t="s">
        <v>213</v>
      </c>
      <c r="C17" s="36">
        <v>19192</v>
      </c>
      <c r="D17" s="11" t="str">
        <f t="shared" si="0"/>
        <v>N/A</v>
      </c>
      <c r="E17" s="36">
        <v>8963</v>
      </c>
      <c r="F17" s="11" t="str">
        <f t="shared" si="1"/>
        <v>N/A</v>
      </c>
      <c r="G17" s="36">
        <v>9682</v>
      </c>
      <c r="H17" s="11" t="str">
        <f t="shared" si="2"/>
        <v>N/A</v>
      </c>
      <c r="I17" s="12">
        <v>-53.3</v>
      </c>
      <c r="J17" s="12">
        <v>8.0220000000000002</v>
      </c>
      <c r="K17" s="43" t="s">
        <v>739</v>
      </c>
      <c r="L17" s="9" t="str">
        <f t="shared" si="3"/>
        <v>Yes</v>
      </c>
    </row>
    <row r="18" spans="1:12" x14ac:dyDescent="0.25">
      <c r="A18" s="4" t="s">
        <v>996</v>
      </c>
      <c r="B18" s="35" t="s">
        <v>213</v>
      </c>
      <c r="C18" s="36">
        <v>0</v>
      </c>
      <c r="D18" s="11" t="str">
        <f t="shared" si="0"/>
        <v>N/A</v>
      </c>
      <c r="E18" s="36">
        <v>0</v>
      </c>
      <c r="F18" s="11" t="str">
        <f t="shared" si="1"/>
        <v>N/A</v>
      </c>
      <c r="G18" s="36">
        <v>0</v>
      </c>
      <c r="H18" s="11" t="str">
        <f t="shared" si="2"/>
        <v>N/A</v>
      </c>
      <c r="I18" s="12" t="s">
        <v>1747</v>
      </c>
      <c r="J18" s="12" t="s">
        <v>1747</v>
      </c>
      <c r="K18" s="43" t="s">
        <v>739</v>
      </c>
      <c r="L18" s="9" t="str">
        <f t="shared" si="3"/>
        <v>N/A</v>
      </c>
    </row>
    <row r="19" spans="1:12" x14ac:dyDescent="0.25">
      <c r="A19" s="4" t="s">
        <v>997</v>
      </c>
      <c r="B19" s="35" t="s">
        <v>213</v>
      </c>
      <c r="C19" s="36">
        <v>11</v>
      </c>
      <c r="D19" s="11" t="str">
        <f t="shared" si="0"/>
        <v>N/A</v>
      </c>
      <c r="E19" s="36">
        <v>253</v>
      </c>
      <c r="F19" s="11" t="str">
        <f t="shared" si="1"/>
        <v>N/A</v>
      </c>
      <c r="G19" s="36">
        <v>343</v>
      </c>
      <c r="H19" s="11" t="str">
        <f t="shared" si="2"/>
        <v>N/A</v>
      </c>
      <c r="I19" s="12">
        <v>25200</v>
      </c>
      <c r="J19" s="12">
        <v>35.57</v>
      </c>
      <c r="K19" s="43" t="s">
        <v>739</v>
      </c>
      <c r="L19" s="9" t="str">
        <f t="shared" si="3"/>
        <v>No</v>
      </c>
    </row>
    <row r="20" spans="1:12" x14ac:dyDescent="0.25">
      <c r="A20" s="4" t="s">
        <v>998</v>
      </c>
      <c r="B20" s="35" t="s">
        <v>213</v>
      </c>
      <c r="C20" s="36">
        <v>2276</v>
      </c>
      <c r="D20" s="11" t="str">
        <f t="shared" si="0"/>
        <v>N/A</v>
      </c>
      <c r="E20" s="36">
        <v>13649</v>
      </c>
      <c r="F20" s="11" t="str">
        <f t="shared" si="1"/>
        <v>N/A</v>
      </c>
      <c r="G20" s="36">
        <v>14038</v>
      </c>
      <c r="H20" s="11" t="str">
        <f t="shared" si="2"/>
        <v>N/A</v>
      </c>
      <c r="I20" s="12">
        <v>499.7</v>
      </c>
      <c r="J20" s="12">
        <v>2.85</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1747</v>
      </c>
      <c r="J21" s="12" t="s">
        <v>1747</v>
      </c>
      <c r="K21" s="43" t="s">
        <v>739</v>
      </c>
      <c r="L21" s="9" t="str">
        <f t="shared" si="3"/>
        <v>N/A</v>
      </c>
    </row>
    <row r="22" spans="1:12" x14ac:dyDescent="0.25">
      <c r="A22" s="4" t="s">
        <v>1717</v>
      </c>
      <c r="B22" s="35" t="s">
        <v>213</v>
      </c>
      <c r="C22" s="36">
        <v>157231</v>
      </c>
      <c r="D22" s="11" t="str">
        <f t="shared" si="0"/>
        <v>N/A</v>
      </c>
      <c r="E22" s="36">
        <v>169453</v>
      </c>
      <c r="F22" s="11" t="str">
        <f t="shared" si="1"/>
        <v>N/A</v>
      </c>
      <c r="G22" s="36">
        <v>183814</v>
      </c>
      <c r="H22" s="11" t="str">
        <f t="shared" si="2"/>
        <v>N/A</v>
      </c>
      <c r="I22" s="12">
        <v>7.7729999999999997</v>
      </c>
      <c r="J22" s="12">
        <v>8.4749999999999996</v>
      </c>
      <c r="K22" s="43" t="s">
        <v>739</v>
      </c>
      <c r="L22" s="9" t="str">
        <f t="shared" si="3"/>
        <v>Yes</v>
      </c>
    </row>
    <row r="23" spans="1:12" x14ac:dyDescent="0.25">
      <c r="A23" s="4" t="s">
        <v>1000</v>
      </c>
      <c r="B23" s="35" t="s">
        <v>213</v>
      </c>
      <c r="C23" s="36">
        <v>0</v>
      </c>
      <c r="D23" s="11" t="str">
        <f t="shared" si="0"/>
        <v>N/A</v>
      </c>
      <c r="E23" s="36">
        <v>950</v>
      </c>
      <c r="F23" s="11" t="str">
        <f t="shared" si="1"/>
        <v>N/A</v>
      </c>
      <c r="G23" s="36">
        <v>2407</v>
      </c>
      <c r="H23" s="11" t="str">
        <f t="shared" si="2"/>
        <v>N/A</v>
      </c>
      <c r="I23" s="12" t="s">
        <v>1747</v>
      </c>
      <c r="J23" s="12">
        <v>153.4</v>
      </c>
      <c r="K23" s="43" t="s">
        <v>739</v>
      </c>
      <c r="L23" s="9" t="str">
        <f t="shared" si="3"/>
        <v>No</v>
      </c>
    </row>
    <row r="24" spans="1:12" x14ac:dyDescent="0.25">
      <c r="A24" s="4" t="s">
        <v>1001</v>
      </c>
      <c r="B24" s="35" t="s">
        <v>213</v>
      </c>
      <c r="C24" s="36">
        <v>0</v>
      </c>
      <c r="D24" s="11" t="str">
        <f t="shared" si="0"/>
        <v>N/A</v>
      </c>
      <c r="E24" s="36">
        <v>0</v>
      </c>
      <c r="F24" s="11" t="str">
        <f t="shared" si="1"/>
        <v>N/A</v>
      </c>
      <c r="G24" s="36">
        <v>0</v>
      </c>
      <c r="H24" s="11" t="str">
        <f t="shared" si="2"/>
        <v>N/A</v>
      </c>
      <c r="I24" s="12" t="s">
        <v>1747</v>
      </c>
      <c r="J24" s="12" t="s">
        <v>1747</v>
      </c>
      <c r="K24" s="43" t="s">
        <v>739</v>
      </c>
      <c r="L24" s="9" t="str">
        <f t="shared" si="3"/>
        <v>N/A</v>
      </c>
    </row>
    <row r="25" spans="1:12" x14ac:dyDescent="0.25">
      <c r="A25" s="4" t="s">
        <v>1002</v>
      </c>
      <c r="B25" s="35" t="s">
        <v>213</v>
      </c>
      <c r="C25" s="36">
        <v>0</v>
      </c>
      <c r="D25" s="11" t="str">
        <f t="shared" si="0"/>
        <v>N/A</v>
      </c>
      <c r="E25" s="36">
        <v>0</v>
      </c>
      <c r="F25" s="11" t="str">
        <f t="shared" si="1"/>
        <v>N/A</v>
      </c>
      <c r="G25" s="36">
        <v>0</v>
      </c>
      <c r="H25" s="11" t="str">
        <f t="shared" si="2"/>
        <v>N/A</v>
      </c>
      <c r="I25" s="12" t="s">
        <v>1747</v>
      </c>
      <c r="J25" s="12" t="s">
        <v>1747</v>
      </c>
      <c r="K25" s="43" t="s">
        <v>739</v>
      </c>
      <c r="L25" s="9" t="str">
        <f t="shared" si="3"/>
        <v>N/A</v>
      </c>
    </row>
    <row r="26" spans="1:12" x14ac:dyDescent="0.25">
      <c r="A26" s="4" t="s">
        <v>1003</v>
      </c>
      <c r="B26" s="35" t="s">
        <v>213</v>
      </c>
      <c r="C26" s="36">
        <v>152917</v>
      </c>
      <c r="D26" s="11" t="str">
        <f t="shared" si="0"/>
        <v>N/A</v>
      </c>
      <c r="E26" s="36">
        <v>164190</v>
      </c>
      <c r="F26" s="11" t="str">
        <f t="shared" si="1"/>
        <v>N/A</v>
      </c>
      <c r="G26" s="36">
        <v>176830</v>
      </c>
      <c r="H26" s="11" t="str">
        <f t="shared" si="2"/>
        <v>N/A</v>
      </c>
      <c r="I26" s="12">
        <v>7.3719999999999999</v>
      </c>
      <c r="J26" s="12">
        <v>7.6980000000000004</v>
      </c>
      <c r="K26" s="43" t="s">
        <v>739</v>
      </c>
      <c r="L26" s="9" t="str">
        <f t="shared" si="3"/>
        <v>Yes</v>
      </c>
    </row>
    <row r="27" spans="1:12" x14ac:dyDescent="0.25">
      <c r="A27" s="4" t="s">
        <v>1004</v>
      </c>
      <c r="B27" s="35" t="s">
        <v>213</v>
      </c>
      <c r="C27" s="36">
        <v>11</v>
      </c>
      <c r="D27" s="11" t="str">
        <f t="shared" si="0"/>
        <v>N/A</v>
      </c>
      <c r="E27" s="36">
        <v>11</v>
      </c>
      <c r="F27" s="11" t="str">
        <f t="shared" si="1"/>
        <v>N/A</v>
      </c>
      <c r="G27" s="36">
        <v>11</v>
      </c>
      <c r="H27" s="11" t="str">
        <f t="shared" si="2"/>
        <v>N/A</v>
      </c>
      <c r="I27" s="12">
        <v>-80</v>
      </c>
      <c r="J27" s="12">
        <v>0</v>
      </c>
      <c r="K27" s="43" t="s">
        <v>739</v>
      </c>
      <c r="L27" s="9" t="str">
        <f t="shared" si="3"/>
        <v>Yes</v>
      </c>
    </row>
    <row r="28" spans="1:12" x14ac:dyDescent="0.25">
      <c r="A28" s="50" t="s">
        <v>1005</v>
      </c>
      <c r="B28" s="35" t="s">
        <v>213</v>
      </c>
      <c r="C28" s="36">
        <v>4309</v>
      </c>
      <c r="D28" s="11" t="str">
        <f t="shared" si="0"/>
        <v>N/A</v>
      </c>
      <c r="E28" s="36">
        <v>4312</v>
      </c>
      <c r="F28" s="11" t="str">
        <f t="shared" si="1"/>
        <v>N/A</v>
      </c>
      <c r="G28" s="36">
        <v>4446</v>
      </c>
      <c r="H28" s="11" t="str">
        <f t="shared" si="2"/>
        <v>N/A</v>
      </c>
      <c r="I28" s="12">
        <v>6.9599999999999995E-2</v>
      </c>
      <c r="J28" s="12">
        <v>3.1080000000000001</v>
      </c>
      <c r="K28" s="43" t="s">
        <v>739</v>
      </c>
      <c r="L28" s="9" t="str">
        <f t="shared" si="3"/>
        <v>Yes</v>
      </c>
    </row>
    <row r="29" spans="1:12" x14ac:dyDescent="0.25">
      <c r="A29" s="50" t="s">
        <v>1006</v>
      </c>
      <c r="B29" s="35" t="s">
        <v>213</v>
      </c>
      <c r="C29" s="36">
        <v>0</v>
      </c>
      <c r="D29" s="11" t="str">
        <f t="shared" si="0"/>
        <v>N/A</v>
      </c>
      <c r="E29" s="36">
        <v>0</v>
      </c>
      <c r="F29" s="11" t="str">
        <f t="shared" si="1"/>
        <v>N/A</v>
      </c>
      <c r="G29" s="36">
        <v>130</v>
      </c>
      <c r="H29" s="11" t="str">
        <f t="shared" si="2"/>
        <v>N/A</v>
      </c>
      <c r="I29" s="12" t="s">
        <v>1747</v>
      </c>
      <c r="J29" s="12" t="s">
        <v>1747</v>
      </c>
      <c r="K29" s="43" t="s">
        <v>739</v>
      </c>
      <c r="L29" s="9" t="str">
        <f t="shared" si="3"/>
        <v>N/A</v>
      </c>
    </row>
    <row r="30" spans="1:12" x14ac:dyDescent="0.25">
      <c r="A30" s="50" t="s">
        <v>106</v>
      </c>
      <c r="B30" s="35" t="s">
        <v>213</v>
      </c>
      <c r="C30" s="36">
        <v>30844</v>
      </c>
      <c r="D30" s="11" t="str">
        <f t="shared" si="0"/>
        <v>N/A</v>
      </c>
      <c r="E30" s="36">
        <v>33583</v>
      </c>
      <c r="F30" s="11" t="str">
        <f t="shared" si="1"/>
        <v>N/A</v>
      </c>
      <c r="G30" s="36">
        <v>36390</v>
      </c>
      <c r="H30" s="11" t="str">
        <f t="shared" si="2"/>
        <v>N/A</v>
      </c>
      <c r="I30" s="12">
        <v>8.8800000000000008</v>
      </c>
      <c r="J30" s="12">
        <v>8.3580000000000005</v>
      </c>
      <c r="K30" s="43" t="s">
        <v>739</v>
      </c>
      <c r="L30" s="9" t="str">
        <f t="shared" si="3"/>
        <v>Yes</v>
      </c>
    </row>
    <row r="31" spans="1:12" x14ac:dyDescent="0.25">
      <c r="A31" s="44" t="s">
        <v>1007</v>
      </c>
      <c r="B31" s="35" t="s">
        <v>213</v>
      </c>
      <c r="C31" s="36">
        <v>15699</v>
      </c>
      <c r="D31" s="11" t="str">
        <f t="shared" si="0"/>
        <v>N/A</v>
      </c>
      <c r="E31" s="36">
        <v>18497</v>
      </c>
      <c r="F31" s="11" t="str">
        <f t="shared" si="1"/>
        <v>N/A</v>
      </c>
      <c r="G31" s="36">
        <v>19648</v>
      </c>
      <c r="H31" s="11" t="str">
        <f t="shared" si="2"/>
        <v>N/A</v>
      </c>
      <c r="I31" s="12">
        <v>17.82</v>
      </c>
      <c r="J31" s="12">
        <v>6.2229999999999999</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1747</v>
      </c>
      <c r="J32" s="12" t="s">
        <v>1747</v>
      </c>
      <c r="K32" s="43" t="s">
        <v>739</v>
      </c>
      <c r="L32" s="9" t="str">
        <f t="shared" si="3"/>
        <v>N/A</v>
      </c>
    </row>
    <row r="33" spans="1:12" x14ac:dyDescent="0.25">
      <c r="A33" s="44" t="s">
        <v>1009</v>
      </c>
      <c r="B33" s="35" t="s">
        <v>213</v>
      </c>
      <c r="C33" s="36">
        <v>0</v>
      </c>
      <c r="D33" s="11" t="str">
        <f t="shared" si="0"/>
        <v>N/A</v>
      </c>
      <c r="E33" s="36">
        <v>0</v>
      </c>
      <c r="F33" s="11" t="str">
        <f t="shared" si="1"/>
        <v>N/A</v>
      </c>
      <c r="G33" s="36">
        <v>0</v>
      </c>
      <c r="H33" s="11" t="str">
        <f t="shared" si="2"/>
        <v>N/A</v>
      </c>
      <c r="I33" s="12" t="s">
        <v>1747</v>
      </c>
      <c r="J33" s="12" t="s">
        <v>1747</v>
      </c>
      <c r="K33" s="43" t="s">
        <v>739</v>
      </c>
      <c r="L33" s="9" t="str">
        <f t="shared" si="3"/>
        <v>N/A</v>
      </c>
    </row>
    <row r="34" spans="1:12" x14ac:dyDescent="0.25">
      <c r="A34" s="44" t="s">
        <v>1010</v>
      </c>
      <c r="B34" s="35" t="s">
        <v>213</v>
      </c>
      <c r="C34" s="36">
        <v>11934</v>
      </c>
      <c r="D34" s="11" t="str">
        <f t="shared" si="0"/>
        <v>N/A</v>
      </c>
      <c r="E34" s="36">
        <v>10067</v>
      </c>
      <c r="F34" s="11" t="str">
        <f t="shared" si="1"/>
        <v>N/A</v>
      </c>
      <c r="G34" s="36">
        <v>9940</v>
      </c>
      <c r="H34" s="11" t="str">
        <f t="shared" si="2"/>
        <v>N/A</v>
      </c>
      <c r="I34" s="12">
        <v>-15.6</v>
      </c>
      <c r="J34" s="12">
        <v>-1.26</v>
      </c>
      <c r="K34" s="43" t="s">
        <v>739</v>
      </c>
      <c r="L34" s="9" t="str">
        <f t="shared" si="3"/>
        <v>Yes</v>
      </c>
    </row>
    <row r="35" spans="1:12" x14ac:dyDescent="0.25">
      <c r="A35" s="44" t="s">
        <v>1011</v>
      </c>
      <c r="B35" s="35" t="s">
        <v>213</v>
      </c>
      <c r="C35" s="36">
        <v>3211</v>
      </c>
      <c r="D35" s="11" t="str">
        <f t="shared" si="0"/>
        <v>N/A</v>
      </c>
      <c r="E35" s="36">
        <v>4919</v>
      </c>
      <c r="F35" s="11" t="str">
        <f t="shared" si="1"/>
        <v>N/A</v>
      </c>
      <c r="G35" s="36">
        <v>6351</v>
      </c>
      <c r="H35" s="11" t="str">
        <f t="shared" si="2"/>
        <v>N/A</v>
      </c>
      <c r="I35" s="12">
        <v>53.19</v>
      </c>
      <c r="J35" s="12">
        <v>29.11</v>
      </c>
      <c r="K35" s="43" t="s">
        <v>739</v>
      </c>
      <c r="L35" s="9" t="str">
        <f t="shared" si="3"/>
        <v>Yes</v>
      </c>
    </row>
    <row r="36" spans="1:12" x14ac:dyDescent="0.25">
      <c r="A36" s="44" t="s">
        <v>1012</v>
      </c>
      <c r="B36" s="35" t="s">
        <v>213</v>
      </c>
      <c r="C36" s="36">
        <v>0</v>
      </c>
      <c r="D36" s="11" t="str">
        <f t="shared" si="0"/>
        <v>N/A</v>
      </c>
      <c r="E36" s="36">
        <v>100</v>
      </c>
      <c r="F36" s="11" t="str">
        <f t="shared" si="1"/>
        <v>N/A</v>
      </c>
      <c r="G36" s="36">
        <v>451</v>
      </c>
      <c r="H36" s="11" t="str">
        <f t="shared" si="2"/>
        <v>N/A</v>
      </c>
      <c r="I36" s="12" t="s">
        <v>1747</v>
      </c>
      <c r="J36" s="12">
        <v>351</v>
      </c>
      <c r="K36" s="43" t="s">
        <v>739</v>
      </c>
      <c r="L36" s="9" t="str">
        <f t="shared" si="3"/>
        <v>No</v>
      </c>
    </row>
    <row r="37" spans="1:12" x14ac:dyDescent="0.25">
      <c r="A37" s="44" t="s">
        <v>122</v>
      </c>
      <c r="B37" s="35" t="s">
        <v>213</v>
      </c>
      <c r="C37" s="36">
        <v>51</v>
      </c>
      <c r="D37" s="11" t="str">
        <f t="shared" si="0"/>
        <v>N/A</v>
      </c>
      <c r="E37" s="36">
        <v>2483</v>
      </c>
      <c r="F37" s="11" t="str">
        <f t="shared" si="1"/>
        <v>N/A</v>
      </c>
      <c r="G37" s="36">
        <v>3406</v>
      </c>
      <c r="H37" s="11" t="str">
        <f t="shared" si="2"/>
        <v>N/A</v>
      </c>
      <c r="I37" s="12">
        <v>4769</v>
      </c>
      <c r="J37" s="12">
        <v>37.17</v>
      </c>
      <c r="K37" s="43" t="s">
        <v>739</v>
      </c>
      <c r="L37" s="9" t="str">
        <f t="shared" si="3"/>
        <v>No</v>
      </c>
    </row>
    <row r="38" spans="1:12" x14ac:dyDescent="0.25">
      <c r="A38" s="44" t="s">
        <v>84</v>
      </c>
      <c r="B38" s="35" t="s">
        <v>213</v>
      </c>
      <c r="C38" s="45">
        <v>856814338</v>
      </c>
      <c r="D38" s="11" t="str">
        <f t="shared" si="0"/>
        <v>N/A</v>
      </c>
      <c r="E38" s="45">
        <v>922671073</v>
      </c>
      <c r="F38" s="11" t="str">
        <f t="shared" si="1"/>
        <v>N/A</v>
      </c>
      <c r="G38" s="45">
        <v>394195993</v>
      </c>
      <c r="H38" s="11" t="str">
        <f t="shared" si="2"/>
        <v>N/A</v>
      </c>
      <c r="I38" s="12">
        <v>7.6859999999999999</v>
      </c>
      <c r="J38" s="12">
        <v>-57.3</v>
      </c>
      <c r="K38" s="43" t="s">
        <v>739</v>
      </c>
      <c r="L38" s="9" t="str">
        <f t="shared" si="3"/>
        <v>No</v>
      </c>
    </row>
    <row r="39" spans="1:12" x14ac:dyDescent="0.25">
      <c r="A39" s="44" t="s">
        <v>1301</v>
      </c>
      <c r="B39" s="35" t="s">
        <v>213</v>
      </c>
      <c r="C39" s="45">
        <v>4080.1654229999999</v>
      </c>
      <c r="D39" s="11" t="str">
        <f t="shared" si="0"/>
        <v>N/A</v>
      </c>
      <c r="E39" s="45">
        <v>4074.3045072</v>
      </c>
      <c r="F39" s="11" t="str">
        <f t="shared" si="1"/>
        <v>N/A</v>
      </c>
      <c r="G39" s="45">
        <v>1609.4493560999999</v>
      </c>
      <c r="H39" s="11" t="str">
        <f t="shared" si="2"/>
        <v>N/A</v>
      </c>
      <c r="I39" s="12">
        <v>-0.14399999999999999</v>
      </c>
      <c r="J39" s="12">
        <v>-60.5</v>
      </c>
      <c r="K39" s="43" t="s">
        <v>739</v>
      </c>
      <c r="L39" s="9" t="str">
        <f t="shared" si="3"/>
        <v>No</v>
      </c>
    </row>
    <row r="40" spans="1:12" x14ac:dyDescent="0.25">
      <c r="A40" s="44" t="s">
        <v>1302</v>
      </c>
      <c r="B40" s="35" t="s">
        <v>213</v>
      </c>
      <c r="C40" s="45">
        <v>4875.5211621999997</v>
      </c>
      <c r="D40" s="11" t="str">
        <f>IF($B40="N/A","N/A",IF(C40&gt;10,"No",IF(C40&lt;-10,"No","Yes")))</f>
        <v>N/A</v>
      </c>
      <c r="E40" s="45">
        <v>4773.7287834999997</v>
      </c>
      <c r="F40" s="11" t="str">
        <f>IF($B40="N/A","N/A",IF(E40&gt;10,"No",IF(E40&lt;-10,"No","Yes")))</f>
        <v>N/A</v>
      </c>
      <c r="G40" s="45">
        <v>2644.1023107999999</v>
      </c>
      <c r="H40" s="11" t="str">
        <f>IF($B40="N/A","N/A",IF(G40&gt;10,"No",IF(G40&lt;-10,"No","Yes")))</f>
        <v>N/A</v>
      </c>
      <c r="I40" s="12">
        <v>-2.09</v>
      </c>
      <c r="J40" s="12">
        <v>-44.6</v>
      </c>
      <c r="K40" s="43" t="s">
        <v>739</v>
      </c>
      <c r="L40" s="9" t="str">
        <f>IF(J40="Div by 0", "N/A", IF(K40="N/A","N/A", IF(J40&gt;VALUE(MID(K40,1,2)), "No", IF(J40&lt;-1*VALUE(MID(K40,1,2)), "No", "Yes"))))</f>
        <v>No</v>
      </c>
    </row>
    <row r="41" spans="1:12" x14ac:dyDescent="0.25">
      <c r="A41" s="44" t="s">
        <v>107</v>
      </c>
      <c r="B41" s="35" t="s">
        <v>213</v>
      </c>
      <c r="C41" s="45">
        <v>35336717</v>
      </c>
      <c r="D41" s="11" t="str">
        <f t="shared" ref="D41:D44" si="4">IF($B41="N/A","N/A",IF(C41&gt;10,"No",IF(C41&lt;-10,"No","Yes")))</f>
        <v>N/A</v>
      </c>
      <c r="E41" s="45">
        <v>0</v>
      </c>
      <c r="F41" s="11" t="str">
        <f t="shared" ref="F41:F44" si="5">IF($B41="N/A","N/A",IF(E41&gt;10,"No",IF(E41&lt;-10,"No","Yes")))</f>
        <v>N/A</v>
      </c>
      <c r="G41" s="45">
        <v>0</v>
      </c>
      <c r="H41" s="11" t="str">
        <f t="shared" ref="H41:H44" si="6">IF($B41="N/A","N/A",IF(G41&gt;10,"No",IF(G41&lt;-10,"No","Yes")))</f>
        <v>N/A</v>
      </c>
      <c r="I41" s="12">
        <v>-100</v>
      </c>
      <c r="J41" s="12" t="s">
        <v>1747</v>
      </c>
      <c r="K41" s="43" t="s">
        <v>739</v>
      </c>
      <c r="L41" s="9" t="str">
        <f t="shared" ref="L41:L43" si="7">IF(J41="Div by 0", "N/A", IF(K41="N/A","N/A", IF(J41&gt;VALUE(MID(K41,1,2)), "No", IF(J41&lt;-1*VALUE(MID(K41,1,2)), "No", "Yes"))))</f>
        <v>N/A</v>
      </c>
    </row>
    <row r="42" spans="1:12" x14ac:dyDescent="0.25">
      <c r="A42" s="44" t="s">
        <v>158</v>
      </c>
      <c r="B42" s="43" t="s">
        <v>217</v>
      </c>
      <c r="C42" s="1">
        <v>0</v>
      </c>
      <c r="D42" s="11" t="str">
        <f>IF($B42="N/A","N/A",IF(C42&gt;0,"No",IF(C42&lt;0,"No","Yes")))</f>
        <v>Yes</v>
      </c>
      <c r="E42" s="1">
        <v>0</v>
      </c>
      <c r="F42" s="11" t="str">
        <f>IF($B42="N/A","N/A",IF(E42&gt;0,"No",IF(E42&lt;0,"No","Yes")))</f>
        <v>Yes</v>
      </c>
      <c r="G42" s="1">
        <v>0</v>
      </c>
      <c r="H42" s="11" t="str">
        <f>IF($B42="N/A","N/A",IF(G42&gt;0,"No",IF(G42&lt;0,"No","Yes")))</f>
        <v>Yes</v>
      </c>
      <c r="I42" s="12" t="s">
        <v>1747</v>
      </c>
      <c r="J42" s="12" t="s">
        <v>1747</v>
      </c>
      <c r="K42" s="43" t="s">
        <v>739</v>
      </c>
      <c r="L42" s="9" t="str">
        <f t="shared" si="7"/>
        <v>N/A</v>
      </c>
    </row>
    <row r="43" spans="1:12" x14ac:dyDescent="0.25">
      <c r="A43" s="44" t="s">
        <v>156</v>
      </c>
      <c r="B43" s="35" t="s">
        <v>213</v>
      </c>
      <c r="C43" s="45">
        <v>0</v>
      </c>
      <c r="D43" s="11" t="str">
        <f t="shared" si="4"/>
        <v>N/A</v>
      </c>
      <c r="E43" s="45">
        <v>0</v>
      </c>
      <c r="F43" s="11" t="str">
        <f t="shared" si="5"/>
        <v>N/A</v>
      </c>
      <c r="G43" s="45">
        <v>0</v>
      </c>
      <c r="H43" s="11" t="str">
        <f t="shared" si="6"/>
        <v>N/A</v>
      </c>
      <c r="I43" s="12" t="s">
        <v>1747</v>
      </c>
      <c r="J43" s="12" t="s">
        <v>1747</v>
      </c>
      <c r="K43" s="43" t="s">
        <v>739</v>
      </c>
      <c r="L43" s="9" t="str">
        <f t="shared" si="7"/>
        <v>N/A</v>
      </c>
    </row>
    <row r="44" spans="1:12" x14ac:dyDescent="0.25">
      <c r="A44" s="44" t="s">
        <v>1303</v>
      </c>
      <c r="B44" s="35" t="s">
        <v>213</v>
      </c>
      <c r="C44" s="45" t="s">
        <v>1747</v>
      </c>
      <c r="D44" s="11" t="str">
        <f t="shared" si="4"/>
        <v>N/A</v>
      </c>
      <c r="E44" s="45" t="s">
        <v>1747</v>
      </c>
      <c r="F44" s="11" t="str">
        <f t="shared" si="5"/>
        <v>N/A</v>
      </c>
      <c r="G44" s="45" t="s">
        <v>1747</v>
      </c>
      <c r="H44" s="11" t="str">
        <f t="shared" si="6"/>
        <v>N/A</v>
      </c>
      <c r="I44" s="12" t="s">
        <v>1747</v>
      </c>
      <c r="J44" s="12" t="s">
        <v>1747</v>
      </c>
      <c r="K44" s="43" t="s">
        <v>739</v>
      </c>
      <c r="L44" s="9" t="str">
        <f>IF(J44="Div by 0", "N/A", IF(OR(J44="N/A",K44="N/A"),"N/A", IF(J44&gt;VALUE(MID(K44,1,2)), "No", IF(J44&lt;-1*VALUE(MID(K44,1,2)), "No", "Yes"))))</f>
        <v>N/A</v>
      </c>
    </row>
    <row r="45" spans="1:12" x14ac:dyDescent="0.25">
      <c r="A45" s="44" t="s">
        <v>1304</v>
      </c>
      <c r="B45" s="35" t="s">
        <v>213</v>
      </c>
      <c r="C45" s="45">
        <v>18634.64745</v>
      </c>
      <c r="D45" s="11" t="str">
        <f t="shared" ref="D45:D71" si="8">IF($B45="N/A","N/A",IF(C45&gt;10,"No",IF(C45&lt;-10,"No","Yes")))</f>
        <v>N/A</v>
      </c>
      <c r="E45" s="45">
        <v>16826.673213999999</v>
      </c>
      <c r="F45" s="11" t="str">
        <f t="shared" ref="F45:F71" si="9">IF($B45="N/A","N/A",IF(E45&gt;10,"No",IF(E45&lt;-10,"No","Yes")))</f>
        <v>N/A</v>
      </c>
      <c r="G45" s="45">
        <v>7983.3262519</v>
      </c>
      <c r="H45" s="11" t="str">
        <f t="shared" ref="H45:H71" si="10">IF($B45="N/A","N/A",IF(G45&gt;10,"No",IF(G45&lt;-10,"No","Yes")))</f>
        <v>N/A</v>
      </c>
      <c r="I45" s="12">
        <v>-9.6999999999999993</v>
      </c>
      <c r="J45" s="12">
        <v>-52.6</v>
      </c>
      <c r="K45" s="43" t="s">
        <v>739</v>
      </c>
      <c r="L45" s="9" t="str">
        <f t="shared" ref="L45:L71" si="11">IF(J45="Div by 0", "N/A", IF(K45="N/A","N/A", IF(J45&gt;VALUE(MID(K45,1,2)), "No", IF(J45&lt;-1*VALUE(MID(K45,1,2)), "No", "Yes"))))</f>
        <v>No</v>
      </c>
    </row>
    <row r="46" spans="1:12" x14ac:dyDescent="0.25">
      <c r="A46" s="44" t="s">
        <v>1305</v>
      </c>
      <c r="B46" s="35" t="s">
        <v>213</v>
      </c>
      <c r="C46" s="45">
        <v>23122.524590000001</v>
      </c>
      <c r="D46" s="11" t="str">
        <f t="shared" si="8"/>
        <v>N/A</v>
      </c>
      <c r="E46" s="45">
        <v>22021.744589000002</v>
      </c>
      <c r="F46" s="11" t="str">
        <f t="shared" si="9"/>
        <v>N/A</v>
      </c>
      <c r="G46" s="45">
        <v>8745.3846154000003</v>
      </c>
      <c r="H46" s="11" t="str">
        <f t="shared" si="10"/>
        <v>N/A</v>
      </c>
      <c r="I46" s="12">
        <v>-4.76</v>
      </c>
      <c r="J46" s="12">
        <v>-60.3</v>
      </c>
      <c r="K46" s="43" t="s">
        <v>739</v>
      </c>
      <c r="L46" s="9" t="str">
        <f t="shared" si="11"/>
        <v>No</v>
      </c>
    </row>
    <row r="47" spans="1:12" x14ac:dyDescent="0.25">
      <c r="A47" s="44" t="s">
        <v>1306</v>
      </c>
      <c r="B47" s="35" t="s">
        <v>213</v>
      </c>
      <c r="C47" s="45" t="s">
        <v>1747</v>
      </c>
      <c r="D47" s="11" t="str">
        <f t="shared" si="8"/>
        <v>N/A</v>
      </c>
      <c r="E47" s="45" t="s">
        <v>1747</v>
      </c>
      <c r="F47" s="11" t="str">
        <f t="shared" si="9"/>
        <v>N/A</v>
      </c>
      <c r="G47" s="45" t="s">
        <v>1747</v>
      </c>
      <c r="H47" s="11" t="str">
        <f t="shared" si="10"/>
        <v>N/A</v>
      </c>
      <c r="I47" s="12" t="s">
        <v>1747</v>
      </c>
      <c r="J47" s="12" t="s">
        <v>1747</v>
      </c>
      <c r="K47" s="43" t="s">
        <v>739</v>
      </c>
      <c r="L47" s="9" t="str">
        <f t="shared" si="11"/>
        <v>N/A</v>
      </c>
    </row>
    <row r="48" spans="1:12" x14ac:dyDescent="0.25">
      <c r="A48" s="44" t="s">
        <v>1307</v>
      </c>
      <c r="B48" s="35" t="s">
        <v>213</v>
      </c>
      <c r="C48" s="45">
        <v>0</v>
      </c>
      <c r="D48" s="11" t="str">
        <f t="shared" si="8"/>
        <v>N/A</v>
      </c>
      <c r="E48" s="45" t="s">
        <v>1747</v>
      </c>
      <c r="F48" s="11" t="str">
        <f t="shared" si="9"/>
        <v>N/A</v>
      </c>
      <c r="G48" s="45">
        <v>0</v>
      </c>
      <c r="H48" s="11" t="str">
        <f t="shared" si="10"/>
        <v>N/A</v>
      </c>
      <c r="I48" s="12" t="s">
        <v>1747</v>
      </c>
      <c r="J48" s="12" t="s">
        <v>1747</v>
      </c>
      <c r="K48" s="43" t="s">
        <v>739</v>
      </c>
      <c r="L48" s="9" t="str">
        <f t="shared" si="11"/>
        <v>N/A</v>
      </c>
    </row>
    <row r="49" spans="1:12" x14ac:dyDescent="0.25">
      <c r="A49" s="44" t="s">
        <v>1308</v>
      </c>
      <c r="B49" s="35" t="s">
        <v>213</v>
      </c>
      <c r="C49" s="45">
        <v>15628.479401000001</v>
      </c>
      <c r="D49" s="11" t="str">
        <f t="shared" si="8"/>
        <v>N/A</v>
      </c>
      <c r="E49" s="45">
        <v>13179.069909</v>
      </c>
      <c r="F49" s="11" t="str">
        <f t="shared" si="9"/>
        <v>N/A</v>
      </c>
      <c r="G49" s="45">
        <v>7463.6935064999998</v>
      </c>
      <c r="H49" s="11" t="str">
        <f t="shared" si="10"/>
        <v>N/A</v>
      </c>
      <c r="I49" s="12">
        <v>-15.7</v>
      </c>
      <c r="J49" s="12">
        <v>-43.4</v>
      </c>
      <c r="K49" s="43" t="s">
        <v>739</v>
      </c>
      <c r="L49" s="9" t="str">
        <f t="shared" si="11"/>
        <v>No</v>
      </c>
    </row>
    <row r="50" spans="1:12" x14ac:dyDescent="0.25">
      <c r="A50" s="44" t="s">
        <v>1309</v>
      </c>
      <c r="B50" s="35" t="s">
        <v>213</v>
      </c>
      <c r="C50" s="45" t="s">
        <v>1747</v>
      </c>
      <c r="D50" s="11" t="str">
        <f t="shared" si="8"/>
        <v>N/A</v>
      </c>
      <c r="E50" s="45" t="s">
        <v>1747</v>
      </c>
      <c r="F50" s="11" t="str">
        <f t="shared" si="9"/>
        <v>N/A</v>
      </c>
      <c r="G50" s="45" t="s">
        <v>1747</v>
      </c>
      <c r="H50" s="11" t="str">
        <f t="shared" si="10"/>
        <v>N/A</v>
      </c>
      <c r="I50" s="12" t="s">
        <v>1747</v>
      </c>
      <c r="J50" s="12" t="s">
        <v>1747</v>
      </c>
      <c r="K50" s="43" t="s">
        <v>739</v>
      </c>
      <c r="L50" s="9" t="str">
        <f t="shared" si="11"/>
        <v>N/A</v>
      </c>
    </row>
    <row r="51" spans="1:12" x14ac:dyDescent="0.25">
      <c r="A51" s="44" t="s">
        <v>1310</v>
      </c>
      <c r="B51" s="35" t="s">
        <v>213</v>
      </c>
      <c r="C51" s="45">
        <v>21287.420000999999</v>
      </c>
      <c r="D51" s="11" t="str">
        <f t="shared" si="8"/>
        <v>N/A</v>
      </c>
      <c r="E51" s="45">
        <v>20724.84391</v>
      </c>
      <c r="F51" s="11" t="str">
        <f t="shared" si="9"/>
        <v>N/A</v>
      </c>
      <c r="G51" s="45">
        <v>7872.3393592000002</v>
      </c>
      <c r="H51" s="11" t="str">
        <f t="shared" si="10"/>
        <v>N/A</v>
      </c>
      <c r="I51" s="12">
        <v>-2.64</v>
      </c>
      <c r="J51" s="12">
        <v>-62</v>
      </c>
      <c r="K51" s="43" t="s">
        <v>739</v>
      </c>
      <c r="L51" s="9" t="str">
        <f t="shared" si="11"/>
        <v>No</v>
      </c>
    </row>
    <row r="52" spans="1:12" x14ac:dyDescent="0.25">
      <c r="A52" s="44" t="s">
        <v>1311</v>
      </c>
      <c r="B52" s="35" t="s">
        <v>213</v>
      </c>
      <c r="C52" s="45">
        <v>21771.414912</v>
      </c>
      <c r="D52" s="11" t="str">
        <f t="shared" si="8"/>
        <v>N/A</v>
      </c>
      <c r="E52" s="45">
        <v>20823.219792</v>
      </c>
      <c r="F52" s="11" t="str">
        <f t="shared" si="9"/>
        <v>N/A</v>
      </c>
      <c r="G52" s="45">
        <v>8718.2125594000008</v>
      </c>
      <c r="H52" s="11" t="str">
        <f t="shared" si="10"/>
        <v>N/A</v>
      </c>
      <c r="I52" s="12">
        <v>-4.3600000000000003</v>
      </c>
      <c r="J52" s="12">
        <v>-58.1</v>
      </c>
      <c r="K52" s="43" t="s">
        <v>739</v>
      </c>
      <c r="L52" s="9" t="str">
        <f t="shared" si="11"/>
        <v>No</v>
      </c>
    </row>
    <row r="53" spans="1:12" x14ac:dyDescent="0.25">
      <c r="A53" s="44" t="s">
        <v>1312</v>
      </c>
      <c r="B53" s="35" t="s">
        <v>213</v>
      </c>
      <c r="C53" s="45" t="s">
        <v>1747</v>
      </c>
      <c r="D53" s="11" t="str">
        <f t="shared" si="8"/>
        <v>N/A</v>
      </c>
      <c r="E53" s="45" t="s">
        <v>1747</v>
      </c>
      <c r="F53" s="11" t="str">
        <f t="shared" si="9"/>
        <v>N/A</v>
      </c>
      <c r="G53" s="45" t="s">
        <v>1747</v>
      </c>
      <c r="H53" s="11" t="str">
        <f t="shared" si="10"/>
        <v>N/A</v>
      </c>
      <c r="I53" s="12" t="s">
        <v>1747</v>
      </c>
      <c r="J53" s="12" t="s">
        <v>1747</v>
      </c>
      <c r="K53" s="43" t="s">
        <v>739</v>
      </c>
      <c r="L53" s="9" t="str">
        <f t="shared" si="11"/>
        <v>N/A</v>
      </c>
    </row>
    <row r="54" spans="1:12" x14ac:dyDescent="0.25">
      <c r="A54" s="44" t="s">
        <v>1313</v>
      </c>
      <c r="B54" s="35" t="s">
        <v>213</v>
      </c>
      <c r="C54" s="45">
        <v>709</v>
      </c>
      <c r="D54" s="11" t="str">
        <f t="shared" si="8"/>
        <v>N/A</v>
      </c>
      <c r="E54" s="45">
        <v>20882.822133999998</v>
      </c>
      <c r="F54" s="11" t="str">
        <f t="shared" si="9"/>
        <v>N/A</v>
      </c>
      <c r="G54" s="45">
        <v>4908.7434401999999</v>
      </c>
      <c r="H54" s="11" t="str">
        <f t="shared" si="10"/>
        <v>N/A</v>
      </c>
      <c r="I54" s="12">
        <v>2845</v>
      </c>
      <c r="J54" s="12">
        <v>-76.5</v>
      </c>
      <c r="K54" s="43" t="s">
        <v>739</v>
      </c>
      <c r="L54" s="9" t="str">
        <f t="shared" si="11"/>
        <v>No</v>
      </c>
    </row>
    <row r="55" spans="1:12" x14ac:dyDescent="0.25">
      <c r="A55" s="44" t="s">
        <v>1691</v>
      </c>
      <c r="B55" s="35" t="s">
        <v>213</v>
      </c>
      <c r="C55" s="45">
        <v>17215.253076000001</v>
      </c>
      <c r="D55" s="11" t="str">
        <f t="shared" si="8"/>
        <v>N/A</v>
      </c>
      <c r="E55" s="45">
        <v>20657.314309000001</v>
      </c>
      <c r="F55" s="11" t="str">
        <f t="shared" si="9"/>
        <v>N/A</v>
      </c>
      <c r="G55" s="45">
        <v>7361.3526855999999</v>
      </c>
      <c r="H55" s="11" t="str">
        <f t="shared" si="10"/>
        <v>N/A</v>
      </c>
      <c r="I55" s="12">
        <v>19.989999999999998</v>
      </c>
      <c r="J55" s="12">
        <v>-64.400000000000006</v>
      </c>
      <c r="K55" s="43" t="s">
        <v>739</v>
      </c>
      <c r="L55" s="9" t="str">
        <f t="shared" si="11"/>
        <v>No</v>
      </c>
    </row>
    <row r="56" spans="1:12" x14ac:dyDescent="0.25">
      <c r="A56" s="44" t="s">
        <v>1314</v>
      </c>
      <c r="B56" s="35" t="s">
        <v>213</v>
      </c>
      <c r="C56" s="45" t="s">
        <v>1747</v>
      </c>
      <c r="D56" s="11" t="str">
        <f t="shared" si="8"/>
        <v>N/A</v>
      </c>
      <c r="E56" s="45" t="s">
        <v>1747</v>
      </c>
      <c r="F56" s="11" t="str">
        <f t="shared" si="9"/>
        <v>N/A</v>
      </c>
      <c r="G56" s="45" t="s">
        <v>1747</v>
      </c>
      <c r="H56" s="11" t="str">
        <f t="shared" si="10"/>
        <v>N/A</v>
      </c>
      <c r="I56" s="12" t="s">
        <v>1747</v>
      </c>
      <c r="J56" s="12" t="s">
        <v>1747</v>
      </c>
      <c r="K56" s="43" t="s">
        <v>739</v>
      </c>
      <c r="L56" s="9" t="str">
        <f t="shared" si="11"/>
        <v>N/A</v>
      </c>
    </row>
    <row r="57" spans="1:12" x14ac:dyDescent="0.25">
      <c r="A57" s="44" t="s">
        <v>1692</v>
      </c>
      <c r="B57" s="35" t="s">
        <v>213</v>
      </c>
      <c r="C57" s="45">
        <v>1650.9030471000001</v>
      </c>
      <c r="D57" s="11" t="str">
        <f t="shared" si="8"/>
        <v>N/A</v>
      </c>
      <c r="E57" s="45">
        <v>1724.5270665</v>
      </c>
      <c r="F57" s="11" t="str">
        <f t="shared" si="9"/>
        <v>N/A</v>
      </c>
      <c r="G57" s="45">
        <v>668.35477710999999</v>
      </c>
      <c r="H57" s="11" t="str">
        <f t="shared" si="10"/>
        <v>N/A</v>
      </c>
      <c r="I57" s="12">
        <v>4.46</v>
      </c>
      <c r="J57" s="12">
        <v>-61.2</v>
      </c>
      <c r="K57" s="43" t="s">
        <v>739</v>
      </c>
      <c r="L57" s="9" t="str">
        <f t="shared" si="11"/>
        <v>No</v>
      </c>
    </row>
    <row r="58" spans="1:12" x14ac:dyDescent="0.25">
      <c r="A58" s="44" t="s">
        <v>1315</v>
      </c>
      <c r="B58" s="35" t="s">
        <v>213</v>
      </c>
      <c r="C58" s="45" t="s">
        <v>1747</v>
      </c>
      <c r="D58" s="11" t="str">
        <f t="shared" si="8"/>
        <v>N/A</v>
      </c>
      <c r="E58" s="45">
        <v>4228.9831579000002</v>
      </c>
      <c r="F58" s="11" t="str">
        <f t="shared" si="9"/>
        <v>N/A</v>
      </c>
      <c r="G58" s="45">
        <v>2100.5380141000001</v>
      </c>
      <c r="H58" s="11" t="str">
        <f t="shared" si="10"/>
        <v>N/A</v>
      </c>
      <c r="I58" s="12" t="s">
        <v>1747</v>
      </c>
      <c r="J58" s="12">
        <v>-50.3</v>
      </c>
      <c r="K58" s="43" t="s">
        <v>739</v>
      </c>
      <c r="L58" s="9" t="str">
        <f t="shared" si="11"/>
        <v>No</v>
      </c>
    </row>
    <row r="59" spans="1:12" ht="12" customHeight="1" x14ac:dyDescent="0.25">
      <c r="A59" s="44" t="s">
        <v>1693</v>
      </c>
      <c r="B59" s="35" t="s">
        <v>213</v>
      </c>
      <c r="C59" s="45" t="s">
        <v>1747</v>
      </c>
      <c r="D59" s="11" t="str">
        <f t="shared" si="8"/>
        <v>N/A</v>
      </c>
      <c r="E59" s="45" t="s">
        <v>1747</v>
      </c>
      <c r="F59" s="11" t="str">
        <f t="shared" si="9"/>
        <v>N/A</v>
      </c>
      <c r="G59" s="45" t="s">
        <v>1747</v>
      </c>
      <c r="H59" s="11" t="str">
        <f t="shared" si="10"/>
        <v>N/A</v>
      </c>
      <c r="I59" s="12" t="s">
        <v>1747</v>
      </c>
      <c r="J59" s="12" t="s">
        <v>1747</v>
      </c>
      <c r="K59" s="43" t="s">
        <v>739</v>
      </c>
      <c r="L59" s="9" t="str">
        <f t="shared" si="11"/>
        <v>N/A</v>
      </c>
    </row>
    <row r="60" spans="1:12" x14ac:dyDescent="0.25">
      <c r="A60" s="44" t="s">
        <v>1694</v>
      </c>
      <c r="B60" s="35" t="s">
        <v>213</v>
      </c>
      <c r="C60" s="45" t="s">
        <v>1747</v>
      </c>
      <c r="D60" s="11" t="str">
        <f t="shared" si="8"/>
        <v>N/A</v>
      </c>
      <c r="E60" s="45" t="s">
        <v>1747</v>
      </c>
      <c r="F60" s="11" t="str">
        <f t="shared" si="9"/>
        <v>N/A</v>
      </c>
      <c r="G60" s="45" t="s">
        <v>1747</v>
      </c>
      <c r="H60" s="11" t="str">
        <f t="shared" si="10"/>
        <v>N/A</v>
      </c>
      <c r="I60" s="12" t="s">
        <v>1747</v>
      </c>
      <c r="J60" s="12" t="s">
        <v>1747</v>
      </c>
      <c r="K60" s="43" t="s">
        <v>739</v>
      </c>
      <c r="L60" s="9" t="str">
        <f t="shared" si="11"/>
        <v>N/A</v>
      </c>
    </row>
    <row r="61" spans="1:12" x14ac:dyDescent="0.25">
      <c r="A61" s="3" t="s">
        <v>1695</v>
      </c>
      <c r="B61" s="35" t="s">
        <v>213</v>
      </c>
      <c r="C61" s="45">
        <v>1561.5673993</v>
      </c>
      <c r="D61" s="11" t="str">
        <f t="shared" si="8"/>
        <v>N/A</v>
      </c>
      <c r="E61" s="45">
        <v>1622.2133504000001</v>
      </c>
      <c r="F61" s="11" t="str">
        <f t="shared" si="9"/>
        <v>N/A</v>
      </c>
      <c r="G61" s="45">
        <v>611.98540405999995</v>
      </c>
      <c r="H61" s="11" t="str">
        <f t="shared" si="10"/>
        <v>N/A</v>
      </c>
      <c r="I61" s="12">
        <v>3.8839999999999999</v>
      </c>
      <c r="J61" s="12">
        <v>-62.3</v>
      </c>
      <c r="K61" s="43" t="s">
        <v>739</v>
      </c>
      <c r="L61" s="9" t="str">
        <f t="shared" si="11"/>
        <v>No</v>
      </c>
    </row>
    <row r="62" spans="1:12" x14ac:dyDescent="0.25">
      <c r="A62" s="3" t="s">
        <v>1696</v>
      </c>
      <c r="B62" s="35" t="s">
        <v>213</v>
      </c>
      <c r="C62" s="45">
        <v>2064.8000000000002</v>
      </c>
      <c r="D62" s="11" t="str">
        <f t="shared" si="8"/>
        <v>N/A</v>
      </c>
      <c r="E62" s="45">
        <v>4249</v>
      </c>
      <c r="F62" s="11" t="str">
        <f t="shared" si="9"/>
        <v>N/A</v>
      </c>
      <c r="G62" s="45">
        <v>58</v>
      </c>
      <c r="H62" s="11" t="str">
        <f t="shared" si="10"/>
        <v>N/A</v>
      </c>
      <c r="I62" s="12">
        <v>105.8</v>
      </c>
      <c r="J62" s="12">
        <v>-98.6</v>
      </c>
      <c r="K62" s="43" t="s">
        <v>739</v>
      </c>
      <c r="L62" s="9" t="str">
        <f t="shared" si="11"/>
        <v>No</v>
      </c>
    </row>
    <row r="63" spans="1:12" x14ac:dyDescent="0.25">
      <c r="A63" s="3" t="s">
        <v>1697</v>
      </c>
      <c r="B63" s="35" t="s">
        <v>213</v>
      </c>
      <c r="C63" s="45">
        <v>4820.7498259000004</v>
      </c>
      <c r="D63" s="11" t="str">
        <f t="shared" si="8"/>
        <v>N/A</v>
      </c>
      <c r="E63" s="45">
        <v>5068.0176252000001</v>
      </c>
      <c r="F63" s="11" t="str">
        <f t="shared" si="9"/>
        <v>N/A</v>
      </c>
      <c r="G63" s="45">
        <v>2152.3088168999998</v>
      </c>
      <c r="H63" s="11" t="str">
        <f t="shared" si="10"/>
        <v>N/A</v>
      </c>
      <c r="I63" s="12">
        <v>5.1289999999999996</v>
      </c>
      <c r="J63" s="12">
        <v>-57.5</v>
      </c>
      <c r="K63" s="43" t="s">
        <v>739</v>
      </c>
      <c r="L63" s="9" t="str">
        <f t="shared" si="11"/>
        <v>No</v>
      </c>
    </row>
    <row r="64" spans="1:12" x14ac:dyDescent="0.25">
      <c r="A64" s="3" t="s">
        <v>1698</v>
      </c>
      <c r="B64" s="35" t="s">
        <v>213</v>
      </c>
      <c r="C64" s="45" t="s">
        <v>1747</v>
      </c>
      <c r="D64" s="11" t="str">
        <f t="shared" si="8"/>
        <v>N/A</v>
      </c>
      <c r="E64" s="45" t="s">
        <v>1747</v>
      </c>
      <c r="F64" s="11" t="str">
        <f t="shared" si="9"/>
        <v>N/A</v>
      </c>
      <c r="G64" s="45">
        <v>79.753846154000001</v>
      </c>
      <c r="H64" s="11" t="str">
        <f t="shared" si="10"/>
        <v>N/A</v>
      </c>
      <c r="I64" s="12" t="s">
        <v>1747</v>
      </c>
      <c r="J64" s="12" t="s">
        <v>1747</v>
      </c>
      <c r="K64" s="43" t="s">
        <v>739</v>
      </c>
      <c r="L64" s="9" t="str">
        <f t="shared" si="11"/>
        <v>N/A</v>
      </c>
    </row>
    <row r="65" spans="1:12" x14ac:dyDescent="0.25">
      <c r="A65" s="3" t="s">
        <v>1699</v>
      </c>
      <c r="B65" s="35" t="s">
        <v>213</v>
      </c>
      <c r="C65" s="45">
        <v>4273.6789975000002</v>
      </c>
      <c r="D65" s="11" t="str">
        <f t="shared" si="8"/>
        <v>N/A</v>
      </c>
      <c r="E65" s="45">
        <v>4381.6304380000001</v>
      </c>
      <c r="F65" s="11" t="str">
        <f t="shared" si="9"/>
        <v>N/A</v>
      </c>
      <c r="G65" s="45">
        <v>2106.3455345000002</v>
      </c>
      <c r="H65" s="11" t="str">
        <f t="shared" si="10"/>
        <v>N/A</v>
      </c>
      <c r="I65" s="12">
        <v>2.5259999999999998</v>
      </c>
      <c r="J65" s="12">
        <v>-51.9</v>
      </c>
      <c r="K65" s="43" t="s">
        <v>739</v>
      </c>
      <c r="L65" s="9" t="str">
        <f t="shared" si="11"/>
        <v>No</v>
      </c>
    </row>
    <row r="66" spans="1:12" x14ac:dyDescent="0.25">
      <c r="A66" s="3" t="s">
        <v>1700</v>
      </c>
      <c r="B66" s="35" t="s">
        <v>213</v>
      </c>
      <c r="C66" s="45">
        <v>4232.9132429000001</v>
      </c>
      <c r="D66" s="11" t="str">
        <f t="shared" si="8"/>
        <v>N/A</v>
      </c>
      <c r="E66" s="45">
        <v>4485.6948154000002</v>
      </c>
      <c r="F66" s="11" t="str">
        <f t="shared" si="9"/>
        <v>N/A</v>
      </c>
      <c r="G66" s="45">
        <v>1970.2577362</v>
      </c>
      <c r="H66" s="11" t="str">
        <f t="shared" si="10"/>
        <v>N/A</v>
      </c>
      <c r="I66" s="12">
        <v>5.9720000000000004</v>
      </c>
      <c r="J66" s="12">
        <v>-56.1</v>
      </c>
      <c r="K66" s="43" t="s">
        <v>739</v>
      </c>
      <c r="L66" s="9" t="str">
        <f t="shared" si="11"/>
        <v>No</v>
      </c>
    </row>
    <row r="67" spans="1:12" x14ac:dyDescent="0.25">
      <c r="A67" s="3" t="s">
        <v>1701</v>
      </c>
      <c r="B67" s="35" t="s">
        <v>213</v>
      </c>
      <c r="C67" s="45" t="s">
        <v>1747</v>
      </c>
      <c r="D67" s="11" t="str">
        <f t="shared" si="8"/>
        <v>N/A</v>
      </c>
      <c r="E67" s="45" t="s">
        <v>1747</v>
      </c>
      <c r="F67" s="11" t="str">
        <f t="shared" si="9"/>
        <v>N/A</v>
      </c>
      <c r="G67" s="45" t="s">
        <v>1747</v>
      </c>
      <c r="H67" s="11" t="str">
        <f t="shared" si="10"/>
        <v>N/A</v>
      </c>
      <c r="I67" s="12" t="s">
        <v>1747</v>
      </c>
      <c r="J67" s="12" t="s">
        <v>1747</v>
      </c>
      <c r="K67" s="43" t="s">
        <v>739</v>
      </c>
      <c r="L67" s="9" t="str">
        <f t="shared" si="11"/>
        <v>N/A</v>
      </c>
    </row>
    <row r="68" spans="1:12" x14ac:dyDescent="0.25">
      <c r="A68" s="2" t="s">
        <v>1702</v>
      </c>
      <c r="B68" s="35" t="s">
        <v>213</v>
      </c>
      <c r="C68" s="45" t="s">
        <v>1747</v>
      </c>
      <c r="D68" s="11" t="str">
        <f t="shared" si="8"/>
        <v>N/A</v>
      </c>
      <c r="E68" s="45" t="s">
        <v>1747</v>
      </c>
      <c r="F68" s="11" t="str">
        <f t="shared" si="9"/>
        <v>N/A</v>
      </c>
      <c r="G68" s="45" t="s">
        <v>1747</v>
      </c>
      <c r="H68" s="11" t="str">
        <f t="shared" si="10"/>
        <v>N/A</v>
      </c>
      <c r="I68" s="12" t="s">
        <v>1747</v>
      </c>
      <c r="J68" s="12" t="s">
        <v>1747</v>
      </c>
      <c r="K68" s="43" t="s">
        <v>739</v>
      </c>
      <c r="L68" s="9" t="str">
        <f t="shared" si="11"/>
        <v>N/A</v>
      </c>
    </row>
    <row r="69" spans="1:12" x14ac:dyDescent="0.25">
      <c r="A69" s="2" t="s">
        <v>1703</v>
      </c>
      <c r="B69" s="35" t="s">
        <v>213</v>
      </c>
      <c r="C69" s="45">
        <v>4484.1520026999997</v>
      </c>
      <c r="D69" s="11" t="str">
        <f t="shared" si="8"/>
        <v>N/A</v>
      </c>
      <c r="E69" s="45">
        <v>4500.2727723999997</v>
      </c>
      <c r="F69" s="11" t="str">
        <f t="shared" si="9"/>
        <v>N/A</v>
      </c>
      <c r="G69" s="45">
        <v>2866.3218310000002</v>
      </c>
      <c r="H69" s="11" t="str">
        <f t="shared" si="10"/>
        <v>N/A</v>
      </c>
      <c r="I69" s="12">
        <v>0.35949999999999999</v>
      </c>
      <c r="J69" s="12">
        <v>-36.299999999999997</v>
      </c>
      <c r="K69" s="43" t="s">
        <v>739</v>
      </c>
      <c r="L69" s="9" t="str">
        <f t="shared" si="11"/>
        <v>No</v>
      </c>
    </row>
    <row r="70" spans="1:12" x14ac:dyDescent="0.25">
      <c r="A70" s="44" t="s">
        <v>1704</v>
      </c>
      <c r="B70" s="35" t="s">
        <v>213</v>
      </c>
      <c r="C70" s="45">
        <v>3690.7443164000001</v>
      </c>
      <c r="D70" s="11" t="str">
        <f t="shared" si="8"/>
        <v>N/A</v>
      </c>
      <c r="E70" s="45">
        <v>3834.7680423000002</v>
      </c>
      <c r="F70" s="11" t="str">
        <f t="shared" si="9"/>
        <v>N/A</v>
      </c>
      <c r="G70" s="45">
        <v>1478.5235396</v>
      </c>
      <c r="H70" s="11" t="str">
        <f t="shared" si="10"/>
        <v>N/A</v>
      </c>
      <c r="I70" s="12">
        <v>3.9020000000000001</v>
      </c>
      <c r="J70" s="12">
        <v>-61.4</v>
      </c>
      <c r="K70" s="43" t="s">
        <v>739</v>
      </c>
      <c r="L70" s="9" t="str">
        <f t="shared" si="11"/>
        <v>No</v>
      </c>
    </row>
    <row r="71" spans="1:12" x14ac:dyDescent="0.25">
      <c r="A71" s="44" t="s">
        <v>1705</v>
      </c>
      <c r="B71" s="35" t="s">
        <v>213</v>
      </c>
      <c r="C71" s="45" t="s">
        <v>1747</v>
      </c>
      <c r="D71" s="11" t="str">
        <f t="shared" si="8"/>
        <v>N/A</v>
      </c>
      <c r="E71" s="45">
        <v>89.28</v>
      </c>
      <c r="F71" s="11" t="str">
        <f t="shared" si="9"/>
        <v>N/A</v>
      </c>
      <c r="G71" s="45">
        <v>126.27050998</v>
      </c>
      <c r="H71" s="11" t="str">
        <f t="shared" si="10"/>
        <v>N/A</v>
      </c>
      <c r="I71" s="12" t="s">
        <v>1747</v>
      </c>
      <c r="J71" s="12">
        <v>41.43</v>
      </c>
      <c r="K71" s="43" t="s">
        <v>739</v>
      </c>
      <c r="L71" s="9" t="str">
        <f t="shared" si="11"/>
        <v>No</v>
      </c>
    </row>
    <row r="72" spans="1:12" x14ac:dyDescent="0.25">
      <c r="A72" s="44" t="s">
        <v>1623</v>
      </c>
      <c r="B72" s="35" t="s">
        <v>213</v>
      </c>
      <c r="C72" s="45">
        <v>204545360</v>
      </c>
      <c r="D72" s="11" t="str">
        <f t="shared" ref="D72:D135" si="12">IF($B72="N/A","N/A",IF(C72&gt;10,"No",IF(C72&lt;-10,"No","Yes")))</f>
        <v>N/A</v>
      </c>
      <c r="E72" s="45">
        <v>210360143</v>
      </c>
      <c r="F72" s="11" t="str">
        <f t="shared" ref="F72:F135" si="13">IF($B72="N/A","N/A",IF(E72&gt;10,"No",IF(E72&lt;-10,"No","Yes")))</f>
        <v>N/A</v>
      </c>
      <c r="G72" s="45">
        <v>240481350</v>
      </c>
      <c r="H72" s="11" t="str">
        <f t="shared" ref="H72:H135" si="14">IF($B72="N/A","N/A",IF(G72&gt;10,"No",IF(G72&lt;-10,"No","Yes")))</f>
        <v>N/A</v>
      </c>
      <c r="I72" s="12">
        <v>2.843</v>
      </c>
      <c r="J72" s="12">
        <v>14.32</v>
      </c>
      <c r="K72" s="43" t="s">
        <v>739</v>
      </c>
      <c r="L72" s="9" t="str">
        <f t="shared" ref="L72:L132" si="15">IF(J72="Div by 0", "N/A", IF(K72="N/A","N/A", IF(J72&gt;VALUE(MID(K72,1,2)), "No", IF(J72&lt;-1*VALUE(MID(K72,1,2)), "No", "Yes"))))</f>
        <v>Yes</v>
      </c>
    </row>
    <row r="73" spans="1:12" x14ac:dyDescent="0.25">
      <c r="A73" s="44" t="s">
        <v>1624</v>
      </c>
      <c r="B73" s="35" t="s">
        <v>213</v>
      </c>
      <c r="C73" s="36">
        <v>20371</v>
      </c>
      <c r="D73" s="11" t="str">
        <f t="shared" si="12"/>
        <v>N/A</v>
      </c>
      <c r="E73" s="36">
        <v>21540</v>
      </c>
      <c r="F73" s="11" t="str">
        <f t="shared" si="13"/>
        <v>N/A</v>
      </c>
      <c r="G73" s="36">
        <v>21301</v>
      </c>
      <c r="H73" s="11" t="str">
        <f t="shared" si="14"/>
        <v>N/A</v>
      </c>
      <c r="I73" s="12">
        <v>5.7389999999999999</v>
      </c>
      <c r="J73" s="12">
        <v>-1.1100000000000001</v>
      </c>
      <c r="K73" s="43" t="s">
        <v>739</v>
      </c>
      <c r="L73" s="9" t="str">
        <f t="shared" si="15"/>
        <v>Yes</v>
      </c>
    </row>
    <row r="74" spans="1:12" x14ac:dyDescent="0.25">
      <c r="A74" s="44" t="s">
        <v>1316</v>
      </c>
      <c r="B74" s="35" t="s">
        <v>213</v>
      </c>
      <c r="C74" s="45">
        <v>10041.007314</v>
      </c>
      <c r="D74" s="11" t="str">
        <f t="shared" si="12"/>
        <v>N/A</v>
      </c>
      <c r="E74" s="45">
        <v>9766.0233518999994</v>
      </c>
      <c r="F74" s="11" t="str">
        <f t="shared" si="13"/>
        <v>N/A</v>
      </c>
      <c r="G74" s="45">
        <v>11289.674193999999</v>
      </c>
      <c r="H74" s="11" t="str">
        <f t="shared" si="14"/>
        <v>N/A</v>
      </c>
      <c r="I74" s="12">
        <v>-2.74</v>
      </c>
      <c r="J74" s="12">
        <v>15.6</v>
      </c>
      <c r="K74" s="43" t="s">
        <v>739</v>
      </c>
      <c r="L74" s="9" t="str">
        <f t="shared" si="15"/>
        <v>Yes</v>
      </c>
    </row>
    <row r="75" spans="1:12" x14ac:dyDescent="0.25">
      <c r="A75" s="44" t="s">
        <v>1317</v>
      </c>
      <c r="B75" s="35" t="s">
        <v>213</v>
      </c>
      <c r="C75" s="36">
        <v>5.0660252319000003</v>
      </c>
      <c r="D75" s="11" t="str">
        <f t="shared" si="12"/>
        <v>N/A</v>
      </c>
      <c r="E75" s="36">
        <v>1.2857938718999999</v>
      </c>
      <c r="F75" s="11" t="str">
        <f t="shared" si="13"/>
        <v>N/A</v>
      </c>
      <c r="G75" s="36">
        <v>1.721890991</v>
      </c>
      <c r="H75" s="11" t="str">
        <f t="shared" si="14"/>
        <v>N/A</v>
      </c>
      <c r="I75" s="12">
        <v>-74.599999999999994</v>
      </c>
      <c r="J75" s="12">
        <v>33.92</v>
      </c>
      <c r="K75" s="43" t="s">
        <v>739</v>
      </c>
      <c r="L75" s="9" t="str">
        <f t="shared" si="15"/>
        <v>No</v>
      </c>
    </row>
    <row r="76" spans="1:12" ht="25" x14ac:dyDescent="0.25">
      <c r="A76" s="44" t="s">
        <v>548</v>
      </c>
      <c r="B76" s="35" t="s">
        <v>213</v>
      </c>
      <c r="C76" s="45">
        <v>5003401</v>
      </c>
      <c r="D76" s="11" t="str">
        <f t="shared" si="12"/>
        <v>N/A</v>
      </c>
      <c r="E76" s="45">
        <v>0</v>
      </c>
      <c r="F76" s="11" t="str">
        <f t="shared" si="13"/>
        <v>N/A</v>
      </c>
      <c r="G76" s="45">
        <v>0</v>
      </c>
      <c r="H76" s="11" t="str">
        <f t="shared" si="14"/>
        <v>N/A</v>
      </c>
      <c r="I76" s="12">
        <v>-100</v>
      </c>
      <c r="J76" s="12" t="s">
        <v>1747</v>
      </c>
      <c r="K76" s="43" t="s">
        <v>739</v>
      </c>
      <c r="L76" s="9" t="str">
        <f t="shared" si="15"/>
        <v>N/A</v>
      </c>
    </row>
    <row r="77" spans="1:12" x14ac:dyDescent="0.25">
      <c r="A77" s="44" t="s">
        <v>549</v>
      </c>
      <c r="B77" s="35" t="s">
        <v>213</v>
      </c>
      <c r="C77" s="36">
        <v>605</v>
      </c>
      <c r="D77" s="11" t="str">
        <f t="shared" si="12"/>
        <v>N/A</v>
      </c>
      <c r="E77" s="36">
        <v>0</v>
      </c>
      <c r="F77" s="11" t="str">
        <f t="shared" si="13"/>
        <v>N/A</v>
      </c>
      <c r="G77" s="36">
        <v>0</v>
      </c>
      <c r="H77" s="11" t="str">
        <f t="shared" si="14"/>
        <v>N/A</v>
      </c>
      <c r="I77" s="12">
        <v>-100</v>
      </c>
      <c r="J77" s="12" t="s">
        <v>1747</v>
      </c>
      <c r="K77" s="43" t="s">
        <v>739</v>
      </c>
      <c r="L77" s="9" t="str">
        <f t="shared" si="15"/>
        <v>N/A</v>
      </c>
    </row>
    <row r="78" spans="1:12" x14ac:dyDescent="0.25">
      <c r="A78" s="44" t="s">
        <v>1318</v>
      </c>
      <c r="B78" s="35" t="s">
        <v>213</v>
      </c>
      <c r="C78" s="45">
        <v>8270.0842974999996</v>
      </c>
      <c r="D78" s="11" t="str">
        <f t="shared" si="12"/>
        <v>N/A</v>
      </c>
      <c r="E78" s="45" t="s">
        <v>1747</v>
      </c>
      <c r="F78" s="11" t="str">
        <f t="shared" si="13"/>
        <v>N/A</v>
      </c>
      <c r="G78" s="45" t="s">
        <v>1747</v>
      </c>
      <c r="H78" s="11" t="str">
        <f t="shared" si="14"/>
        <v>N/A</v>
      </c>
      <c r="I78" s="12" t="s">
        <v>1747</v>
      </c>
      <c r="J78" s="12" t="s">
        <v>1747</v>
      </c>
      <c r="K78" s="43" t="s">
        <v>739</v>
      </c>
      <c r="L78" s="9" t="str">
        <f t="shared" si="15"/>
        <v>N/A</v>
      </c>
    </row>
    <row r="79" spans="1:12" ht="25" x14ac:dyDescent="0.25">
      <c r="A79" s="44" t="s">
        <v>550</v>
      </c>
      <c r="B79" s="35" t="s">
        <v>213</v>
      </c>
      <c r="C79" s="45">
        <v>7291939</v>
      </c>
      <c r="D79" s="11" t="str">
        <f t="shared" si="12"/>
        <v>N/A</v>
      </c>
      <c r="E79" s="45">
        <v>3597338</v>
      </c>
      <c r="F79" s="11" t="str">
        <f t="shared" si="13"/>
        <v>N/A</v>
      </c>
      <c r="G79" s="45">
        <v>1184237</v>
      </c>
      <c r="H79" s="11" t="str">
        <f t="shared" si="14"/>
        <v>N/A</v>
      </c>
      <c r="I79" s="12">
        <v>-50.7</v>
      </c>
      <c r="J79" s="12">
        <v>-67.099999999999994</v>
      </c>
      <c r="K79" s="43" t="s">
        <v>739</v>
      </c>
      <c r="L79" s="9" t="str">
        <f t="shared" si="15"/>
        <v>No</v>
      </c>
    </row>
    <row r="80" spans="1:12" x14ac:dyDescent="0.25">
      <c r="A80" s="44" t="s">
        <v>551</v>
      </c>
      <c r="B80" s="35" t="s">
        <v>213</v>
      </c>
      <c r="C80" s="36">
        <v>789</v>
      </c>
      <c r="D80" s="11" t="str">
        <f t="shared" si="12"/>
        <v>N/A</v>
      </c>
      <c r="E80" s="36">
        <v>394</v>
      </c>
      <c r="F80" s="11" t="str">
        <f t="shared" si="13"/>
        <v>N/A</v>
      </c>
      <c r="G80" s="36">
        <v>74</v>
      </c>
      <c r="H80" s="11" t="str">
        <f t="shared" si="14"/>
        <v>N/A</v>
      </c>
      <c r="I80" s="12">
        <v>-50.1</v>
      </c>
      <c r="J80" s="12">
        <v>-81.2</v>
      </c>
      <c r="K80" s="43" t="s">
        <v>739</v>
      </c>
      <c r="L80" s="9" t="str">
        <f t="shared" si="15"/>
        <v>No</v>
      </c>
    </row>
    <row r="81" spans="1:12" ht="25" x14ac:dyDescent="0.25">
      <c r="A81" s="44" t="s">
        <v>1319</v>
      </c>
      <c r="B81" s="35" t="s">
        <v>213</v>
      </c>
      <c r="C81" s="45">
        <v>9242.0012674000009</v>
      </c>
      <c r="D81" s="11" t="str">
        <f t="shared" si="12"/>
        <v>N/A</v>
      </c>
      <c r="E81" s="45">
        <v>9130.2994923999995</v>
      </c>
      <c r="F81" s="11" t="str">
        <f t="shared" si="13"/>
        <v>N/A</v>
      </c>
      <c r="G81" s="45">
        <v>16003.202703000001</v>
      </c>
      <c r="H81" s="11" t="str">
        <f t="shared" si="14"/>
        <v>N/A</v>
      </c>
      <c r="I81" s="12">
        <v>-1.21</v>
      </c>
      <c r="J81" s="12">
        <v>75.28</v>
      </c>
      <c r="K81" s="43" t="s">
        <v>739</v>
      </c>
      <c r="L81" s="9" t="str">
        <f t="shared" si="15"/>
        <v>No</v>
      </c>
    </row>
    <row r="82" spans="1:12" x14ac:dyDescent="0.25">
      <c r="A82" s="44" t="s">
        <v>552</v>
      </c>
      <c r="B82" s="35" t="s">
        <v>213</v>
      </c>
      <c r="C82" s="45">
        <v>27573540</v>
      </c>
      <c r="D82" s="11" t="str">
        <f t="shared" si="12"/>
        <v>N/A</v>
      </c>
      <c r="E82" s="45">
        <v>17776107</v>
      </c>
      <c r="F82" s="11" t="str">
        <f t="shared" si="13"/>
        <v>N/A</v>
      </c>
      <c r="G82" s="45">
        <v>15307456</v>
      </c>
      <c r="H82" s="11" t="str">
        <f t="shared" si="14"/>
        <v>N/A</v>
      </c>
      <c r="I82" s="12">
        <v>-35.5</v>
      </c>
      <c r="J82" s="12">
        <v>-13.9</v>
      </c>
      <c r="K82" s="43" t="s">
        <v>739</v>
      </c>
      <c r="L82" s="9" t="str">
        <f t="shared" si="15"/>
        <v>Yes</v>
      </c>
    </row>
    <row r="83" spans="1:12" x14ac:dyDescent="0.25">
      <c r="A83" s="44" t="s">
        <v>553</v>
      </c>
      <c r="B83" s="35" t="s">
        <v>213</v>
      </c>
      <c r="C83" s="36">
        <v>260</v>
      </c>
      <c r="D83" s="11" t="str">
        <f t="shared" si="12"/>
        <v>N/A</v>
      </c>
      <c r="E83" s="36">
        <v>455</v>
      </c>
      <c r="F83" s="11" t="str">
        <f t="shared" si="13"/>
        <v>N/A</v>
      </c>
      <c r="G83" s="36">
        <v>182</v>
      </c>
      <c r="H83" s="11" t="str">
        <f t="shared" si="14"/>
        <v>N/A</v>
      </c>
      <c r="I83" s="12">
        <v>75</v>
      </c>
      <c r="J83" s="12">
        <v>-60</v>
      </c>
      <c r="K83" s="43" t="s">
        <v>739</v>
      </c>
      <c r="L83" s="9" t="str">
        <f t="shared" si="15"/>
        <v>No</v>
      </c>
    </row>
    <row r="84" spans="1:12" x14ac:dyDescent="0.25">
      <c r="A84" s="44" t="s">
        <v>1320</v>
      </c>
      <c r="B84" s="35" t="s">
        <v>213</v>
      </c>
      <c r="C84" s="45">
        <v>106052.07692000001</v>
      </c>
      <c r="D84" s="11" t="str">
        <f t="shared" si="12"/>
        <v>N/A</v>
      </c>
      <c r="E84" s="45">
        <v>39068.367033000002</v>
      </c>
      <c r="F84" s="11" t="str">
        <f t="shared" si="13"/>
        <v>N/A</v>
      </c>
      <c r="G84" s="45">
        <v>84106.901098999995</v>
      </c>
      <c r="H84" s="11" t="str">
        <f t="shared" si="14"/>
        <v>N/A</v>
      </c>
      <c r="I84" s="12">
        <v>-63.2</v>
      </c>
      <c r="J84" s="12">
        <v>115.3</v>
      </c>
      <c r="K84" s="43" t="s">
        <v>739</v>
      </c>
      <c r="L84" s="9" t="str">
        <f t="shared" si="15"/>
        <v>No</v>
      </c>
    </row>
    <row r="85" spans="1:12" x14ac:dyDescent="0.25">
      <c r="A85" s="44" t="s">
        <v>554</v>
      </c>
      <c r="B85" s="35" t="s">
        <v>213</v>
      </c>
      <c r="C85" s="45">
        <v>22291825</v>
      </c>
      <c r="D85" s="11" t="str">
        <f t="shared" si="12"/>
        <v>N/A</v>
      </c>
      <c r="E85" s="45">
        <v>9048090</v>
      </c>
      <c r="F85" s="11" t="str">
        <f t="shared" si="13"/>
        <v>N/A</v>
      </c>
      <c r="G85" s="45">
        <v>8412829</v>
      </c>
      <c r="H85" s="11" t="str">
        <f t="shared" si="14"/>
        <v>N/A</v>
      </c>
      <c r="I85" s="12">
        <v>-59.4</v>
      </c>
      <c r="J85" s="12">
        <v>-7.02</v>
      </c>
      <c r="K85" s="43" t="s">
        <v>739</v>
      </c>
      <c r="L85" s="9" t="str">
        <f t="shared" si="15"/>
        <v>Yes</v>
      </c>
    </row>
    <row r="86" spans="1:12" x14ac:dyDescent="0.25">
      <c r="A86" s="44" t="s">
        <v>555</v>
      </c>
      <c r="B86" s="35" t="s">
        <v>213</v>
      </c>
      <c r="C86" s="36">
        <v>452</v>
      </c>
      <c r="D86" s="11" t="str">
        <f t="shared" si="12"/>
        <v>N/A</v>
      </c>
      <c r="E86" s="36">
        <v>333</v>
      </c>
      <c r="F86" s="11" t="str">
        <f t="shared" si="13"/>
        <v>N/A</v>
      </c>
      <c r="G86" s="36">
        <v>373</v>
      </c>
      <c r="H86" s="11" t="str">
        <f t="shared" si="14"/>
        <v>N/A</v>
      </c>
      <c r="I86" s="12">
        <v>-26.3</v>
      </c>
      <c r="J86" s="12">
        <v>12.01</v>
      </c>
      <c r="K86" s="43" t="s">
        <v>739</v>
      </c>
      <c r="L86" s="9" t="str">
        <f t="shared" si="15"/>
        <v>Yes</v>
      </c>
    </row>
    <row r="87" spans="1:12" x14ac:dyDescent="0.25">
      <c r="A87" s="44" t="s">
        <v>1321</v>
      </c>
      <c r="B87" s="35" t="s">
        <v>213</v>
      </c>
      <c r="C87" s="45">
        <v>49318.196902999996</v>
      </c>
      <c r="D87" s="11" t="str">
        <f t="shared" si="12"/>
        <v>N/A</v>
      </c>
      <c r="E87" s="45">
        <v>27171.441440999999</v>
      </c>
      <c r="F87" s="11" t="str">
        <f t="shared" si="13"/>
        <v>N/A</v>
      </c>
      <c r="G87" s="45">
        <v>22554.501339999999</v>
      </c>
      <c r="H87" s="11" t="str">
        <f t="shared" si="14"/>
        <v>N/A</v>
      </c>
      <c r="I87" s="12">
        <v>-44.9</v>
      </c>
      <c r="J87" s="12">
        <v>-17</v>
      </c>
      <c r="K87" s="43" t="s">
        <v>739</v>
      </c>
      <c r="L87" s="9" t="str">
        <f t="shared" si="15"/>
        <v>Yes</v>
      </c>
    </row>
    <row r="88" spans="1:12" ht="25" x14ac:dyDescent="0.25">
      <c r="A88" s="44" t="s">
        <v>556</v>
      </c>
      <c r="B88" s="35" t="s">
        <v>213</v>
      </c>
      <c r="C88" s="45">
        <v>68388845</v>
      </c>
      <c r="D88" s="11" t="str">
        <f t="shared" si="12"/>
        <v>N/A</v>
      </c>
      <c r="E88" s="45">
        <v>84462073</v>
      </c>
      <c r="F88" s="11" t="str">
        <f t="shared" si="13"/>
        <v>N/A</v>
      </c>
      <c r="G88" s="45">
        <v>0</v>
      </c>
      <c r="H88" s="11" t="str">
        <f t="shared" si="14"/>
        <v>N/A</v>
      </c>
      <c r="I88" s="12">
        <v>23.5</v>
      </c>
      <c r="J88" s="12">
        <v>-100</v>
      </c>
      <c r="K88" s="43" t="s">
        <v>739</v>
      </c>
      <c r="L88" s="9" t="str">
        <f t="shared" si="15"/>
        <v>No</v>
      </c>
    </row>
    <row r="89" spans="1:12" x14ac:dyDescent="0.25">
      <c r="A89" s="44" t="s">
        <v>557</v>
      </c>
      <c r="B89" s="35" t="s">
        <v>213</v>
      </c>
      <c r="C89" s="36">
        <v>134335</v>
      </c>
      <c r="D89" s="11" t="str">
        <f t="shared" si="12"/>
        <v>N/A</v>
      </c>
      <c r="E89" s="36">
        <v>154951</v>
      </c>
      <c r="F89" s="11" t="str">
        <f t="shared" si="13"/>
        <v>N/A</v>
      </c>
      <c r="G89" s="36">
        <v>0</v>
      </c>
      <c r="H89" s="11" t="str">
        <f t="shared" si="14"/>
        <v>N/A</v>
      </c>
      <c r="I89" s="12">
        <v>15.35</v>
      </c>
      <c r="J89" s="12">
        <v>-100</v>
      </c>
      <c r="K89" s="43" t="s">
        <v>739</v>
      </c>
      <c r="L89" s="9" t="str">
        <f t="shared" si="15"/>
        <v>No</v>
      </c>
    </row>
    <row r="90" spans="1:12" x14ac:dyDescent="0.25">
      <c r="A90" s="44" t="s">
        <v>1322</v>
      </c>
      <c r="B90" s="35" t="s">
        <v>213</v>
      </c>
      <c r="C90" s="45">
        <v>509.09178545999998</v>
      </c>
      <c r="D90" s="11" t="str">
        <f t="shared" si="12"/>
        <v>N/A</v>
      </c>
      <c r="E90" s="45">
        <v>545.08891843000004</v>
      </c>
      <c r="F90" s="11" t="str">
        <f t="shared" si="13"/>
        <v>N/A</v>
      </c>
      <c r="G90" s="45" t="s">
        <v>1747</v>
      </c>
      <c r="H90" s="11" t="str">
        <f t="shared" si="14"/>
        <v>N/A</v>
      </c>
      <c r="I90" s="12">
        <v>7.0709999999999997</v>
      </c>
      <c r="J90" s="12" t="s">
        <v>1747</v>
      </c>
      <c r="K90" s="43" t="s">
        <v>739</v>
      </c>
      <c r="L90" s="9" t="str">
        <f t="shared" si="15"/>
        <v>N/A</v>
      </c>
    </row>
    <row r="91" spans="1:12" x14ac:dyDescent="0.25">
      <c r="A91" s="44" t="s">
        <v>558</v>
      </c>
      <c r="B91" s="35" t="s">
        <v>213</v>
      </c>
      <c r="C91" s="45">
        <v>6320921</v>
      </c>
      <c r="D91" s="11" t="str">
        <f t="shared" si="12"/>
        <v>N/A</v>
      </c>
      <c r="E91" s="45">
        <v>5707671</v>
      </c>
      <c r="F91" s="11" t="str">
        <f t="shared" si="13"/>
        <v>N/A</v>
      </c>
      <c r="G91" s="45">
        <v>0</v>
      </c>
      <c r="H91" s="11" t="str">
        <f t="shared" si="14"/>
        <v>N/A</v>
      </c>
      <c r="I91" s="12">
        <v>-9.6999999999999993</v>
      </c>
      <c r="J91" s="12">
        <v>-100</v>
      </c>
      <c r="K91" s="43" t="s">
        <v>739</v>
      </c>
      <c r="L91" s="9" t="str">
        <f t="shared" si="15"/>
        <v>No</v>
      </c>
    </row>
    <row r="92" spans="1:12" x14ac:dyDescent="0.25">
      <c r="A92" s="44" t="s">
        <v>559</v>
      </c>
      <c r="B92" s="35" t="s">
        <v>213</v>
      </c>
      <c r="C92" s="36">
        <v>15850</v>
      </c>
      <c r="D92" s="11" t="str">
        <f t="shared" si="12"/>
        <v>N/A</v>
      </c>
      <c r="E92" s="36">
        <v>16408</v>
      </c>
      <c r="F92" s="11" t="str">
        <f t="shared" si="13"/>
        <v>N/A</v>
      </c>
      <c r="G92" s="36">
        <v>0</v>
      </c>
      <c r="H92" s="11" t="str">
        <f t="shared" si="14"/>
        <v>N/A</v>
      </c>
      <c r="I92" s="12">
        <v>3.5209999999999999</v>
      </c>
      <c r="J92" s="12">
        <v>-100</v>
      </c>
      <c r="K92" s="43" t="s">
        <v>739</v>
      </c>
      <c r="L92" s="9" t="str">
        <f t="shared" si="15"/>
        <v>No</v>
      </c>
    </row>
    <row r="93" spans="1:12" x14ac:dyDescent="0.25">
      <c r="A93" s="44" t="s">
        <v>1323</v>
      </c>
      <c r="B93" s="35" t="s">
        <v>213</v>
      </c>
      <c r="C93" s="45">
        <v>398.7962776</v>
      </c>
      <c r="D93" s="11" t="str">
        <f t="shared" si="12"/>
        <v>N/A</v>
      </c>
      <c r="E93" s="45">
        <v>347.85903217999999</v>
      </c>
      <c r="F93" s="11" t="str">
        <f t="shared" si="13"/>
        <v>N/A</v>
      </c>
      <c r="G93" s="45" t="s">
        <v>1747</v>
      </c>
      <c r="H93" s="11" t="str">
        <f t="shared" si="14"/>
        <v>N/A</v>
      </c>
      <c r="I93" s="12">
        <v>-12.8</v>
      </c>
      <c r="J93" s="12" t="s">
        <v>1747</v>
      </c>
      <c r="K93" s="43" t="s">
        <v>739</v>
      </c>
      <c r="L93" s="9" t="str">
        <f t="shared" si="15"/>
        <v>N/A</v>
      </c>
    </row>
    <row r="94" spans="1:12" ht="25" x14ac:dyDescent="0.25">
      <c r="A94" s="44" t="s">
        <v>560</v>
      </c>
      <c r="B94" s="35" t="s">
        <v>213</v>
      </c>
      <c r="C94" s="45">
        <v>9207943</v>
      </c>
      <c r="D94" s="11" t="str">
        <f t="shared" si="12"/>
        <v>N/A</v>
      </c>
      <c r="E94" s="45">
        <v>28820670</v>
      </c>
      <c r="F94" s="11" t="str">
        <f t="shared" si="13"/>
        <v>N/A</v>
      </c>
      <c r="G94" s="45">
        <v>0</v>
      </c>
      <c r="H94" s="11" t="str">
        <f t="shared" si="14"/>
        <v>N/A</v>
      </c>
      <c r="I94" s="12">
        <v>213</v>
      </c>
      <c r="J94" s="12">
        <v>-100</v>
      </c>
      <c r="K94" s="43" t="s">
        <v>739</v>
      </c>
      <c r="L94" s="9" t="str">
        <f t="shared" si="15"/>
        <v>No</v>
      </c>
    </row>
    <row r="95" spans="1:12" x14ac:dyDescent="0.25">
      <c r="A95" s="44" t="s">
        <v>561</v>
      </c>
      <c r="B95" s="35" t="s">
        <v>213</v>
      </c>
      <c r="C95" s="36">
        <v>49981</v>
      </c>
      <c r="D95" s="11" t="str">
        <f t="shared" si="12"/>
        <v>N/A</v>
      </c>
      <c r="E95" s="36">
        <v>52625</v>
      </c>
      <c r="F95" s="11" t="str">
        <f t="shared" si="13"/>
        <v>N/A</v>
      </c>
      <c r="G95" s="36">
        <v>0</v>
      </c>
      <c r="H95" s="11" t="str">
        <f t="shared" si="14"/>
        <v>N/A</v>
      </c>
      <c r="I95" s="12">
        <v>5.29</v>
      </c>
      <c r="J95" s="12">
        <v>-100</v>
      </c>
      <c r="K95" s="43" t="s">
        <v>739</v>
      </c>
      <c r="L95" s="9" t="str">
        <f t="shared" si="15"/>
        <v>No</v>
      </c>
    </row>
    <row r="96" spans="1:12" ht="25" x14ac:dyDescent="0.25">
      <c r="A96" s="44" t="s">
        <v>1324</v>
      </c>
      <c r="B96" s="35" t="s">
        <v>213</v>
      </c>
      <c r="C96" s="45">
        <v>184.22886697000001</v>
      </c>
      <c r="D96" s="11" t="str">
        <f t="shared" si="12"/>
        <v>N/A</v>
      </c>
      <c r="E96" s="45">
        <v>547.66118764999999</v>
      </c>
      <c r="F96" s="11" t="str">
        <f t="shared" si="13"/>
        <v>N/A</v>
      </c>
      <c r="G96" s="45" t="s">
        <v>1747</v>
      </c>
      <c r="H96" s="11" t="str">
        <f t="shared" si="14"/>
        <v>N/A</v>
      </c>
      <c r="I96" s="12">
        <v>197.3</v>
      </c>
      <c r="J96" s="12" t="s">
        <v>1747</v>
      </c>
      <c r="K96" s="43" t="s">
        <v>739</v>
      </c>
      <c r="L96" s="9" t="str">
        <f t="shared" si="15"/>
        <v>N/A</v>
      </c>
    </row>
    <row r="97" spans="1:12" ht="25" x14ac:dyDescent="0.25">
      <c r="A97" s="44" t="s">
        <v>562</v>
      </c>
      <c r="B97" s="35" t="s">
        <v>213</v>
      </c>
      <c r="C97" s="45">
        <v>46396474</v>
      </c>
      <c r="D97" s="11" t="str">
        <f t="shared" si="12"/>
        <v>N/A</v>
      </c>
      <c r="E97" s="45">
        <v>81478294</v>
      </c>
      <c r="F97" s="11" t="str">
        <f t="shared" si="13"/>
        <v>N/A</v>
      </c>
      <c r="G97" s="45">
        <v>0</v>
      </c>
      <c r="H97" s="11" t="str">
        <f t="shared" si="14"/>
        <v>N/A</v>
      </c>
      <c r="I97" s="12">
        <v>75.61</v>
      </c>
      <c r="J97" s="12">
        <v>-100</v>
      </c>
      <c r="K97" s="43" t="s">
        <v>739</v>
      </c>
      <c r="L97" s="9" t="str">
        <f t="shared" si="15"/>
        <v>No</v>
      </c>
    </row>
    <row r="98" spans="1:12" x14ac:dyDescent="0.25">
      <c r="A98" s="44" t="s">
        <v>563</v>
      </c>
      <c r="B98" s="35" t="s">
        <v>213</v>
      </c>
      <c r="C98" s="36">
        <v>64341</v>
      </c>
      <c r="D98" s="11" t="str">
        <f t="shared" si="12"/>
        <v>N/A</v>
      </c>
      <c r="E98" s="36">
        <v>78733</v>
      </c>
      <c r="F98" s="11" t="str">
        <f t="shared" si="13"/>
        <v>N/A</v>
      </c>
      <c r="G98" s="36">
        <v>0</v>
      </c>
      <c r="H98" s="11" t="str">
        <f t="shared" si="14"/>
        <v>N/A</v>
      </c>
      <c r="I98" s="12">
        <v>22.37</v>
      </c>
      <c r="J98" s="12">
        <v>-100</v>
      </c>
      <c r="K98" s="43" t="s">
        <v>739</v>
      </c>
      <c r="L98" s="9" t="str">
        <f t="shared" si="15"/>
        <v>No</v>
      </c>
    </row>
    <row r="99" spans="1:12" x14ac:dyDescent="0.25">
      <c r="A99" s="44" t="s">
        <v>1325</v>
      </c>
      <c r="B99" s="35" t="s">
        <v>213</v>
      </c>
      <c r="C99" s="45">
        <v>721.10278049999999</v>
      </c>
      <c r="D99" s="11" t="str">
        <f t="shared" si="12"/>
        <v>N/A</v>
      </c>
      <c r="E99" s="45">
        <v>1034.8684033</v>
      </c>
      <c r="F99" s="11" t="str">
        <f t="shared" si="13"/>
        <v>N/A</v>
      </c>
      <c r="G99" s="45" t="s">
        <v>1747</v>
      </c>
      <c r="H99" s="11" t="str">
        <f t="shared" si="14"/>
        <v>N/A</v>
      </c>
      <c r="I99" s="12">
        <v>43.51</v>
      </c>
      <c r="J99" s="12" t="s">
        <v>1747</v>
      </c>
      <c r="K99" s="43" t="s">
        <v>739</v>
      </c>
      <c r="L99" s="9" t="str">
        <f t="shared" si="15"/>
        <v>N/A</v>
      </c>
    </row>
    <row r="100" spans="1:12" x14ac:dyDescent="0.25">
      <c r="A100" s="44" t="s">
        <v>564</v>
      </c>
      <c r="B100" s="35" t="s">
        <v>213</v>
      </c>
      <c r="C100" s="45">
        <v>39066904</v>
      </c>
      <c r="D100" s="11" t="str">
        <f t="shared" si="12"/>
        <v>N/A</v>
      </c>
      <c r="E100" s="45">
        <v>37232138</v>
      </c>
      <c r="F100" s="11" t="str">
        <f t="shared" si="13"/>
        <v>N/A</v>
      </c>
      <c r="G100" s="45">
        <v>0</v>
      </c>
      <c r="H100" s="11" t="str">
        <f t="shared" si="14"/>
        <v>N/A</v>
      </c>
      <c r="I100" s="12">
        <v>-4.7</v>
      </c>
      <c r="J100" s="12">
        <v>-100</v>
      </c>
      <c r="K100" s="43" t="s">
        <v>739</v>
      </c>
      <c r="L100" s="9" t="str">
        <f t="shared" si="15"/>
        <v>No</v>
      </c>
    </row>
    <row r="101" spans="1:12" x14ac:dyDescent="0.25">
      <c r="A101" s="44" t="s">
        <v>565</v>
      </c>
      <c r="B101" s="35" t="s">
        <v>213</v>
      </c>
      <c r="C101" s="36">
        <v>62678</v>
      </c>
      <c r="D101" s="11" t="str">
        <f t="shared" si="12"/>
        <v>N/A</v>
      </c>
      <c r="E101" s="36">
        <v>59016</v>
      </c>
      <c r="F101" s="11" t="str">
        <f t="shared" si="13"/>
        <v>N/A</v>
      </c>
      <c r="G101" s="36">
        <v>0</v>
      </c>
      <c r="H101" s="11" t="str">
        <f t="shared" si="14"/>
        <v>N/A</v>
      </c>
      <c r="I101" s="12">
        <v>-5.84</v>
      </c>
      <c r="J101" s="12">
        <v>-100</v>
      </c>
      <c r="K101" s="43" t="s">
        <v>739</v>
      </c>
      <c r="L101" s="9" t="str">
        <f t="shared" si="15"/>
        <v>No</v>
      </c>
    </row>
    <row r="102" spans="1:12" x14ac:dyDescent="0.25">
      <c r="A102" s="44" t="s">
        <v>1326</v>
      </c>
      <c r="B102" s="35" t="s">
        <v>213</v>
      </c>
      <c r="C102" s="45">
        <v>623.29531893000001</v>
      </c>
      <c r="D102" s="11" t="str">
        <f t="shared" si="12"/>
        <v>N/A</v>
      </c>
      <c r="E102" s="45">
        <v>630.88209976999997</v>
      </c>
      <c r="F102" s="11" t="str">
        <f t="shared" si="13"/>
        <v>N/A</v>
      </c>
      <c r="G102" s="45" t="s">
        <v>1747</v>
      </c>
      <c r="H102" s="11" t="str">
        <f t="shared" si="14"/>
        <v>N/A</v>
      </c>
      <c r="I102" s="12">
        <v>1.2170000000000001</v>
      </c>
      <c r="J102" s="12" t="s">
        <v>1747</v>
      </c>
      <c r="K102" s="43" t="s">
        <v>739</v>
      </c>
      <c r="L102" s="9" t="str">
        <f t="shared" si="15"/>
        <v>N/A</v>
      </c>
    </row>
    <row r="103" spans="1:12" ht="25" x14ac:dyDescent="0.25">
      <c r="A103" s="44" t="s">
        <v>566</v>
      </c>
      <c r="B103" s="35" t="s">
        <v>213</v>
      </c>
      <c r="C103" s="45">
        <v>2794082</v>
      </c>
      <c r="D103" s="11" t="str">
        <f t="shared" si="12"/>
        <v>N/A</v>
      </c>
      <c r="E103" s="45">
        <v>3544910</v>
      </c>
      <c r="F103" s="11" t="str">
        <f t="shared" si="13"/>
        <v>N/A</v>
      </c>
      <c r="G103" s="45">
        <v>0</v>
      </c>
      <c r="H103" s="11" t="str">
        <f t="shared" si="14"/>
        <v>N/A</v>
      </c>
      <c r="I103" s="12">
        <v>26.87</v>
      </c>
      <c r="J103" s="12">
        <v>-100</v>
      </c>
      <c r="K103" s="43" t="s">
        <v>739</v>
      </c>
      <c r="L103" s="9" t="str">
        <f t="shared" si="15"/>
        <v>No</v>
      </c>
    </row>
    <row r="104" spans="1:12" x14ac:dyDescent="0.25">
      <c r="A104" s="44" t="s">
        <v>567</v>
      </c>
      <c r="B104" s="35" t="s">
        <v>213</v>
      </c>
      <c r="C104" s="36">
        <v>1320</v>
      </c>
      <c r="D104" s="11" t="str">
        <f t="shared" si="12"/>
        <v>N/A</v>
      </c>
      <c r="E104" s="36">
        <v>1563</v>
      </c>
      <c r="F104" s="11" t="str">
        <f t="shared" si="13"/>
        <v>N/A</v>
      </c>
      <c r="G104" s="36">
        <v>0</v>
      </c>
      <c r="H104" s="11" t="str">
        <f t="shared" si="14"/>
        <v>N/A</v>
      </c>
      <c r="I104" s="12">
        <v>18.41</v>
      </c>
      <c r="J104" s="12">
        <v>-100</v>
      </c>
      <c r="K104" s="43" t="s">
        <v>739</v>
      </c>
      <c r="L104" s="9" t="str">
        <f t="shared" si="15"/>
        <v>No</v>
      </c>
    </row>
    <row r="105" spans="1:12" x14ac:dyDescent="0.25">
      <c r="A105" s="44" t="s">
        <v>1327</v>
      </c>
      <c r="B105" s="35" t="s">
        <v>213</v>
      </c>
      <c r="C105" s="45">
        <v>2116.7287879</v>
      </c>
      <c r="D105" s="11" t="str">
        <f t="shared" si="12"/>
        <v>N/A</v>
      </c>
      <c r="E105" s="45">
        <v>2268.0166346999999</v>
      </c>
      <c r="F105" s="11" t="str">
        <f t="shared" si="13"/>
        <v>N/A</v>
      </c>
      <c r="G105" s="45" t="s">
        <v>1747</v>
      </c>
      <c r="H105" s="11" t="str">
        <f t="shared" si="14"/>
        <v>N/A</v>
      </c>
      <c r="I105" s="12">
        <v>7.1470000000000002</v>
      </c>
      <c r="J105" s="12" t="s">
        <v>1747</v>
      </c>
      <c r="K105" s="43" t="s">
        <v>739</v>
      </c>
      <c r="L105" s="9" t="str">
        <f t="shared" si="15"/>
        <v>N/A</v>
      </c>
    </row>
    <row r="106" spans="1:12" x14ac:dyDescent="0.25">
      <c r="A106" s="44" t="s">
        <v>568</v>
      </c>
      <c r="B106" s="35" t="s">
        <v>213</v>
      </c>
      <c r="C106" s="45">
        <v>28663017</v>
      </c>
      <c r="D106" s="11" t="str">
        <f t="shared" si="12"/>
        <v>N/A</v>
      </c>
      <c r="E106" s="45">
        <v>40530337</v>
      </c>
      <c r="F106" s="11" t="str">
        <f t="shared" si="13"/>
        <v>N/A</v>
      </c>
      <c r="G106" s="45">
        <v>0</v>
      </c>
      <c r="H106" s="11" t="str">
        <f t="shared" si="14"/>
        <v>N/A</v>
      </c>
      <c r="I106" s="12">
        <v>41.4</v>
      </c>
      <c r="J106" s="12">
        <v>-100</v>
      </c>
      <c r="K106" s="43" t="s">
        <v>739</v>
      </c>
      <c r="L106" s="9" t="str">
        <f t="shared" si="15"/>
        <v>No</v>
      </c>
    </row>
    <row r="107" spans="1:12" x14ac:dyDescent="0.25">
      <c r="A107" s="44" t="s">
        <v>569</v>
      </c>
      <c r="B107" s="35" t="s">
        <v>213</v>
      </c>
      <c r="C107" s="36">
        <v>96773</v>
      </c>
      <c r="D107" s="11" t="str">
        <f t="shared" si="12"/>
        <v>N/A</v>
      </c>
      <c r="E107" s="36">
        <v>109481</v>
      </c>
      <c r="F107" s="11" t="str">
        <f t="shared" si="13"/>
        <v>N/A</v>
      </c>
      <c r="G107" s="36">
        <v>0</v>
      </c>
      <c r="H107" s="11" t="str">
        <f t="shared" si="14"/>
        <v>N/A</v>
      </c>
      <c r="I107" s="12">
        <v>13.13</v>
      </c>
      <c r="J107" s="12">
        <v>-100</v>
      </c>
      <c r="K107" s="43" t="s">
        <v>739</v>
      </c>
      <c r="L107" s="9" t="str">
        <f t="shared" si="15"/>
        <v>No</v>
      </c>
    </row>
    <row r="108" spans="1:12" x14ac:dyDescent="0.25">
      <c r="A108" s="44" t="s">
        <v>1328</v>
      </c>
      <c r="B108" s="35" t="s">
        <v>213</v>
      </c>
      <c r="C108" s="45">
        <v>296.18816199000003</v>
      </c>
      <c r="D108" s="11" t="str">
        <f t="shared" si="12"/>
        <v>N/A</v>
      </c>
      <c r="E108" s="45">
        <v>370.20430028999999</v>
      </c>
      <c r="F108" s="11" t="str">
        <f t="shared" si="13"/>
        <v>N/A</v>
      </c>
      <c r="G108" s="45" t="s">
        <v>1747</v>
      </c>
      <c r="H108" s="11" t="str">
        <f t="shared" si="14"/>
        <v>N/A</v>
      </c>
      <c r="I108" s="12">
        <v>24.99</v>
      </c>
      <c r="J108" s="12" t="s">
        <v>1747</v>
      </c>
      <c r="K108" s="43" t="s">
        <v>739</v>
      </c>
      <c r="L108" s="9" t="str">
        <f t="shared" si="15"/>
        <v>N/A</v>
      </c>
    </row>
    <row r="109" spans="1:12" x14ac:dyDescent="0.25">
      <c r="A109" s="44" t="s">
        <v>570</v>
      </c>
      <c r="B109" s="35" t="s">
        <v>213</v>
      </c>
      <c r="C109" s="45">
        <v>114204675</v>
      </c>
      <c r="D109" s="11" t="str">
        <f t="shared" si="12"/>
        <v>N/A</v>
      </c>
      <c r="E109" s="45">
        <v>115904151</v>
      </c>
      <c r="F109" s="11" t="str">
        <f t="shared" si="13"/>
        <v>N/A</v>
      </c>
      <c r="G109" s="45">
        <v>125951995</v>
      </c>
      <c r="H109" s="11" t="str">
        <f t="shared" si="14"/>
        <v>N/A</v>
      </c>
      <c r="I109" s="12">
        <v>1.488</v>
      </c>
      <c r="J109" s="12">
        <v>8.6690000000000005</v>
      </c>
      <c r="K109" s="43" t="s">
        <v>739</v>
      </c>
      <c r="L109" s="9" t="str">
        <f t="shared" si="15"/>
        <v>Yes</v>
      </c>
    </row>
    <row r="110" spans="1:12" x14ac:dyDescent="0.25">
      <c r="A110" s="44" t="s">
        <v>571</v>
      </c>
      <c r="B110" s="35" t="s">
        <v>213</v>
      </c>
      <c r="C110" s="36">
        <v>129007</v>
      </c>
      <c r="D110" s="11" t="str">
        <f t="shared" si="12"/>
        <v>N/A</v>
      </c>
      <c r="E110" s="36">
        <v>136988</v>
      </c>
      <c r="F110" s="11" t="str">
        <f t="shared" si="13"/>
        <v>N/A</v>
      </c>
      <c r="G110" s="36">
        <v>144180</v>
      </c>
      <c r="H110" s="11" t="str">
        <f t="shared" si="14"/>
        <v>N/A</v>
      </c>
      <c r="I110" s="12">
        <v>6.1859999999999999</v>
      </c>
      <c r="J110" s="12">
        <v>5.25</v>
      </c>
      <c r="K110" s="43" t="s">
        <v>739</v>
      </c>
      <c r="L110" s="9" t="str">
        <f t="shared" si="15"/>
        <v>Yes</v>
      </c>
    </row>
    <row r="111" spans="1:12" x14ac:dyDescent="0.25">
      <c r="A111" s="44" t="s">
        <v>1329</v>
      </c>
      <c r="B111" s="35" t="s">
        <v>213</v>
      </c>
      <c r="C111" s="45">
        <v>885.25952080000002</v>
      </c>
      <c r="D111" s="11" t="str">
        <f t="shared" si="12"/>
        <v>N/A</v>
      </c>
      <c r="E111" s="45">
        <v>846.08981079</v>
      </c>
      <c r="F111" s="11" t="str">
        <f t="shared" si="13"/>
        <v>N/A</v>
      </c>
      <c r="G111" s="45">
        <v>873.57466361000002</v>
      </c>
      <c r="H111" s="11" t="str">
        <f t="shared" si="14"/>
        <v>N/A</v>
      </c>
      <c r="I111" s="12">
        <v>-4.42</v>
      </c>
      <c r="J111" s="12">
        <v>3.2480000000000002</v>
      </c>
      <c r="K111" s="43" t="s">
        <v>739</v>
      </c>
      <c r="L111" s="9" t="str">
        <f t="shared" si="15"/>
        <v>Yes</v>
      </c>
    </row>
    <row r="112" spans="1:12" ht="25" x14ac:dyDescent="0.25">
      <c r="A112" s="44" t="s">
        <v>572</v>
      </c>
      <c r="B112" s="35" t="s">
        <v>213</v>
      </c>
      <c r="C112" s="45">
        <v>47240972</v>
      </c>
      <c r="D112" s="11" t="str">
        <f t="shared" si="12"/>
        <v>N/A</v>
      </c>
      <c r="E112" s="45">
        <v>58802004</v>
      </c>
      <c r="F112" s="11" t="str">
        <f t="shared" si="13"/>
        <v>N/A</v>
      </c>
      <c r="G112" s="45">
        <v>0</v>
      </c>
      <c r="H112" s="11" t="str">
        <f t="shared" si="14"/>
        <v>N/A</v>
      </c>
      <c r="I112" s="12">
        <v>24.47</v>
      </c>
      <c r="J112" s="12">
        <v>-100</v>
      </c>
      <c r="K112" s="43" t="s">
        <v>739</v>
      </c>
      <c r="L112" s="9" t="str">
        <f t="shared" si="15"/>
        <v>No</v>
      </c>
    </row>
    <row r="113" spans="1:12" x14ac:dyDescent="0.25">
      <c r="A113" s="44" t="s">
        <v>573</v>
      </c>
      <c r="B113" s="35" t="s">
        <v>213</v>
      </c>
      <c r="C113" s="36">
        <v>16965</v>
      </c>
      <c r="D113" s="11" t="str">
        <f t="shared" si="12"/>
        <v>N/A</v>
      </c>
      <c r="E113" s="36">
        <v>66559</v>
      </c>
      <c r="F113" s="11" t="str">
        <f t="shared" si="13"/>
        <v>N/A</v>
      </c>
      <c r="G113" s="36">
        <v>0</v>
      </c>
      <c r="H113" s="11" t="str">
        <f t="shared" si="14"/>
        <v>N/A</v>
      </c>
      <c r="I113" s="12">
        <v>292.3</v>
      </c>
      <c r="J113" s="12">
        <v>-100</v>
      </c>
      <c r="K113" s="43" t="s">
        <v>739</v>
      </c>
      <c r="L113" s="9" t="str">
        <f t="shared" si="15"/>
        <v>No</v>
      </c>
    </row>
    <row r="114" spans="1:12" ht="25" x14ac:dyDescent="0.25">
      <c r="A114" s="44" t="s">
        <v>1330</v>
      </c>
      <c r="B114" s="35" t="s">
        <v>213</v>
      </c>
      <c r="C114" s="45">
        <v>2784.6137342000002</v>
      </c>
      <c r="D114" s="11" t="str">
        <f t="shared" si="12"/>
        <v>N/A</v>
      </c>
      <c r="E114" s="45">
        <v>883.4568428</v>
      </c>
      <c r="F114" s="11" t="str">
        <f t="shared" si="13"/>
        <v>N/A</v>
      </c>
      <c r="G114" s="45" t="s">
        <v>1747</v>
      </c>
      <c r="H114" s="11" t="str">
        <f t="shared" si="14"/>
        <v>N/A</v>
      </c>
      <c r="I114" s="12">
        <v>-68.3</v>
      </c>
      <c r="J114" s="12" t="s">
        <v>1747</v>
      </c>
      <c r="K114" s="43" t="s">
        <v>739</v>
      </c>
      <c r="L114" s="9" t="str">
        <f t="shared" si="15"/>
        <v>N/A</v>
      </c>
    </row>
    <row r="115" spans="1:12" ht="25" x14ac:dyDescent="0.25">
      <c r="A115" s="44" t="s">
        <v>574</v>
      </c>
      <c r="B115" s="35" t="s">
        <v>213</v>
      </c>
      <c r="C115" s="45">
        <v>11990919</v>
      </c>
      <c r="D115" s="11" t="str">
        <f t="shared" si="12"/>
        <v>N/A</v>
      </c>
      <c r="E115" s="45">
        <v>9395109</v>
      </c>
      <c r="F115" s="11" t="str">
        <f t="shared" si="13"/>
        <v>N/A</v>
      </c>
      <c r="G115" s="45">
        <v>0</v>
      </c>
      <c r="H115" s="11" t="str">
        <f t="shared" si="14"/>
        <v>N/A</v>
      </c>
      <c r="I115" s="12">
        <v>-21.6</v>
      </c>
      <c r="J115" s="12">
        <v>-100</v>
      </c>
      <c r="K115" s="43" t="s">
        <v>739</v>
      </c>
      <c r="L115" s="9" t="str">
        <f t="shared" si="15"/>
        <v>No</v>
      </c>
    </row>
    <row r="116" spans="1:12" x14ac:dyDescent="0.25">
      <c r="A116" s="3" t="s">
        <v>575</v>
      </c>
      <c r="B116" s="35" t="s">
        <v>213</v>
      </c>
      <c r="C116" s="36">
        <v>11604</v>
      </c>
      <c r="D116" s="11" t="str">
        <f t="shared" si="12"/>
        <v>N/A</v>
      </c>
      <c r="E116" s="36">
        <v>12725</v>
      </c>
      <c r="F116" s="11" t="str">
        <f t="shared" si="13"/>
        <v>N/A</v>
      </c>
      <c r="G116" s="36">
        <v>0</v>
      </c>
      <c r="H116" s="11" t="str">
        <f t="shared" si="14"/>
        <v>N/A</v>
      </c>
      <c r="I116" s="12">
        <v>9.66</v>
      </c>
      <c r="J116" s="12">
        <v>-100</v>
      </c>
      <c r="K116" s="43" t="s">
        <v>739</v>
      </c>
      <c r="L116" s="9" t="str">
        <f t="shared" si="15"/>
        <v>No</v>
      </c>
    </row>
    <row r="117" spans="1:12" ht="25" x14ac:dyDescent="0.25">
      <c r="A117" s="3" t="s">
        <v>1331</v>
      </c>
      <c r="B117" s="35" t="s">
        <v>213</v>
      </c>
      <c r="C117" s="45">
        <v>1033.3435884</v>
      </c>
      <c r="D117" s="11" t="str">
        <f t="shared" si="12"/>
        <v>N/A</v>
      </c>
      <c r="E117" s="45">
        <v>738.31897838999998</v>
      </c>
      <c r="F117" s="11" t="str">
        <f t="shared" si="13"/>
        <v>N/A</v>
      </c>
      <c r="G117" s="45" t="s">
        <v>1747</v>
      </c>
      <c r="H117" s="11" t="str">
        <f t="shared" si="14"/>
        <v>N/A</v>
      </c>
      <c r="I117" s="12">
        <v>-28.6</v>
      </c>
      <c r="J117" s="12" t="s">
        <v>1747</v>
      </c>
      <c r="K117" s="43" t="s">
        <v>739</v>
      </c>
      <c r="L117" s="9" t="str">
        <f t="shared" si="15"/>
        <v>N/A</v>
      </c>
    </row>
    <row r="118" spans="1:12" ht="25" x14ac:dyDescent="0.25">
      <c r="A118" s="4" t="s">
        <v>576</v>
      </c>
      <c r="B118" s="35" t="s">
        <v>213</v>
      </c>
      <c r="C118" s="45">
        <v>25487847</v>
      </c>
      <c r="D118" s="11" t="str">
        <f t="shared" si="12"/>
        <v>N/A</v>
      </c>
      <c r="E118" s="45">
        <v>7852321</v>
      </c>
      <c r="F118" s="11" t="str">
        <f t="shared" si="13"/>
        <v>N/A</v>
      </c>
      <c r="G118" s="45">
        <v>0</v>
      </c>
      <c r="H118" s="11" t="str">
        <f t="shared" si="14"/>
        <v>N/A</v>
      </c>
      <c r="I118" s="12">
        <v>-69.2</v>
      </c>
      <c r="J118" s="12">
        <v>-100</v>
      </c>
      <c r="K118" s="43" t="s">
        <v>739</v>
      </c>
      <c r="L118" s="9" t="str">
        <f t="shared" si="15"/>
        <v>No</v>
      </c>
    </row>
    <row r="119" spans="1:12" x14ac:dyDescent="0.25">
      <c r="A119" s="4" t="s">
        <v>577</v>
      </c>
      <c r="B119" s="35" t="s">
        <v>213</v>
      </c>
      <c r="C119" s="36">
        <v>2549</v>
      </c>
      <c r="D119" s="11" t="str">
        <f t="shared" si="12"/>
        <v>N/A</v>
      </c>
      <c r="E119" s="36">
        <v>2591</v>
      </c>
      <c r="F119" s="11" t="str">
        <f t="shared" si="13"/>
        <v>N/A</v>
      </c>
      <c r="G119" s="36">
        <v>0</v>
      </c>
      <c r="H119" s="11" t="str">
        <f t="shared" si="14"/>
        <v>N/A</v>
      </c>
      <c r="I119" s="12">
        <v>1.6479999999999999</v>
      </c>
      <c r="J119" s="12">
        <v>-100</v>
      </c>
      <c r="K119" s="43" t="s">
        <v>739</v>
      </c>
      <c r="L119" s="9" t="str">
        <f t="shared" si="15"/>
        <v>No</v>
      </c>
    </row>
    <row r="120" spans="1:12" ht="25" x14ac:dyDescent="0.25">
      <c r="A120" s="4" t="s">
        <v>1332</v>
      </c>
      <c r="B120" s="35" t="s">
        <v>213</v>
      </c>
      <c r="C120" s="45">
        <v>9999.1553550000008</v>
      </c>
      <c r="D120" s="11" t="str">
        <f t="shared" si="12"/>
        <v>N/A</v>
      </c>
      <c r="E120" s="45">
        <v>3030.6140485999999</v>
      </c>
      <c r="F120" s="11" t="str">
        <f t="shared" si="13"/>
        <v>N/A</v>
      </c>
      <c r="G120" s="45" t="s">
        <v>1747</v>
      </c>
      <c r="H120" s="11" t="str">
        <f t="shared" si="14"/>
        <v>N/A</v>
      </c>
      <c r="I120" s="12">
        <v>-69.7</v>
      </c>
      <c r="J120" s="12" t="s">
        <v>1747</v>
      </c>
      <c r="K120" s="43" t="s">
        <v>739</v>
      </c>
      <c r="L120" s="9" t="str">
        <f t="shared" si="15"/>
        <v>N/A</v>
      </c>
    </row>
    <row r="121" spans="1:12" ht="25" x14ac:dyDescent="0.25">
      <c r="A121" s="4" t="s">
        <v>578</v>
      </c>
      <c r="B121" s="35" t="s">
        <v>213</v>
      </c>
      <c r="C121" s="45">
        <v>8309251</v>
      </c>
      <c r="D121" s="11" t="str">
        <f t="shared" si="12"/>
        <v>N/A</v>
      </c>
      <c r="E121" s="45">
        <v>8695652</v>
      </c>
      <c r="F121" s="11" t="str">
        <f t="shared" si="13"/>
        <v>N/A</v>
      </c>
      <c r="G121" s="45">
        <v>0</v>
      </c>
      <c r="H121" s="11" t="str">
        <f t="shared" si="14"/>
        <v>N/A</v>
      </c>
      <c r="I121" s="12">
        <v>4.6500000000000004</v>
      </c>
      <c r="J121" s="12">
        <v>-100</v>
      </c>
      <c r="K121" s="43" t="s">
        <v>739</v>
      </c>
      <c r="L121" s="9" t="str">
        <f t="shared" si="15"/>
        <v>No</v>
      </c>
    </row>
    <row r="122" spans="1:12" x14ac:dyDescent="0.25">
      <c r="A122" s="4" t="s">
        <v>579</v>
      </c>
      <c r="B122" s="35" t="s">
        <v>213</v>
      </c>
      <c r="C122" s="36">
        <v>8959</v>
      </c>
      <c r="D122" s="11" t="str">
        <f t="shared" si="12"/>
        <v>N/A</v>
      </c>
      <c r="E122" s="36">
        <v>9704</v>
      </c>
      <c r="F122" s="11" t="str">
        <f t="shared" si="13"/>
        <v>N/A</v>
      </c>
      <c r="G122" s="36">
        <v>0</v>
      </c>
      <c r="H122" s="11" t="str">
        <f t="shared" si="14"/>
        <v>N/A</v>
      </c>
      <c r="I122" s="12">
        <v>8.3160000000000007</v>
      </c>
      <c r="J122" s="12">
        <v>-100</v>
      </c>
      <c r="K122" s="43" t="s">
        <v>739</v>
      </c>
      <c r="L122" s="9" t="str">
        <f t="shared" si="15"/>
        <v>No</v>
      </c>
    </row>
    <row r="123" spans="1:12" ht="25" x14ac:dyDescent="0.25">
      <c r="A123" s="4" t="s">
        <v>1333</v>
      </c>
      <c r="B123" s="35" t="s">
        <v>213</v>
      </c>
      <c r="C123" s="45">
        <v>927.47527625999999</v>
      </c>
      <c r="D123" s="11" t="str">
        <f t="shared" si="12"/>
        <v>N/A</v>
      </c>
      <c r="E123" s="45">
        <v>896.08944765000001</v>
      </c>
      <c r="F123" s="11" t="str">
        <f t="shared" si="13"/>
        <v>N/A</v>
      </c>
      <c r="G123" s="45" t="s">
        <v>1747</v>
      </c>
      <c r="H123" s="11" t="str">
        <f t="shared" si="14"/>
        <v>N/A</v>
      </c>
      <c r="I123" s="12">
        <v>-3.38</v>
      </c>
      <c r="J123" s="12" t="s">
        <v>1747</v>
      </c>
      <c r="K123" s="43" t="s">
        <v>739</v>
      </c>
      <c r="L123" s="9" t="str">
        <f t="shared" si="15"/>
        <v>N/A</v>
      </c>
    </row>
    <row r="124" spans="1:12" ht="25" x14ac:dyDescent="0.25">
      <c r="A124" s="4" t="s">
        <v>580</v>
      </c>
      <c r="B124" s="35" t="s">
        <v>213</v>
      </c>
      <c r="C124" s="45">
        <v>3646912</v>
      </c>
      <c r="D124" s="11" t="str">
        <f t="shared" si="12"/>
        <v>N/A</v>
      </c>
      <c r="E124" s="45">
        <v>2126410</v>
      </c>
      <c r="F124" s="11" t="str">
        <f t="shared" si="13"/>
        <v>N/A</v>
      </c>
      <c r="G124" s="45">
        <v>0</v>
      </c>
      <c r="H124" s="11" t="str">
        <f t="shared" si="14"/>
        <v>N/A</v>
      </c>
      <c r="I124" s="12">
        <v>-41.7</v>
      </c>
      <c r="J124" s="12">
        <v>-100</v>
      </c>
      <c r="K124" s="43" t="s">
        <v>739</v>
      </c>
      <c r="L124" s="9" t="str">
        <f t="shared" si="15"/>
        <v>No</v>
      </c>
    </row>
    <row r="125" spans="1:12" x14ac:dyDescent="0.25">
      <c r="A125" s="2" t="s">
        <v>581</v>
      </c>
      <c r="B125" s="35" t="s">
        <v>213</v>
      </c>
      <c r="C125" s="36">
        <v>7386</v>
      </c>
      <c r="D125" s="11" t="str">
        <f t="shared" si="12"/>
        <v>N/A</v>
      </c>
      <c r="E125" s="36">
        <v>3010</v>
      </c>
      <c r="F125" s="11" t="str">
        <f t="shared" si="13"/>
        <v>N/A</v>
      </c>
      <c r="G125" s="36">
        <v>0</v>
      </c>
      <c r="H125" s="11" t="str">
        <f t="shared" si="14"/>
        <v>N/A</v>
      </c>
      <c r="I125" s="12">
        <v>-59.2</v>
      </c>
      <c r="J125" s="12">
        <v>-100</v>
      </c>
      <c r="K125" s="43" t="s">
        <v>739</v>
      </c>
      <c r="L125" s="9" t="str">
        <f t="shared" si="15"/>
        <v>No</v>
      </c>
    </row>
    <row r="126" spans="1:12" ht="25" x14ac:dyDescent="0.25">
      <c r="A126" s="2" t="s">
        <v>1334</v>
      </c>
      <c r="B126" s="35" t="s">
        <v>213</v>
      </c>
      <c r="C126" s="45">
        <v>493.76008665000001</v>
      </c>
      <c r="D126" s="11" t="str">
        <f t="shared" si="12"/>
        <v>N/A</v>
      </c>
      <c r="E126" s="45">
        <v>706.44850498000005</v>
      </c>
      <c r="F126" s="11" t="str">
        <f t="shared" si="13"/>
        <v>N/A</v>
      </c>
      <c r="G126" s="45" t="s">
        <v>1747</v>
      </c>
      <c r="H126" s="11" t="str">
        <f t="shared" si="14"/>
        <v>N/A</v>
      </c>
      <c r="I126" s="12">
        <v>43.08</v>
      </c>
      <c r="J126" s="12" t="s">
        <v>1747</v>
      </c>
      <c r="K126" s="43" t="s">
        <v>739</v>
      </c>
      <c r="L126" s="9" t="str">
        <f t="shared" si="15"/>
        <v>N/A</v>
      </c>
    </row>
    <row r="127" spans="1:12" ht="25" x14ac:dyDescent="0.25">
      <c r="A127" s="2" t="s">
        <v>582</v>
      </c>
      <c r="B127" s="35" t="s">
        <v>213</v>
      </c>
      <c r="C127" s="45">
        <v>18253661</v>
      </c>
      <c r="D127" s="11" t="str">
        <f t="shared" si="12"/>
        <v>N/A</v>
      </c>
      <c r="E127" s="45">
        <v>12262507</v>
      </c>
      <c r="F127" s="11" t="str">
        <f t="shared" si="13"/>
        <v>N/A</v>
      </c>
      <c r="G127" s="45">
        <v>0</v>
      </c>
      <c r="H127" s="11" t="str">
        <f t="shared" si="14"/>
        <v>N/A</v>
      </c>
      <c r="I127" s="12">
        <v>-32.799999999999997</v>
      </c>
      <c r="J127" s="12">
        <v>-100</v>
      </c>
      <c r="K127" s="43" t="s">
        <v>739</v>
      </c>
      <c r="L127" s="9" t="str">
        <f t="shared" si="15"/>
        <v>No</v>
      </c>
    </row>
    <row r="128" spans="1:12" x14ac:dyDescent="0.25">
      <c r="A128" s="2" t="s">
        <v>583</v>
      </c>
      <c r="B128" s="35" t="s">
        <v>213</v>
      </c>
      <c r="C128" s="36">
        <v>11334</v>
      </c>
      <c r="D128" s="11" t="str">
        <f t="shared" si="12"/>
        <v>N/A</v>
      </c>
      <c r="E128" s="36">
        <v>9260</v>
      </c>
      <c r="F128" s="11" t="str">
        <f t="shared" si="13"/>
        <v>N/A</v>
      </c>
      <c r="G128" s="36">
        <v>0</v>
      </c>
      <c r="H128" s="11" t="str">
        <f t="shared" si="14"/>
        <v>N/A</v>
      </c>
      <c r="I128" s="12">
        <v>-18.3</v>
      </c>
      <c r="J128" s="12">
        <v>-100</v>
      </c>
      <c r="K128" s="43" t="s">
        <v>739</v>
      </c>
      <c r="L128" s="9" t="str">
        <f t="shared" si="15"/>
        <v>No</v>
      </c>
    </row>
    <row r="129" spans="1:12" ht="25" x14ac:dyDescent="0.25">
      <c r="A129" s="2" t="s">
        <v>1335</v>
      </c>
      <c r="B129" s="35" t="s">
        <v>213</v>
      </c>
      <c r="C129" s="45">
        <v>1610.5224103999999</v>
      </c>
      <c r="D129" s="11" t="str">
        <f t="shared" si="12"/>
        <v>N/A</v>
      </c>
      <c r="E129" s="45">
        <v>1324.2448164</v>
      </c>
      <c r="F129" s="11" t="str">
        <f t="shared" si="13"/>
        <v>N/A</v>
      </c>
      <c r="G129" s="45" t="s">
        <v>1747</v>
      </c>
      <c r="H129" s="11" t="str">
        <f t="shared" si="14"/>
        <v>N/A</v>
      </c>
      <c r="I129" s="12">
        <v>-17.8</v>
      </c>
      <c r="J129" s="12" t="s">
        <v>1747</v>
      </c>
      <c r="K129" s="43" t="s">
        <v>739</v>
      </c>
      <c r="L129" s="9" t="str">
        <f t="shared" si="15"/>
        <v>N/A</v>
      </c>
    </row>
    <row r="130" spans="1:12" x14ac:dyDescent="0.25">
      <c r="A130" s="2" t="s">
        <v>584</v>
      </c>
      <c r="B130" s="35" t="s">
        <v>213</v>
      </c>
      <c r="C130" s="45">
        <v>962141</v>
      </c>
      <c r="D130" s="11" t="str">
        <f t="shared" si="12"/>
        <v>N/A</v>
      </c>
      <c r="E130" s="45">
        <v>1526819</v>
      </c>
      <c r="F130" s="11" t="str">
        <f t="shared" si="13"/>
        <v>N/A</v>
      </c>
      <c r="G130" s="45">
        <v>0</v>
      </c>
      <c r="H130" s="11" t="str">
        <f t="shared" si="14"/>
        <v>N/A</v>
      </c>
      <c r="I130" s="12">
        <v>58.69</v>
      </c>
      <c r="J130" s="12">
        <v>-100</v>
      </c>
      <c r="K130" s="43" t="s">
        <v>739</v>
      </c>
      <c r="L130" s="9" t="str">
        <f t="shared" si="15"/>
        <v>No</v>
      </c>
    </row>
    <row r="131" spans="1:12" x14ac:dyDescent="0.25">
      <c r="A131" s="2" t="s">
        <v>585</v>
      </c>
      <c r="B131" s="35" t="s">
        <v>213</v>
      </c>
      <c r="C131" s="36">
        <v>90</v>
      </c>
      <c r="D131" s="11" t="str">
        <f t="shared" si="12"/>
        <v>N/A</v>
      </c>
      <c r="E131" s="36">
        <v>136</v>
      </c>
      <c r="F131" s="11" t="str">
        <f t="shared" si="13"/>
        <v>N/A</v>
      </c>
      <c r="G131" s="36">
        <v>0</v>
      </c>
      <c r="H131" s="11" t="str">
        <f t="shared" si="14"/>
        <v>N/A</v>
      </c>
      <c r="I131" s="12">
        <v>51.11</v>
      </c>
      <c r="J131" s="12">
        <v>-100</v>
      </c>
      <c r="K131" s="43" t="s">
        <v>739</v>
      </c>
      <c r="L131" s="9" t="str">
        <f t="shared" si="15"/>
        <v>No</v>
      </c>
    </row>
    <row r="132" spans="1:12" x14ac:dyDescent="0.25">
      <c r="A132" s="2" t="s">
        <v>1336</v>
      </c>
      <c r="B132" s="35" t="s">
        <v>213</v>
      </c>
      <c r="C132" s="45">
        <v>10690.455556000001</v>
      </c>
      <c r="D132" s="11" t="str">
        <f t="shared" si="12"/>
        <v>N/A</v>
      </c>
      <c r="E132" s="45">
        <v>11226.610294</v>
      </c>
      <c r="F132" s="11" t="str">
        <f t="shared" si="13"/>
        <v>N/A</v>
      </c>
      <c r="G132" s="45" t="s">
        <v>1747</v>
      </c>
      <c r="H132" s="11" t="str">
        <f t="shared" si="14"/>
        <v>N/A</v>
      </c>
      <c r="I132" s="12">
        <v>5.0149999999999997</v>
      </c>
      <c r="J132" s="12" t="s">
        <v>1747</v>
      </c>
      <c r="K132" s="43" t="s">
        <v>739</v>
      </c>
      <c r="L132" s="9" t="str">
        <f t="shared" si="15"/>
        <v>N/A</v>
      </c>
    </row>
    <row r="133" spans="1:12" ht="25" x14ac:dyDescent="0.25">
      <c r="A133" s="2" t="s">
        <v>586</v>
      </c>
      <c r="B133" s="35" t="s">
        <v>213</v>
      </c>
      <c r="C133" s="45">
        <v>4753010</v>
      </c>
      <c r="D133" s="11" t="str">
        <f t="shared" si="12"/>
        <v>N/A</v>
      </c>
      <c r="E133" s="45">
        <v>6473534</v>
      </c>
      <c r="F133" s="11" t="str">
        <f t="shared" si="13"/>
        <v>N/A</v>
      </c>
      <c r="G133" s="45">
        <v>0</v>
      </c>
      <c r="H133" s="11" t="str">
        <f t="shared" si="14"/>
        <v>N/A</v>
      </c>
      <c r="I133" s="12">
        <v>36.200000000000003</v>
      </c>
      <c r="J133" s="12">
        <v>-100</v>
      </c>
      <c r="K133" s="43" t="s">
        <v>739</v>
      </c>
      <c r="L133" s="9" t="str">
        <f>IF(J133="Div by 0", "N/A", IF(OR(J133="N/A",K133="N/A"),"N/A", IF(J133&gt;VALUE(MID(K133,1,2)), "No", IF(J133&lt;-1*VALUE(MID(K133,1,2)), "No", "Yes"))))</f>
        <v>No</v>
      </c>
    </row>
    <row r="134" spans="1:12" x14ac:dyDescent="0.25">
      <c r="A134" s="2" t="s">
        <v>587</v>
      </c>
      <c r="B134" s="35" t="s">
        <v>213</v>
      </c>
      <c r="C134" s="36">
        <v>28127</v>
      </c>
      <c r="D134" s="11" t="str">
        <f t="shared" si="12"/>
        <v>N/A</v>
      </c>
      <c r="E134" s="36">
        <v>38547</v>
      </c>
      <c r="F134" s="11" t="str">
        <f t="shared" si="13"/>
        <v>N/A</v>
      </c>
      <c r="G134" s="36">
        <v>0</v>
      </c>
      <c r="H134" s="11" t="str">
        <f t="shared" si="14"/>
        <v>N/A</v>
      </c>
      <c r="I134" s="12">
        <v>37.049999999999997</v>
      </c>
      <c r="J134" s="12">
        <v>-100</v>
      </c>
      <c r="K134" s="43" t="s">
        <v>739</v>
      </c>
      <c r="L134" s="9" t="str">
        <f t="shared" ref="L134:L138" si="16">IF(J134="Div by 0", "N/A", IF(OR(J134="N/A",K134="N/A"),"N/A", IF(J134&gt;VALUE(MID(K134,1,2)), "No", IF(J134&lt;-1*VALUE(MID(K134,1,2)), "No", "Yes"))))</f>
        <v>No</v>
      </c>
    </row>
    <row r="135" spans="1:12" ht="25" x14ac:dyDescent="0.25">
      <c r="A135" s="2" t="s">
        <v>1337</v>
      </c>
      <c r="B135" s="35" t="s">
        <v>213</v>
      </c>
      <c r="C135" s="45">
        <v>168.98389448</v>
      </c>
      <c r="D135" s="11" t="str">
        <f t="shared" si="12"/>
        <v>N/A</v>
      </c>
      <c r="E135" s="45">
        <v>167.93872415000001</v>
      </c>
      <c r="F135" s="11" t="str">
        <f t="shared" si="13"/>
        <v>N/A</v>
      </c>
      <c r="G135" s="45" t="s">
        <v>1747</v>
      </c>
      <c r="H135" s="11" t="str">
        <f t="shared" si="14"/>
        <v>N/A</v>
      </c>
      <c r="I135" s="12">
        <v>-0.61899999999999999</v>
      </c>
      <c r="J135" s="12" t="s">
        <v>1747</v>
      </c>
      <c r="K135" s="43" t="s">
        <v>739</v>
      </c>
      <c r="L135" s="9" t="str">
        <f t="shared" si="16"/>
        <v>N/A</v>
      </c>
    </row>
    <row r="136" spans="1:12" ht="25" x14ac:dyDescent="0.25">
      <c r="A136" s="2" t="s">
        <v>588</v>
      </c>
      <c r="B136" s="35" t="s">
        <v>213</v>
      </c>
      <c r="C136" s="45">
        <v>4346211</v>
      </c>
      <c r="D136" s="11" t="str">
        <f t="shared" ref="D136:D150" si="17">IF($B136="N/A","N/A",IF(C136&gt;10,"No",IF(C136&lt;-10,"No","Yes")))</f>
        <v>N/A</v>
      </c>
      <c r="E136" s="45">
        <v>4015527</v>
      </c>
      <c r="F136" s="11" t="str">
        <f t="shared" ref="F136:F150" si="18">IF($B136="N/A","N/A",IF(E136&gt;10,"No",IF(E136&lt;-10,"No","Yes")))</f>
        <v>N/A</v>
      </c>
      <c r="G136" s="45">
        <v>0</v>
      </c>
      <c r="H136" s="11" t="str">
        <f t="shared" ref="H136:H150" si="19">IF($B136="N/A","N/A",IF(G136&gt;10,"No",IF(G136&lt;-10,"No","Yes")))</f>
        <v>N/A</v>
      </c>
      <c r="I136" s="12">
        <v>-7.61</v>
      </c>
      <c r="J136" s="12">
        <v>-100</v>
      </c>
      <c r="K136" s="43" t="s">
        <v>739</v>
      </c>
      <c r="L136" s="9" t="str">
        <f t="shared" si="16"/>
        <v>No</v>
      </c>
    </row>
    <row r="137" spans="1:12" x14ac:dyDescent="0.25">
      <c r="A137" s="2" t="s">
        <v>589</v>
      </c>
      <c r="B137" s="35" t="s">
        <v>213</v>
      </c>
      <c r="C137" s="36">
        <v>78</v>
      </c>
      <c r="D137" s="11" t="str">
        <f t="shared" si="17"/>
        <v>N/A</v>
      </c>
      <c r="E137" s="36">
        <v>201</v>
      </c>
      <c r="F137" s="11" t="str">
        <f t="shared" si="18"/>
        <v>N/A</v>
      </c>
      <c r="G137" s="36">
        <v>0</v>
      </c>
      <c r="H137" s="11" t="str">
        <f t="shared" si="19"/>
        <v>N/A</v>
      </c>
      <c r="I137" s="12">
        <v>157.69999999999999</v>
      </c>
      <c r="J137" s="12">
        <v>-100</v>
      </c>
      <c r="K137" s="43" t="s">
        <v>739</v>
      </c>
      <c r="L137" s="9" t="str">
        <f t="shared" si="16"/>
        <v>No</v>
      </c>
    </row>
    <row r="138" spans="1:12" ht="25" x14ac:dyDescent="0.25">
      <c r="A138" s="2" t="s">
        <v>1338</v>
      </c>
      <c r="B138" s="35" t="s">
        <v>213</v>
      </c>
      <c r="C138" s="45">
        <v>55720.653846000001</v>
      </c>
      <c r="D138" s="11" t="str">
        <f t="shared" si="17"/>
        <v>N/A</v>
      </c>
      <c r="E138" s="45">
        <v>19977.746268999999</v>
      </c>
      <c r="F138" s="11" t="str">
        <f t="shared" si="18"/>
        <v>N/A</v>
      </c>
      <c r="G138" s="45" t="s">
        <v>1747</v>
      </c>
      <c r="H138" s="11" t="str">
        <f t="shared" si="19"/>
        <v>N/A</v>
      </c>
      <c r="I138" s="12">
        <v>-64.099999999999994</v>
      </c>
      <c r="J138" s="12" t="s">
        <v>1747</v>
      </c>
      <c r="K138" s="43" t="s">
        <v>739</v>
      </c>
      <c r="L138" s="9" t="str">
        <f t="shared" si="16"/>
        <v>N/A</v>
      </c>
    </row>
    <row r="139" spans="1:12" ht="25" x14ac:dyDescent="0.25">
      <c r="A139" s="2" t="s">
        <v>590</v>
      </c>
      <c r="B139" s="35" t="s">
        <v>213</v>
      </c>
      <c r="C139" s="45">
        <v>13310886</v>
      </c>
      <c r="D139" s="11" t="str">
        <f t="shared" si="17"/>
        <v>N/A</v>
      </c>
      <c r="E139" s="45">
        <v>24946332</v>
      </c>
      <c r="F139" s="11" t="str">
        <f t="shared" si="18"/>
        <v>N/A</v>
      </c>
      <c r="G139" s="45">
        <v>0</v>
      </c>
      <c r="H139" s="11" t="str">
        <f t="shared" si="19"/>
        <v>N/A</v>
      </c>
      <c r="I139" s="12">
        <v>87.41</v>
      </c>
      <c r="J139" s="12">
        <v>-100</v>
      </c>
      <c r="K139" s="43" t="s">
        <v>739</v>
      </c>
      <c r="L139" s="9" t="str">
        <f t="shared" ref="L139:L150" si="20">IF(J139="Div by 0", "N/A", IF(K139="N/A","N/A", IF(J139&gt;VALUE(MID(K139,1,2)), "No", IF(J139&lt;-1*VALUE(MID(K139,1,2)), "No", "Yes"))))</f>
        <v>No</v>
      </c>
    </row>
    <row r="140" spans="1:12" x14ac:dyDescent="0.25">
      <c r="A140" s="2" t="s">
        <v>591</v>
      </c>
      <c r="B140" s="35" t="s">
        <v>213</v>
      </c>
      <c r="C140" s="36">
        <v>39329</v>
      </c>
      <c r="D140" s="11" t="str">
        <f t="shared" si="17"/>
        <v>N/A</v>
      </c>
      <c r="E140" s="36">
        <v>60242</v>
      </c>
      <c r="F140" s="11" t="str">
        <f t="shared" si="18"/>
        <v>N/A</v>
      </c>
      <c r="G140" s="36">
        <v>0</v>
      </c>
      <c r="H140" s="11" t="str">
        <f t="shared" si="19"/>
        <v>N/A</v>
      </c>
      <c r="I140" s="12">
        <v>53.17</v>
      </c>
      <c r="J140" s="12">
        <v>-100</v>
      </c>
      <c r="K140" s="43" t="s">
        <v>739</v>
      </c>
      <c r="L140" s="9" t="str">
        <f t="shared" si="20"/>
        <v>No</v>
      </c>
    </row>
    <row r="141" spans="1:12" ht="25" x14ac:dyDescent="0.25">
      <c r="A141" s="2" t="s">
        <v>1339</v>
      </c>
      <c r="B141" s="35" t="s">
        <v>213</v>
      </c>
      <c r="C141" s="45">
        <v>338.44964276000002</v>
      </c>
      <c r="D141" s="11" t="str">
        <f t="shared" si="17"/>
        <v>N/A</v>
      </c>
      <c r="E141" s="45">
        <v>414.10198865000001</v>
      </c>
      <c r="F141" s="11" t="str">
        <f t="shared" si="18"/>
        <v>N/A</v>
      </c>
      <c r="G141" s="45" t="s">
        <v>1747</v>
      </c>
      <c r="H141" s="11" t="str">
        <f t="shared" si="19"/>
        <v>N/A</v>
      </c>
      <c r="I141" s="12">
        <v>22.35</v>
      </c>
      <c r="J141" s="12" t="s">
        <v>1747</v>
      </c>
      <c r="K141" s="43" t="s">
        <v>739</v>
      </c>
      <c r="L141" s="9" t="str">
        <f t="shared" si="20"/>
        <v>N/A</v>
      </c>
    </row>
    <row r="142" spans="1:12" ht="25" x14ac:dyDescent="0.25">
      <c r="A142" s="2" t="s">
        <v>592</v>
      </c>
      <c r="B142" s="35" t="s">
        <v>213</v>
      </c>
      <c r="C142" s="45">
        <v>25666040</v>
      </c>
      <c r="D142" s="11" t="str">
        <f t="shared" si="17"/>
        <v>N/A</v>
      </c>
      <c r="E142" s="45">
        <v>902701</v>
      </c>
      <c r="F142" s="11" t="str">
        <f t="shared" si="18"/>
        <v>N/A</v>
      </c>
      <c r="G142" s="45">
        <v>0</v>
      </c>
      <c r="H142" s="11" t="str">
        <f t="shared" si="19"/>
        <v>N/A</v>
      </c>
      <c r="I142" s="12">
        <v>-96.5</v>
      </c>
      <c r="J142" s="12">
        <v>-100</v>
      </c>
      <c r="K142" s="43" t="s">
        <v>739</v>
      </c>
      <c r="L142" s="9" t="str">
        <f t="shared" si="20"/>
        <v>No</v>
      </c>
    </row>
    <row r="143" spans="1:12" x14ac:dyDescent="0.25">
      <c r="A143" s="3" t="s">
        <v>593</v>
      </c>
      <c r="B143" s="35" t="s">
        <v>213</v>
      </c>
      <c r="C143" s="36">
        <v>1521</v>
      </c>
      <c r="D143" s="11" t="str">
        <f t="shared" si="17"/>
        <v>N/A</v>
      </c>
      <c r="E143" s="36">
        <v>801</v>
      </c>
      <c r="F143" s="11" t="str">
        <f t="shared" si="18"/>
        <v>N/A</v>
      </c>
      <c r="G143" s="36">
        <v>0</v>
      </c>
      <c r="H143" s="11" t="str">
        <f t="shared" si="19"/>
        <v>N/A</v>
      </c>
      <c r="I143" s="12">
        <v>-47.3</v>
      </c>
      <c r="J143" s="12">
        <v>-100</v>
      </c>
      <c r="K143" s="43" t="s">
        <v>739</v>
      </c>
      <c r="L143" s="9" t="str">
        <f t="shared" si="20"/>
        <v>No</v>
      </c>
    </row>
    <row r="144" spans="1:12" ht="25" x14ac:dyDescent="0.25">
      <c r="A144" s="3" t="s">
        <v>1340</v>
      </c>
      <c r="B144" s="35" t="s">
        <v>213</v>
      </c>
      <c r="C144" s="45">
        <v>16874.451019</v>
      </c>
      <c r="D144" s="11" t="str">
        <f t="shared" si="17"/>
        <v>N/A</v>
      </c>
      <c r="E144" s="45">
        <v>1126.9675405999999</v>
      </c>
      <c r="F144" s="11" t="str">
        <f t="shared" si="18"/>
        <v>N/A</v>
      </c>
      <c r="G144" s="45" t="s">
        <v>1747</v>
      </c>
      <c r="H144" s="11" t="str">
        <f t="shared" si="19"/>
        <v>N/A</v>
      </c>
      <c r="I144" s="12">
        <v>-93.3</v>
      </c>
      <c r="J144" s="12" t="s">
        <v>1747</v>
      </c>
      <c r="K144" s="43" t="s">
        <v>739</v>
      </c>
      <c r="L144" s="9" t="str">
        <f t="shared" si="20"/>
        <v>N/A</v>
      </c>
    </row>
    <row r="145" spans="1:12" ht="25" x14ac:dyDescent="0.25">
      <c r="A145" s="2" t="s">
        <v>594</v>
      </c>
      <c r="B145" s="35" t="s">
        <v>213</v>
      </c>
      <c r="C145" s="45">
        <v>107322707</v>
      </c>
      <c r="D145" s="11" t="str">
        <f t="shared" si="17"/>
        <v>N/A</v>
      </c>
      <c r="E145" s="45">
        <v>144829134</v>
      </c>
      <c r="F145" s="11" t="str">
        <f t="shared" si="18"/>
        <v>N/A</v>
      </c>
      <c r="G145" s="45">
        <v>0</v>
      </c>
      <c r="H145" s="11" t="str">
        <f t="shared" si="19"/>
        <v>N/A</v>
      </c>
      <c r="I145" s="12">
        <v>34.950000000000003</v>
      </c>
      <c r="J145" s="12">
        <v>-100</v>
      </c>
      <c r="K145" s="43" t="s">
        <v>739</v>
      </c>
      <c r="L145" s="9" t="str">
        <f t="shared" si="20"/>
        <v>No</v>
      </c>
    </row>
    <row r="146" spans="1:12" x14ac:dyDescent="0.25">
      <c r="A146" s="2" t="s">
        <v>595</v>
      </c>
      <c r="B146" s="35" t="s">
        <v>213</v>
      </c>
      <c r="C146" s="36">
        <v>28276</v>
      </c>
      <c r="D146" s="11" t="str">
        <f t="shared" si="17"/>
        <v>N/A</v>
      </c>
      <c r="E146" s="36">
        <v>29307</v>
      </c>
      <c r="F146" s="11" t="str">
        <f t="shared" si="18"/>
        <v>N/A</v>
      </c>
      <c r="G146" s="36">
        <v>0</v>
      </c>
      <c r="H146" s="11" t="str">
        <f t="shared" si="19"/>
        <v>N/A</v>
      </c>
      <c r="I146" s="12">
        <v>3.6459999999999999</v>
      </c>
      <c r="J146" s="12">
        <v>-100</v>
      </c>
      <c r="K146" s="43" t="s">
        <v>739</v>
      </c>
      <c r="L146" s="9" t="str">
        <f t="shared" si="20"/>
        <v>No</v>
      </c>
    </row>
    <row r="147" spans="1:12" ht="25" x14ac:dyDescent="0.25">
      <c r="A147" s="2" t="s">
        <v>1341</v>
      </c>
      <c r="B147" s="35" t="s">
        <v>213</v>
      </c>
      <c r="C147" s="45">
        <v>3795.5406352</v>
      </c>
      <c r="D147" s="11" t="str">
        <f t="shared" si="17"/>
        <v>N/A</v>
      </c>
      <c r="E147" s="45">
        <v>4941.7932234999998</v>
      </c>
      <c r="F147" s="11" t="str">
        <f t="shared" si="18"/>
        <v>N/A</v>
      </c>
      <c r="G147" s="45" t="s">
        <v>1747</v>
      </c>
      <c r="H147" s="11" t="str">
        <f t="shared" si="19"/>
        <v>N/A</v>
      </c>
      <c r="I147" s="12">
        <v>30.2</v>
      </c>
      <c r="J147" s="12" t="s">
        <v>1747</v>
      </c>
      <c r="K147" s="43" t="s">
        <v>739</v>
      </c>
      <c r="L147" s="9" t="str">
        <f t="shared" si="20"/>
        <v>N/A</v>
      </c>
    </row>
    <row r="148" spans="1:12" ht="25" x14ac:dyDescent="0.25">
      <c r="A148" s="2" t="s">
        <v>596</v>
      </c>
      <c r="B148" s="35" t="s">
        <v>213</v>
      </c>
      <c r="C148" s="45">
        <v>1045064</v>
      </c>
      <c r="D148" s="11" t="str">
        <f t="shared" si="17"/>
        <v>N/A</v>
      </c>
      <c r="E148" s="45">
        <v>1292227</v>
      </c>
      <c r="F148" s="11" t="str">
        <f t="shared" si="18"/>
        <v>N/A</v>
      </c>
      <c r="G148" s="45">
        <v>0</v>
      </c>
      <c r="H148" s="11" t="str">
        <f t="shared" si="19"/>
        <v>N/A</v>
      </c>
      <c r="I148" s="12">
        <v>23.65</v>
      </c>
      <c r="J148" s="12">
        <v>-100</v>
      </c>
      <c r="K148" s="43" t="s">
        <v>739</v>
      </c>
      <c r="L148" s="9" t="str">
        <f t="shared" si="20"/>
        <v>No</v>
      </c>
    </row>
    <row r="149" spans="1:12" x14ac:dyDescent="0.25">
      <c r="A149" s="2" t="s">
        <v>597</v>
      </c>
      <c r="B149" s="35" t="s">
        <v>213</v>
      </c>
      <c r="C149" s="36">
        <v>564</v>
      </c>
      <c r="D149" s="11" t="str">
        <f t="shared" si="17"/>
        <v>N/A</v>
      </c>
      <c r="E149" s="36">
        <v>674</v>
      </c>
      <c r="F149" s="11" t="str">
        <f t="shared" si="18"/>
        <v>N/A</v>
      </c>
      <c r="G149" s="36">
        <v>0</v>
      </c>
      <c r="H149" s="11" t="str">
        <f t="shared" si="19"/>
        <v>N/A</v>
      </c>
      <c r="I149" s="12">
        <v>19.5</v>
      </c>
      <c r="J149" s="12">
        <v>-100</v>
      </c>
      <c r="K149" s="43" t="s">
        <v>739</v>
      </c>
      <c r="L149" s="9" t="str">
        <f t="shared" si="20"/>
        <v>No</v>
      </c>
    </row>
    <row r="150" spans="1:12" ht="25" x14ac:dyDescent="0.25">
      <c r="A150" s="4" t="s">
        <v>1342</v>
      </c>
      <c r="B150" s="35" t="s">
        <v>213</v>
      </c>
      <c r="C150" s="45">
        <v>1852.9503546000001</v>
      </c>
      <c r="D150" s="11" t="str">
        <f t="shared" si="17"/>
        <v>N/A</v>
      </c>
      <c r="E150" s="45">
        <v>1917.2507418</v>
      </c>
      <c r="F150" s="11" t="str">
        <f t="shared" si="18"/>
        <v>N/A</v>
      </c>
      <c r="G150" s="45" t="s">
        <v>1747</v>
      </c>
      <c r="H150" s="11" t="str">
        <f t="shared" si="19"/>
        <v>N/A</v>
      </c>
      <c r="I150" s="12">
        <v>3.47</v>
      </c>
      <c r="J150" s="12" t="s">
        <v>1747</v>
      </c>
      <c r="K150" s="43" t="s">
        <v>739</v>
      </c>
      <c r="L150" s="9" t="str">
        <f t="shared" si="20"/>
        <v>N/A</v>
      </c>
    </row>
    <row r="151" spans="1:12" x14ac:dyDescent="0.25">
      <c r="A151" s="4" t="s">
        <v>1343</v>
      </c>
      <c r="B151" s="35" t="s">
        <v>213</v>
      </c>
      <c r="C151" s="45">
        <v>974.04871545000003</v>
      </c>
      <c r="D151" s="11" t="str">
        <f t="shared" ref="D151:D170" si="21">IF($B151="N/A","N/A",IF(C151&gt;10,"No",IF(C151&lt;-10,"No","Yes")))</f>
        <v>N/A</v>
      </c>
      <c r="E151" s="45">
        <v>928.90229664000003</v>
      </c>
      <c r="F151" s="11" t="str">
        <f t="shared" ref="F151:F170" si="22">IF($B151="N/A","N/A",IF(E151&gt;10,"No",IF(E151&lt;-10,"No","Yes")))</f>
        <v>N/A</v>
      </c>
      <c r="G151" s="45">
        <v>981.85309031999998</v>
      </c>
      <c r="H151" s="11" t="str">
        <f t="shared" ref="H151:H170" si="23">IF($B151="N/A","N/A",IF(G151&gt;10,"No",IF(G151&lt;-10,"No","Yes")))</f>
        <v>N/A</v>
      </c>
      <c r="I151" s="12">
        <v>-4.63</v>
      </c>
      <c r="J151" s="12">
        <v>5.7</v>
      </c>
      <c r="K151" s="43" t="s">
        <v>739</v>
      </c>
      <c r="L151" s="9" t="str">
        <f t="shared" ref="L151:L170" si="24">IF(J151="Div by 0", "N/A", IF(K151="N/A","N/A", IF(J151&gt;VALUE(MID(K151,1,2)), "No", IF(J151&lt;-1*VALUE(MID(K151,1,2)), "No", "Yes"))))</f>
        <v>Yes</v>
      </c>
    </row>
    <row r="152" spans="1:12" ht="25" x14ac:dyDescent="0.25">
      <c r="A152" s="4" t="s">
        <v>1344</v>
      </c>
      <c r="B152" s="35" t="s">
        <v>213</v>
      </c>
      <c r="C152" s="45">
        <v>3461.8004434999998</v>
      </c>
      <c r="D152" s="11" t="str">
        <f t="shared" si="21"/>
        <v>N/A</v>
      </c>
      <c r="E152" s="45">
        <v>3349.4214286000001</v>
      </c>
      <c r="F152" s="11" t="str">
        <f t="shared" si="22"/>
        <v>N/A</v>
      </c>
      <c r="G152" s="45">
        <v>3873.6707132000001</v>
      </c>
      <c r="H152" s="11" t="str">
        <f t="shared" si="23"/>
        <v>N/A</v>
      </c>
      <c r="I152" s="12">
        <v>-3.25</v>
      </c>
      <c r="J152" s="12">
        <v>15.65</v>
      </c>
      <c r="K152" s="43" t="s">
        <v>739</v>
      </c>
      <c r="L152" s="9" t="str">
        <f t="shared" si="24"/>
        <v>Yes</v>
      </c>
    </row>
    <row r="153" spans="1:12" ht="25" x14ac:dyDescent="0.25">
      <c r="A153" s="4" t="s">
        <v>1345</v>
      </c>
      <c r="B153" s="35" t="s">
        <v>213</v>
      </c>
      <c r="C153" s="45">
        <v>3565.0743397000001</v>
      </c>
      <c r="D153" s="11" t="str">
        <f t="shared" si="21"/>
        <v>N/A</v>
      </c>
      <c r="E153" s="45">
        <v>3626.1902034</v>
      </c>
      <c r="F153" s="11" t="str">
        <f t="shared" si="22"/>
        <v>N/A</v>
      </c>
      <c r="G153" s="45">
        <v>3763.3344138000002</v>
      </c>
      <c r="H153" s="11" t="str">
        <f t="shared" si="23"/>
        <v>N/A</v>
      </c>
      <c r="I153" s="12">
        <v>1.714</v>
      </c>
      <c r="J153" s="12">
        <v>3.782</v>
      </c>
      <c r="K153" s="43" t="s">
        <v>739</v>
      </c>
      <c r="L153" s="9" t="str">
        <f t="shared" si="24"/>
        <v>Yes</v>
      </c>
    </row>
    <row r="154" spans="1:12" ht="25" x14ac:dyDescent="0.25">
      <c r="A154" s="4" t="s">
        <v>1346</v>
      </c>
      <c r="B154" s="35" t="s">
        <v>213</v>
      </c>
      <c r="C154" s="45">
        <v>434.36751021999999</v>
      </c>
      <c r="D154" s="11" t="str">
        <f t="shared" si="21"/>
        <v>N/A</v>
      </c>
      <c r="E154" s="45">
        <v>411.94257405000002</v>
      </c>
      <c r="F154" s="11" t="str">
        <f t="shared" si="22"/>
        <v>N/A</v>
      </c>
      <c r="G154" s="45">
        <v>487.78291643</v>
      </c>
      <c r="H154" s="11" t="str">
        <f t="shared" si="23"/>
        <v>N/A</v>
      </c>
      <c r="I154" s="12">
        <v>-5.16</v>
      </c>
      <c r="J154" s="12">
        <v>18.41</v>
      </c>
      <c r="K154" s="43" t="s">
        <v>739</v>
      </c>
      <c r="L154" s="9" t="str">
        <f t="shared" si="24"/>
        <v>Yes</v>
      </c>
    </row>
    <row r="155" spans="1:12" ht="25" x14ac:dyDescent="0.25">
      <c r="A155" s="2" t="s">
        <v>1347</v>
      </c>
      <c r="B155" s="35" t="s">
        <v>213</v>
      </c>
      <c r="C155" s="45">
        <v>1885.2765205999999</v>
      </c>
      <c r="D155" s="11" t="str">
        <f t="shared" si="21"/>
        <v>N/A</v>
      </c>
      <c r="E155" s="45">
        <v>1660.5640652</v>
      </c>
      <c r="F155" s="11" t="str">
        <f t="shared" si="22"/>
        <v>N/A</v>
      </c>
      <c r="G155" s="45">
        <v>1585.8795273000001</v>
      </c>
      <c r="H155" s="11" t="str">
        <f t="shared" si="23"/>
        <v>N/A</v>
      </c>
      <c r="I155" s="12">
        <v>-11.9</v>
      </c>
      <c r="J155" s="12">
        <v>-4.5</v>
      </c>
      <c r="K155" s="43" t="s">
        <v>739</v>
      </c>
      <c r="L155" s="9" t="str">
        <f t="shared" si="24"/>
        <v>Yes</v>
      </c>
    </row>
    <row r="156" spans="1:12" x14ac:dyDescent="0.25">
      <c r="A156" s="2" t="s">
        <v>1348</v>
      </c>
      <c r="B156" s="35" t="s">
        <v>213</v>
      </c>
      <c r="C156" s="45">
        <v>296.01040501</v>
      </c>
      <c r="D156" s="11" t="str">
        <f t="shared" si="21"/>
        <v>N/A</v>
      </c>
      <c r="E156" s="45">
        <v>134.33454325</v>
      </c>
      <c r="F156" s="11" t="str">
        <f t="shared" si="22"/>
        <v>N/A</v>
      </c>
      <c r="G156" s="45">
        <v>101.68182226</v>
      </c>
      <c r="H156" s="11" t="str">
        <f t="shared" si="23"/>
        <v>N/A</v>
      </c>
      <c r="I156" s="12">
        <v>-54.6</v>
      </c>
      <c r="J156" s="12">
        <v>-24.3</v>
      </c>
      <c r="K156" s="43" t="s">
        <v>739</v>
      </c>
      <c r="L156" s="9" t="str">
        <f t="shared" si="24"/>
        <v>Yes</v>
      </c>
    </row>
    <row r="157" spans="1:12" ht="25" x14ac:dyDescent="0.25">
      <c r="A157" s="2" t="s">
        <v>1349</v>
      </c>
      <c r="B157" s="35" t="s">
        <v>213</v>
      </c>
      <c r="C157" s="45">
        <v>4856.2283814000002</v>
      </c>
      <c r="D157" s="11" t="str">
        <f t="shared" si="21"/>
        <v>N/A</v>
      </c>
      <c r="E157" s="45">
        <v>1633.8178571000001</v>
      </c>
      <c r="F157" s="11" t="str">
        <f t="shared" si="22"/>
        <v>N/A</v>
      </c>
      <c r="G157" s="45">
        <v>1794.0637329000001</v>
      </c>
      <c r="H157" s="11" t="str">
        <f t="shared" si="23"/>
        <v>N/A</v>
      </c>
      <c r="I157" s="12">
        <v>-66.400000000000006</v>
      </c>
      <c r="J157" s="12">
        <v>9.8079999999999998</v>
      </c>
      <c r="K157" s="43" t="s">
        <v>739</v>
      </c>
      <c r="L157" s="9" t="str">
        <f t="shared" si="24"/>
        <v>Yes</v>
      </c>
    </row>
    <row r="158" spans="1:12" ht="25" x14ac:dyDescent="0.25">
      <c r="A158" s="2" t="s">
        <v>1350</v>
      </c>
      <c r="B158" s="35" t="s">
        <v>213</v>
      </c>
      <c r="C158" s="45">
        <v>2523.6366389</v>
      </c>
      <c r="D158" s="11" t="str">
        <f t="shared" si="21"/>
        <v>N/A</v>
      </c>
      <c r="E158" s="45">
        <v>1154.1060573</v>
      </c>
      <c r="F158" s="11" t="str">
        <f t="shared" si="22"/>
        <v>N/A</v>
      </c>
      <c r="G158" s="45">
        <v>945.48061339000003</v>
      </c>
      <c r="H158" s="11" t="str">
        <f t="shared" si="23"/>
        <v>N/A</v>
      </c>
      <c r="I158" s="12">
        <v>-54.3</v>
      </c>
      <c r="J158" s="12">
        <v>-18.100000000000001</v>
      </c>
      <c r="K158" s="43" t="s">
        <v>739</v>
      </c>
      <c r="L158" s="9" t="str">
        <f t="shared" si="24"/>
        <v>Yes</v>
      </c>
    </row>
    <row r="159" spans="1:12" ht="25" x14ac:dyDescent="0.25">
      <c r="A159" s="2" t="s">
        <v>1351</v>
      </c>
      <c r="B159" s="35" t="s">
        <v>213</v>
      </c>
      <c r="C159" s="45">
        <v>30.187208629000001</v>
      </c>
      <c r="D159" s="11" t="str">
        <f t="shared" si="21"/>
        <v>N/A</v>
      </c>
      <c r="E159" s="45">
        <v>15.499837713</v>
      </c>
      <c r="F159" s="11" t="str">
        <f t="shared" si="22"/>
        <v>N/A</v>
      </c>
      <c r="G159" s="45">
        <v>5.1704984386000001</v>
      </c>
      <c r="H159" s="11" t="str">
        <f t="shared" si="23"/>
        <v>N/A</v>
      </c>
      <c r="I159" s="12">
        <v>-48.7</v>
      </c>
      <c r="J159" s="12">
        <v>-66.599999999999994</v>
      </c>
      <c r="K159" s="43" t="s">
        <v>739</v>
      </c>
      <c r="L159" s="9" t="str">
        <f t="shared" si="24"/>
        <v>No</v>
      </c>
    </row>
    <row r="160" spans="1:12" ht="25" x14ac:dyDescent="0.25">
      <c r="A160" s="4" t="s">
        <v>1352</v>
      </c>
      <c r="B160" s="35" t="s">
        <v>213</v>
      </c>
      <c r="C160" s="45">
        <v>33.855077162000001</v>
      </c>
      <c r="D160" s="11" t="str">
        <f t="shared" si="21"/>
        <v>N/A</v>
      </c>
      <c r="E160" s="45">
        <v>14.634428133</v>
      </c>
      <c r="F160" s="11" t="str">
        <f t="shared" si="22"/>
        <v>N/A</v>
      </c>
      <c r="G160" s="45">
        <v>0.56949711459999997</v>
      </c>
      <c r="H160" s="11" t="str">
        <f t="shared" si="23"/>
        <v>N/A</v>
      </c>
      <c r="I160" s="12">
        <v>-56.8</v>
      </c>
      <c r="J160" s="12">
        <v>-96.1</v>
      </c>
      <c r="K160" s="43" t="s">
        <v>739</v>
      </c>
      <c r="L160" s="9" t="str">
        <f t="shared" si="24"/>
        <v>No</v>
      </c>
    </row>
    <row r="161" spans="1:12" x14ac:dyDescent="0.25">
      <c r="A161" s="4" t="s">
        <v>1353</v>
      </c>
      <c r="B161" s="35" t="s">
        <v>213</v>
      </c>
      <c r="C161" s="45">
        <v>543.84473439999999</v>
      </c>
      <c r="D161" s="11" t="str">
        <f t="shared" si="21"/>
        <v>N/A</v>
      </c>
      <c r="E161" s="45">
        <v>511.80623154</v>
      </c>
      <c r="F161" s="11" t="str">
        <f t="shared" si="22"/>
        <v>N/A</v>
      </c>
      <c r="G161" s="45">
        <v>514.24509852000006</v>
      </c>
      <c r="H161" s="11" t="str">
        <f t="shared" si="23"/>
        <v>N/A</v>
      </c>
      <c r="I161" s="12">
        <v>-5.89</v>
      </c>
      <c r="J161" s="12">
        <v>0.47649999999999998</v>
      </c>
      <c r="K161" s="43" t="s">
        <v>739</v>
      </c>
      <c r="L161" s="9" t="str">
        <f t="shared" si="24"/>
        <v>Yes</v>
      </c>
    </row>
    <row r="162" spans="1:12" x14ac:dyDescent="0.25">
      <c r="A162" s="4" t="s">
        <v>1354</v>
      </c>
      <c r="B162" s="35" t="s">
        <v>213</v>
      </c>
      <c r="C162" s="45">
        <v>2200.4146341000001</v>
      </c>
      <c r="D162" s="11" t="str">
        <f t="shared" si="21"/>
        <v>N/A</v>
      </c>
      <c r="E162" s="45">
        <v>2371.8249999999998</v>
      </c>
      <c r="F162" s="11" t="str">
        <f t="shared" si="22"/>
        <v>N/A</v>
      </c>
      <c r="G162" s="45">
        <v>2315.5918058000002</v>
      </c>
      <c r="H162" s="11" t="str">
        <f t="shared" si="23"/>
        <v>N/A</v>
      </c>
      <c r="I162" s="12">
        <v>7.79</v>
      </c>
      <c r="J162" s="12">
        <v>-2.37</v>
      </c>
      <c r="K162" s="43" t="s">
        <v>739</v>
      </c>
      <c r="L162" s="9" t="str">
        <f t="shared" si="24"/>
        <v>Yes</v>
      </c>
    </row>
    <row r="163" spans="1:12" x14ac:dyDescent="0.25">
      <c r="A163" s="4" t="s">
        <v>1706</v>
      </c>
      <c r="B163" s="35" t="s">
        <v>213</v>
      </c>
      <c r="C163" s="45">
        <v>3353.747543</v>
      </c>
      <c r="D163" s="11" t="str">
        <f t="shared" si="21"/>
        <v>N/A</v>
      </c>
      <c r="E163" s="45">
        <v>3103.0680078999999</v>
      </c>
      <c r="F163" s="11" t="str">
        <f t="shared" si="22"/>
        <v>N/A</v>
      </c>
      <c r="G163" s="45">
        <v>3141.2432365</v>
      </c>
      <c r="H163" s="11" t="str">
        <f t="shared" si="23"/>
        <v>N/A</v>
      </c>
      <c r="I163" s="12">
        <v>-7.47</v>
      </c>
      <c r="J163" s="12">
        <v>1.23</v>
      </c>
      <c r="K163" s="43" t="s">
        <v>739</v>
      </c>
      <c r="L163" s="9" t="str">
        <f t="shared" si="24"/>
        <v>Yes</v>
      </c>
    </row>
    <row r="164" spans="1:12" x14ac:dyDescent="0.25">
      <c r="A164" s="4" t="s">
        <v>1355</v>
      </c>
      <c r="B164" s="35" t="s">
        <v>213</v>
      </c>
      <c r="C164" s="45">
        <v>174.00625195000001</v>
      </c>
      <c r="D164" s="11" t="str">
        <f t="shared" si="21"/>
        <v>N/A</v>
      </c>
      <c r="E164" s="45">
        <v>167.99945117999999</v>
      </c>
      <c r="F164" s="11" t="str">
        <f t="shared" si="22"/>
        <v>N/A</v>
      </c>
      <c r="G164" s="45">
        <v>175.32759202</v>
      </c>
      <c r="H164" s="11" t="str">
        <f t="shared" si="23"/>
        <v>N/A</v>
      </c>
      <c r="I164" s="12">
        <v>-3.45</v>
      </c>
      <c r="J164" s="12">
        <v>4.3620000000000001</v>
      </c>
      <c r="K164" s="43" t="s">
        <v>739</v>
      </c>
      <c r="L164" s="9" t="str">
        <f t="shared" si="24"/>
        <v>Yes</v>
      </c>
    </row>
    <row r="165" spans="1:12" x14ac:dyDescent="0.25">
      <c r="A165" s="4" t="s">
        <v>1356</v>
      </c>
      <c r="B165" s="35" t="s">
        <v>213</v>
      </c>
      <c r="C165" s="45">
        <v>449.08264167999999</v>
      </c>
      <c r="D165" s="11" t="str">
        <f t="shared" si="21"/>
        <v>N/A</v>
      </c>
      <c r="E165" s="45">
        <v>451.30774499</v>
      </c>
      <c r="F165" s="11" t="str">
        <f t="shared" si="22"/>
        <v>N/A</v>
      </c>
      <c r="G165" s="45">
        <v>456.46106072999999</v>
      </c>
      <c r="H165" s="11" t="str">
        <f t="shared" si="23"/>
        <v>N/A</v>
      </c>
      <c r="I165" s="12">
        <v>0.4955</v>
      </c>
      <c r="J165" s="12">
        <v>1.1419999999999999</v>
      </c>
      <c r="K165" s="43" t="s">
        <v>739</v>
      </c>
      <c r="L165" s="9" t="str">
        <f t="shared" si="24"/>
        <v>Yes</v>
      </c>
    </row>
    <row r="166" spans="1:12" x14ac:dyDescent="0.25">
      <c r="A166" s="4" t="s">
        <v>1357</v>
      </c>
      <c r="B166" s="35" t="s">
        <v>213</v>
      </c>
      <c r="C166" s="45">
        <v>2266.2615681000002</v>
      </c>
      <c r="D166" s="11" t="str">
        <f t="shared" si="21"/>
        <v>N/A</v>
      </c>
      <c r="E166" s="45">
        <v>2499.2614357000002</v>
      </c>
      <c r="F166" s="11" t="str">
        <f t="shared" si="22"/>
        <v>N/A</v>
      </c>
      <c r="G166" s="45">
        <v>11.669345027</v>
      </c>
      <c r="H166" s="11" t="str">
        <f t="shared" si="23"/>
        <v>N/A</v>
      </c>
      <c r="I166" s="12">
        <v>10.28</v>
      </c>
      <c r="J166" s="12">
        <v>-99.5</v>
      </c>
      <c r="K166" s="43" t="s">
        <v>739</v>
      </c>
      <c r="L166" s="9" t="str">
        <f t="shared" si="24"/>
        <v>No</v>
      </c>
    </row>
    <row r="167" spans="1:12" x14ac:dyDescent="0.25">
      <c r="A167" s="44" t="s">
        <v>1358</v>
      </c>
      <c r="B167" s="35" t="s">
        <v>213</v>
      </c>
      <c r="C167" s="45">
        <v>8116.2039911000002</v>
      </c>
      <c r="D167" s="11" t="str">
        <f t="shared" si="21"/>
        <v>N/A</v>
      </c>
      <c r="E167" s="45">
        <v>9471.6089286000006</v>
      </c>
      <c r="F167" s="11" t="str">
        <f t="shared" si="22"/>
        <v>N/A</v>
      </c>
      <c r="G167" s="45">
        <v>0</v>
      </c>
      <c r="H167" s="11" t="str">
        <f t="shared" si="23"/>
        <v>N/A</v>
      </c>
      <c r="I167" s="12">
        <v>16.7</v>
      </c>
      <c r="J167" s="12">
        <v>-100</v>
      </c>
      <c r="K167" s="43" t="s">
        <v>739</v>
      </c>
      <c r="L167" s="9" t="str">
        <f t="shared" si="24"/>
        <v>No</v>
      </c>
    </row>
    <row r="168" spans="1:12" x14ac:dyDescent="0.25">
      <c r="A168" s="44" t="s">
        <v>1359</v>
      </c>
      <c r="B168" s="35" t="s">
        <v>213</v>
      </c>
      <c r="C168" s="45">
        <v>11844.961479</v>
      </c>
      <c r="D168" s="11" t="str">
        <f t="shared" si="21"/>
        <v>N/A</v>
      </c>
      <c r="E168" s="45">
        <v>12841.479641</v>
      </c>
      <c r="F168" s="11" t="str">
        <f t="shared" si="22"/>
        <v>N/A</v>
      </c>
      <c r="G168" s="45">
        <v>22.281095457999999</v>
      </c>
      <c r="H168" s="11" t="str">
        <f t="shared" si="23"/>
        <v>N/A</v>
      </c>
      <c r="I168" s="12">
        <v>8.4130000000000003</v>
      </c>
      <c r="J168" s="12">
        <v>-99.8</v>
      </c>
      <c r="K168" s="43" t="s">
        <v>739</v>
      </c>
      <c r="L168" s="9" t="str">
        <f t="shared" si="24"/>
        <v>No</v>
      </c>
    </row>
    <row r="169" spans="1:12" x14ac:dyDescent="0.25">
      <c r="A169" s="44" t="s">
        <v>1360</v>
      </c>
      <c r="B169" s="35" t="s">
        <v>213</v>
      </c>
      <c r="C169" s="45">
        <v>1012.3420763</v>
      </c>
      <c r="D169" s="11" t="str">
        <f t="shared" si="21"/>
        <v>N/A</v>
      </c>
      <c r="E169" s="45">
        <v>1129.0852036000001</v>
      </c>
      <c r="F169" s="11" t="str">
        <f t="shared" si="22"/>
        <v>N/A</v>
      </c>
      <c r="G169" s="45">
        <v>7.3770224199999998E-2</v>
      </c>
      <c r="H169" s="11" t="str">
        <f t="shared" si="23"/>
        <v>N/A</v>
      </c>
      <c r="I169" s="12">
        <v>11.53</v>
      </c>
      <c r="J169" s="12">
        <v>-100</v>
      </c>
      <c r="K169" s="43" t="s">
        <v>739</v>
      </c>
      <c r="L169" s="9" t="str">
        <f t="shared" si="24"/>
        <v>No</v>
      </c>
    </row>
    <row r="170" spans="1:12" x14ac:dyDescent="0.25">
      <c r="A170" s="44" t="s">
        <v>1361</v>
      </c>
      <c r="B170" s="35" t="s">
        <v>213</v>
      </c>
      <c r="C170" s="45">
        <v>1905.4647580999999</v>
      </c>
      <c r="D170" s="11" t="str">
        <f t="shared" si="21"/>
        <v>N/A</v>
      </c>
      <c r="E170" s="45">
        <v>2255.1241997000002</v>
      </c>
      <c r="F170" s="11" t="str">
        <f t="shared" si="22"/>
        <v>N/A</v>
      </c>
      <c r="G170" s="45">
        <v>63.435449298999998</v>
      </c>
      <c r="H170" s="11" t="str">
        <f t="shared" si="23"/>
        <v>N/A</v>
      </c>
      <c r="I170" s="12">
        <v>18.350000000000001</v>
      </c>
      <c r="J170" s="12">
        <v>-97.2</v>
      </c>
      <c r="K170" s="43" t="s">
        <v>739</v>
      </c>
      <c r="L170" s="9" t="str">
        <f t="shared" si="24"/>
        <v>No</v>
      </c>
    </row>
    <row r="171" spans="1:12" x14ac:dyDescent="0.25">
      <c r="A171" s="44" t="s">
        <v>85</v>
      </c>
      <c r="B171" s="35" t="s">
        <v>213</v>
      </c>
      <c r="C171" s="8">
        <v>9.7007071597000003</v>
      </c>
      <c r="D171" s="11" t="str">
        <f t="shared" ref="D171:D202" si="25">IF($B171="N/A","N/A",IF(C171&gt;10,"No",IF(C171&lt;-10,"No","Yes")))</f>
        <v>N/A</v>
      </c>
      <c r="E171" s="8">
        <v>9.5115715288999994</v>
      </c>
      <c r="F171" s="11" t="str">
        <f t="shared" ref="F171:F202" si="26">IF($B171="N/A","N/A",IF(E171&gt;10,"No",IF(E171&lt;-10,"No","Yes")))</f>
        <v>N/A</v>
      </c>
      <c r="G171" s="8">
        <v>8.6969125367999993</v>
      </c>
      <c r="H171" s="11" t="str">
        <f t="shared" ref="H171:H202" si="27">IF($B171="N/A","N/A",IF(G171&gt;10,"No",IF(G171&lt;-10,"No","Yes")))</f>
        <v>N/A</v>
      </c>
      <c r="I171" s="12">
        <v>-1.95</v>
      </c>
      <c r="J171" s="12">
        <v>-8.56</v>
      </c>
      <c r="K171" s="43" t="s">
        <v>739</v>
      </c>
      <c r="L171" s="9" t="str">
        <f t="shared" ref="L171:L202" si="28">IF(J171="Div by 0", "N/A", IF(K171="N/A","N/A", IF(J171&gt;VALUE(MID(K171,1,2)), "No", IF(J171&lt;-1*VALUE(MID(K171,1,2)), "No", "Yes"))))</f>
        <v>Yes</v>
      </c>
    </row>
    <row r="172" spans="1:12" x14ac:dyDescent="0.25">
      <c r="A172" s="44" t="s">
        <v>465</v>
      </c>
      <c r="B172" s="35" t="s">
        <v>213</v>
      </c>
      <c r="C172" s="8">
        <v>15.077605322</v>
      </c>
      <c r="D172" s="11" t="str">
        <f t="shared" si="25"/>
        <v>N/A</v>
      </c>
      <c r="E172" s="8">
        <v>14.821428571</v>
      </c>
      <c r="F172" s="11" t="str">
        <f t="shared" si="26"/>
        <v>N/A</v>
      </c>
      <c r="G172" s="8">
        <v>15.174506829</v>
      </c>
      <c r="H172" s="11" t="str">
        <f t="shared" si="27"/>
        <v>N/A</v>
      </c>
      <c r="I172" s="12">
        <v>-1.7</v>
      </c>
      <c r="J172" s="12">
        <v>2.3820000000000001</v>
      </c>
      <c r="K172" s="43" t="s">
        <v>739</v>
      </c>
      <c r="L172" s="9" t="str">
        <f t="shared" si="28"/>
        <v>Yes</v>
      </c>
    </row>
    <row r="173" spans="1:12" x14ac:dyDescent="0.25">
      <c r="A173" s="44" t="s">
        <v>466</v>
      </c>
      <c r="B173" s="35" t="s">
        <v>213</v>
      </c>
      <c r="C173" s="8">
        <v>11.723880944999999</v>
      </c>
      <c r="D173" s="11" t="str">
        <f t="shared" si="25"/>
        <v>N/A</v>
      </c>
      <c r="E173" s="8">
        <v>13.680297398</v>
      </c>
      <c r="F173" s="11" t="str">
        <f t="shared" si="26"/>
        <v>N/A</v>
      </c>
      <c r="G173" s="8">
        <v>13.211154054</v>
      </c>
      <c r="H173" s="11" t="str">
        <f t="shared" si="27"/>
        <v>N/A</v>
      </c>
      <c r="I173" s="12">
        <v>16.690000000000001</v>
      </c>
      <c r="J173" s="12">
        <v>-3.43</v>
      </c>
      <c r="K173" s="43" t="s">
        <v>739</v>
      </c>
      <c r="L173" s="9" t="str">
        <f t="shared" si="28"/>
        <v>Yes</v>
      </c>
    </row>
    <row r="174" spans="1:12" x14ac:dyDescent="0.25">
      <c r="A174" s="2" t="s">
        <v>467</v>
      </c>
      <c r="B174" s="35" t="s">
        <v>213</v>
      </c>
      <c r="C174" s="8">
        <v>5.1179474785999997</v>
      </c>
      <c r="D174" s="11" t="str">
        <f t="shared" si="25"/>
        <v>N/A</v>
      </c>
      <c r="E174" s="8">
        <v>5.4805757349000004</v>
      </c>
      <c r="F174" s="11" t="str">
        <f t="shared" si="26"/>
        <v>N/A</v>
      </c>
      <c r="G174" s="8">
        <v>5.3554136245999997</v>
      </c>
      <c r="H174" s="11" t="str">
        <f t="shared" si="27"/>
        <v>N/A</v>
      </c>
      <c r="I174" s="12">
        <v>7.085</v>
      </c>
      <c r="J174" s="12">
        <v>-2.2799999999999998</v>
      </c>
      <c r="K174" s="43" t="s">
        <v>739</v>
      </c>
      <c r="L174" s="9" t="str">
        <f t="shared" si="28"/>
        <v>Yes</v>
      </c>
    </row>
    <row r="175" spans="1:12" x14ac:dyDescent="0.25">
      <c r="A175" s="2" t="s">
        <v>468</v>
      </c>
      <c r="B175" s="35" t="s">
        <v>213</v>
      </c>
      <c r="C175" s="8">
        <v>31.575022695000001</v>
      </c>
      <c r="D175" s="11" t="str">
        <f t="shared" si="25"/>
        <v>N/A</v>
      </c>
      <c r="E175" s="8">
        <v>26.924336717999999</v>
      </c>
      <c r="F175" s="11" t="str">
        <f t="shared" si="26"/>
        <v>N/A</v>
      </c>
      <c r="G175" s="8">
        <v>22.473206925</v>
      </c>
      <c r="H175" s="11" t="str">
        <f t="shared" si="27"/>
        <v>N/A</v>
      </c>
      <c r="I175" s="12">
        <v>-14.7</v>
      </c>
      <c r="J175" s="12">
        <v>-16.5</v>
      </c>
      <c r="K175" s="43" t="s">
        <v>739</v>
      </c>
      <c r="L175" s="9" t="str">
        <f t="shared" si="28"/>
        <v>Yes</v>
      </c>
    </row>
    <row r="176" spans="1:12" x14ac:dyDescent="0.25">
      <c r="A176" s="2" t="s">
        <v>1362</v>
      </c>
      <c r="B176" s="35" t="s">
        <v>213</v>
      </c>
      <c r="C176" s="8">
        <v>0.9857377557</v>
      </c>
      <c r="D176" s="11" t="str">
        <f t="shared" si="25"/>
        <v>N/A</v>
      </c>
      <c r="E176" s="8">
        <v>0.51576209589999999</v>
      </c>
      <c r="F176" s="11" t="str">
        <f t="shared" si="26"/>
        <v>N/A</v>
      </c>
      <c r="G176" s="8">
        <v>0.25354596899999998</v>
      </c>
      <c r="H176" s="11" t="str">
        <f t="shared" si="27"/>
        <v>N/A</v>
      </c>
      <c r="I176" s="12">
        <v>-47.7</v>
      </c>
      <c r="J176" s="12">
        <v>-50.8</v>
      </c>
      <c r="K176" s="43" t="s">
        <v>739</v>
      </c>
      <c r="L176" s="9" t="str">
        <f t="shared" si="28"/>
        <v>No</v>
      </c>
    </row>
    <row r="177" spans="1:12" x14ac:dyDescent="0.25">
      <c r="A177" s="2" t="s">
        <v>1363</v>
      </c>
      <c r="B177" s="35" t="s">
        <v>213</v>
      </c>
      <c r="C177" s="8">
        <v>8.2039911308000004</v>
      </c>
      <c r="D177" s="11" t="str">
        <f t="shared" si="25"/>
        <v>N/A</v>
      </c>
      <c r="E177" s="8">
        <v>5.1785714285999997</v>
      </c>
      <c r="F177" s="11" t="str">
        <f t="shared" si="26"/>
        <v>N/A</v>
      </c>
      <c r="G177" s="8">
        <v>6.2215477996999997</v>
      </c>
      <c r="H177" s="11" t="str">
        <f t="shared" si="27"/>
        <v>N/A</v>
      </c>
      <c r="I177" s="12">
        <v>-36.9</v>
      </c>
      <c r="J177" s="12">
        <v>20.14</v>
      </c>
      <c r="K177" s="43" t="s">
        <v>739</v>
      </c>
      <c r="L177" s="9" t="str">
        <f t="shared" si="28"/>
        <v>Yes</v>
      </c>
    </row>
    <row r="178" spans="1:12" x14ac:dyDescent="0.25">
      <c r="A178" s="2" t="s">
        <v>1364</v>
      </c>
      <c r="B178" s="35" t="s">
        <v>213</v>
      </c>
      <c r="C178" s="8">
        <v>6.0552424426</v>
      </c>
      <c r="D178" s="11" t="str">
        <f t="shared" si="25"/>
        <v>N/A</v>
      </c>
      <c r="E178" s="8">
        <v>3.4288213427000001</v>
      </c>
      <c r="F178" s="11" t="str">
        <f t="shared" si="26"/>
        <v>N/A</v>
      </c>
      <c r="G178" s="8">
        <v>2.1526825417</v>
      </c>
      <c r="H178" s="11" t="str">
        <f t="shared" si="27"/>
        <v>N/A</v>
      </c>
      <c r="I178" s="12">
        <v>-43.4</v>
      </c>
      <c r="J178" s="12">
        <v>-37.200000000000003</v>
      </c>
      <c r="K178" s="43" t="s">
        <v>739</v>
      </c>
      <c r="L178" s="9" t="str">
        <f t="shared" si="28"/>
        <v>No</v>
      </c>
    </row>
    <row r="179" spans="1:12" x14ac:dyDescent="0.25">
      <c r="A179" s="2" t="s">
        <v>1365</v>
      </c>
      <c r="B179" s="35" t="s">
        <v>213</v>
      </c>
      <c r="C179" s="8">
        <v>0.33581164019999998</v>
      </c>
      <c r="D179" s="11" t="str">
        <f t="shared" si="25"/>
        <v>N/A</v>
      </c>
      <c r="E179" s="8">
        <v>0.16110661949999999</v>
      </c>
      <c r="F179" s="11" t="str">
        <f t="shared" si="26"/>
        <v>N/A</v>
      </c>
      <c r="G179" s="8">
        <v>3.1009607500000001E-2</v>
      </c>
      <c r="H179" s="11" t="str">
        <f t="shared" si="27"/>
        <v>N/A</v>
      </c>
      <c r="I179" s="12">
        <v>-52</v>
      </c>
      <c r="J179" s="12">
        <v>-80.8</v>
      </c>
      <c r="K179" s="43" t="s">
        <v>739</v>
      </c>
      <c r="L179" s="9" t="str">
        <f t="shared" si="28"/>
        <v>No</v>
      </c>
    </row>
    <row r="180" spans="1:12" x14ac:dyDescent="0.25">
      <c r="A180" s="2" t="s">
        <v>1366</v>
      </c>
      <c r="B180" s="35" t="s">
        <v>213</v>
      </c>
      <c r="C180" s="8">
        <v>0.66463493709999999</v>
      </c>
      <c r="D180" s="11" t="str">
        <f t="shared" si="25"/>
        <v>N/A</v>
      </c>
      <c r="E180" s="8">
        <v>0.244171158</v>
      </c>
      <c r="F180" s="11" t="str">
        <f t="shared" si="26"/>
        <v>N/A</v>
      </c>
      <c r="G180" s="8">
        <v>1.3740038499999999E-2</v>
      </c>
      <c r="H180" s="11" t="str">
        <f t="shared" si="27"/>
        <v>N/A</v>
      </c>
      <c r="I180" s="12">
        <v>-63.3</v>
      </c>
      <c r="J180" s="12">
        <v>-94.4</v>
      </c>
      <c r="K180" s="43" t="s">
        <v>739</v>
      </c>
      <c r="L180" s="9" t="str">
        <f t="shared" si="28"/>
        <v>No</v>
      </c>
    </row>
    <row r="181" spans="1:12" x14ac:dyDescent="0.25">
      <c r="A181" s="2" t="s">
        <v>86</v>
      </c>
      <c r="B181" s="35" t="s">
        <v>213</v>
      </c>
      <c r="C181" s="8">
        <v>7.0048309178999997</v>
      </c>
      <c r="D181" s="11" t="str">
        <f t="shared" si="25"/>
        <v>N/A</v>
      </c>
      <c r="E181" s="8">
        <v>2.7397260274000002</v>
      </c>
      <c r="F181" s="11" t="str">
        <f t="shared" si="26"/>
        <v>N/A</v>
      </c>
      <c r="G181" s="8">
        <v>1.7713365539000001</v>
      </c>
      <c r="H181" s="11" t="str">
        <f t="shared" si="27"/>
        <v>N/A</v>
      </c>
      <c r="I181" s="12">
        <v>-60.9</v>
      </c>
      <c r="J181" s="12">
        <v>-35.299999999999997</v>
      </c>
      <c r="K181" s="43" t="s">
        <v>739</v>
      </c>
      <c r="L181" s="9" t="str">
        <f t="shared" si="28"/>
        <v>No</v>
      </c>
    </row>
    <row r="182" spans="1:12" x14ac:dyDescent="0.25">
      <c r="A182" s="2" t="s">
        <v>87</v>
      </c>
      <c r="B182" s="35" t="s">
        <v>213</v>
      </c>
      <c r="C182" s="8">
        <v>61.433367461000003</v>
      </c>
      <c r="D182" s="11" t="str">
        <f t="shared" si="25"/>
        <v>N/A</v>
      </c>
      <c r="E182" s="8">
        <v>60.49076883</v>
      </c>
      <c r="F182" s="11" t="str">
        <f t="shared" si="26"/>
        <v>N/A</v>
      </c>
      <c r="G182" s="8">
        <v>58.866759756</v>
      </c>
      <c r="H182" s="11" t="str">
        <f t="shared" si="27"/>
        <v>N/A</v>
      </c>
      <c r="I182" s="12">
        <v>-1.53</v>
      </c>
      <c r="J182" s="12">
        <v>-2.68</v>
      </c>
      <c r="K182" s="43" t="s">
        <v>739</v>
      </c>
      <c r="L182" s="9" t="str">
        <f t="shared" si="28"/>
        <v>Yes</v>
      </c>
    </row>
    <row r="183" spans="1:12" x14ac:dyDescent="0.25">
      <c r="A183" s="2" t="s">
        <v>469</v>
      </c>
      <c r="B183" s="35" t="s">
        <v>213</v>
      </c>
      <c r="C183" s="8">
        <v>83.813747227999997</v>
      </c>
      <c r="D183" s="11" t="str">
        <f t="shared" si="25"/>
        <v>N/A</v>
      </c>
      <c r="E183" s="8">
        <v>81.607142856999999</v>
      </c>
      <c r="F183" s="11" t="str">
        <f t="shared" si="26"/>
        <v>N/A</v>
      </c>
      <c r="G183" s="8">
        <v>81.183611533000004</v>
      </c>
      <c r="H183" s="11" t="str">
        <f t="shared" si="27"/>
        <v>N/A</v>
      </c>
      <c r="I183" s="12">
        <v>-2.63</v>
      </c>
      <c r="J183" s="12">
        <v>-0.51900000000000002</v>
      </c>
      <c r="K183" s="43" t="s">
        <v>739</v>
      </c>
      <c r="L183" s="9" t="str">
        <f t="shared" si="28"/>
        <v>Yes</v>
      </c>
    </row>
    <row r="184" spans="1:12" x14ac:dyDescent="0.25">
      <c r="A184" s="2" t="s">
        <v>470</v>
      </c>
      <c r="B184" s="35" t="s">
        <v>213</v>
      </c>
      <c r="C184" s="8">
        <v>85.299734501000003</v>
      </c>
      <c r="D184" s="11" t="str">
        <f t="shared" si="25"/>
        <v>N/A</v>
      </c>
      <c r="E184" s="8">
        <v>82.899628253000003</v>
      </c>
      <c r="F184" s="11" t="str">
        <f t="shared" si="26"/>
        <v>N/A</v>
      </c>
      <c r="G184" s="8">
        <v>81.319868678000006</v>
      </c>
      <c r="H184" s="11" t="str">
        <f t="shared" si="27"/>
        <v>N/A</v>
      </c>
      <c r="I184" s="12">
        <v>-2.81</v>
      </c>
      <c r="J184" s="12">
        <v>-1.91</v>
      </c>
      <c r="K184" s="43" t="s">
        <v>739</v>
      </c>
      <c r="L184" s="9" t="str">
        <f t="shared" si="28"/>
        <v>Yes</v>
      </c>
    </row>
    <row r="185" spans="1:12" x14ac:dyDescent="0.25">
      <c r="A185" s="2" t="s">
        <v>471</v>
      </c>
      <c r="B185" s="35" t="s">
        <v>213</v>
      </c>
      <c r="C185" s="8">
        <v>56.573449256000004</v>
      </c>
      <c r="D185" s="11" t="str">
        <f t="shared" si="25"/>
        <v>N/A</v>
      </c>
      <c r="E185" s="8">
        <v>55.468477985</v>
      </c>
      <c r="F185" s="11" t="str">
        <f t="shared" si="26"/>
        <v>N/A</v>
      </c>
      <c r="G185" s="8">
        <v>54.299998912</v>
      </c>
      <c r="H185" s="11" t="str">
        <f t="shared" si="27"/>
        <v>N/A</v>
      </c>
      <c r="I185" s="12">
        <v>-1.95</v>
      </c>
      <c r="J185" s="12">
        <v>-2.11</v>
      </c>
      <c r="K185" s="43" t="s">
        <v>739</v>
      </c>
      <c r="L185" s="9" t="str">
        <f t="shared" si="28"/>
        <v>Yes</v>
      </c>
    </row>
    <row r="186" spans="1:12" x14ac:dyDescent="0.25">
      <c r="A186" s="2" t="s">
        <v>472</v>
      </c>
      <c r="B186" s="35" t="s">
        <v>213</v>
      </c>
      <c r="C186" s="8">
        <v>69.267928932999993</v>
      </c>
      <c r="D186" s="11" t="str">
        <f t="shared" si="25"/>
        <v>N/A</v>
      </c>
      <c r="E186" s="8">
        <v>70.223029509</v>
      </c>
      <c r="F186" s="11" t="str">
        <f t="shared" si="26"/>
        <v>N/A</v>
      </c>
      <c r="G186" s="8">
        <v>66.683154712999993</v>
      </c>
      <c r="H186" s="11" t="str">
        <f t="shared" si="27"/>
        <v>N/A</v>
      </c>
      <c r="I186" s="12">
        <v>1.379</v>
      </c>
      <c r="J186" s="12">
        <v>-5.04</v>
      </c>
      <c r="K186" s="43" t="s">
        <v>739</v>
      </c>
      <c r="L186" s="9" t="str">
        <f t="shared" si="28"/>
        <v>Yes</v>
      </c>
    </row>
    <row r="187" spans="1:12" x14ac:dyDescent="0.25">
      <c r="A187" s="2" t="s">
        <v>116</v>
      </c>
      <c r="B187" s="35" t="s">
        <v>213</v>
      </c>
      <c r="C187" s="8">
        <v>80.915736089000006</v>
      </c>
      <c r="D187" s="11" t="str">
        <f t="shared" si="25"/>
        <v>N/A</v>
      </c>
      <c r="E187" s="8">
        <v>83.739363510999993</v>
      </c>
      <c r="F187" s="11" t="str">
        <f t="shared" si="26"/>
        <v>N/A</v>
      </c>
      <c r="G187" s="8">
        <v>6.1651274300000003E-2</v>
      </c>
      <c r="H187" s="11" t="str">
        <f t="shared" si="27"/>
        <v>N/A</v>
      </c>
      <c r="I187" s="12">
        <v>3.49</v>
      </c>
      <c r="J187" s="12">
        <v>-99.9</v>
      </c>
      <c r="K187" s="43" t="s">
        <v>739</v>
      </c>
      <c r="L187" s="9" t="str">
        <f t="shared" si="28"/>
        <v>No</v>
      </c>
    </row>
    <row r="188" spans="1:12" x14ac:dyDescent="0.25">
      <c r="A188" s="2" t="s">
        <v>473</v>
      </c>
      <c r="B188" s="35" t="s">
        <v>213</v>
      </c>
      <c r="C188" s="8">
        <v>85.809312638999998</v>
      </c>
      <c r="D188" s="11" t="str">
        <f t="shared" si="25"/>
        <v>N/A</v>
      </c>
      <c r="E188" s="8">
        <v>87.142857143000001</v>
      </c>
      <c r="F188" s="11" t="str">
        <f t="shared" si="26"/>
        <v>N/A</v>
      </c>
      <c r="G188" s="8">
        <v>0</v>
      </c>
      <c r="H188" s="11" t="str">
        <f t="shared" si="27"/>
        <v>N/A</v>
      </c>
      <c r="I188" s="12">
        <v>1.554</v>
      </c>
      <c r="J188" s="12">
        <v>-100</v>
      </c>
      <c r="K188" s="43" t="s">
        <v>739</v>
      </c>
      <c r="L188" s="9" t="str">
        <f t="shared" si="28"/>
        <v>No</v>
      </c>
    </row>
    <row r="189" spans="1:12" x14ac:dyDescent="0.25">
      <c r="A189" s="2" t="s">
        <v>474</v>
      </c>
      <c r="B189" s="35" t="s">
        <v>213</v>
      </c>
      <c r="C189" s="8">
        <v>93.283338767999993</v>
      </c>
      <c r="D189" s="11" t="str">
        <f t="shared" si="25"/>
        <v>N/A</v>
      </c>
      <c r="E189" s="8">
        <v>93.054887382000004</v>
      </c>
      <c r="F189" s="11" t="str">
        <f t="shared" si="26"/>
        <v>N/A</v>
      </c>
      <c r="G189" s="8">
        <v>8.3115155999999996E-2</v>
      </c>
      <c r="H189" s="11" t="str">
        <f t="shared" si="27"/>
        <v>N/A</v>
      </c>
      <c r="I189" s="12">
        <v>-0.245</v>
      </c>
      <c r="J189" s="12">
        <v>-99.9</v>
      </c>
      <c r="K189" s="43" t="s">
        <v>739</v>
      </c>
      <c r="L189" s="9" t="str">
        <f t="shared" si="28"/>
        <v>No</v>
      </c>
    </row>
    <row r="190" spans="1:12" x14ac:dyDescent="0.25">
      <c r="A190" s="2" t="s">
        <v>475</v>
      </c>
      <c r="B190" s="35" t="s">
        <v>213</v>
      </c>
      <c r="C190" s="8">
        <v>78.944991763999994</v>
      </c>
      <c r="D190" s="11" t="str">
        <f t="shared" si="25"/>
        <v>N/A</v>
      </c>
      <c r="E190" s="8">
        <v>82.208636022999997</v>
      </c>
      <c r="F190" s="11" t="str">
        <f t="shared" si="26"/>
        <v>N/A</v>
      </c>
      <c r="G190" s="8">
        <v>5.4402819999999996E-4</v>
      </c>
      <c r="H190" s="11" t="str">
        <f t="shared" si="27"/>
        <v>N/A</v>
      </c>
      <c r="I190" s="12">
        <v>4.1340000000000003</v>
      </c>
      <c r="J190" s="12">
        <v>-100</v>
      </c>
      <c r="K190" s="43" t="s">
        <v>739</v>
      </c>
      <c r="L190" s="9" t="str">
        <f t="shared" si="28"/>
        <v>No</v>
      </c>
    </row>
    <row r="191" spans="1:12" x14ac:dyDescent="0.25">
      <c r="A191" s="2" t="s">
        <v>476</v>
      </c>
      <c r="B191" s="35" t="s">
        <v>213</v>
      </c>
      <c r="C191" s="8">
        <v>82.281805212999998</v>
      </c>
      <c r="D191" s="11" t="str">
        <f t="shared" si="25"/>
        <v>N/A</v>
      </c>
      <c r="E191" s="8">
        <v>85.063871602000006</v>
      </c>
      <c r="F191" s="11" t="str">
        <f t="shared" si="26"/>
        <v>N/A</v>
      </c>
      <c r="G191" s="8">
        <v>0.3572410003</v>
      </c>
      <c r="H191" s="11" t="str">
        <f t="shared" si="27"/>
        <v>N/A</v>
      </c>
      <c r="I191" s="12">
        <v>3.3809999999999998</v>
      </c>
      <c r="J191" s="12">
        <v>-99.6</v>
      </c>
      <c r="K191" s="43" t="s">
        <v>739</v>
      </c>
      <c r="L191" s="9" t="str">
        <f t="shared" si="28"/>
        <v>No</v>
      </c>
    </row>
    <row r="192" spans="1:12" x14ac:dyDescent="0.25">
      <c r="A192" s="2" t="s">
        <v>1367</v>
      </c>
      <c r="B192" s="35" t="s">
        <v>213</v>
      </c>
      <c r="C192" s="36">
        <v>5.0660252319000003</v>
      </c>
      <c r="D192" s="11" t="str">
        <f t="shared" si="25"/>
        <v>N/A</v>
      </c>
      <c r="E192" s="36">
        <v>1.2857938718999999</v>
      </c>
      <c r="F192" s="11" t="str">
        <f t="shared" si="26"/>
        <v>N/A</v>
      </c>
      <c r="G192" s="36">
        <v>1.721890991</v>
      </c>
      <c r="H192" s="11" t="str">
        <f t="shared" si="27"/>
        <v>N/A</v>
      </c>
      <c r="I192" s="12">
        <v>-74.599999999999994</v>
      </c>
      <c r="J192" s="12">
        <v>33.92</v>
      </c>
      <c r="K192" s="43" t="s">
        <v>739</v>
      </c>
      <c r="L192" s="9" t="str">
        <f t="shared" si="28"/>
        <v>No</v>
      </c>
    </row>
    <row r="193" spans="1:12" x14ac:dyDescent="0.25">
      <c r="A193" s="2" t="s">
        <v>1368</v>
      </c>
      <c r="B193" s="35" t="s">
        <v>213</v>
      </c>
      <c r="C193" s="36">
        <v>8.75</v>
      </c>
      <c r="D193" s="11" t="str">
        <f t="shared" si="25"/>
        <v>N/A</v>
      </c>
      <c r="E193" s="36">
        <v>2.0963855422000002</v>
      </c>
      <c r="F193" s="11" t="str">
        <f t="shared" si="26"/>
        <v>N/A</v>
      </c>
      <c r="G193" s="36">
        <v>2.0699999999999998</v>
      </c>
      <c r="H193" s="11" t="str">
        <f t="shared" si="27"/>
        <v>N/A</v>
      </c>
      <c r="I193" s="12">
        <v>-76</v>
      </c>
      <c r="J193" s="12">
        <v>-1.26</v>
      </c>
      <c r="K193" s="43" t="s">
        <v>739</v>
      </c>
      <c r="L193" s="9" t="str">
        <f t="shared" si="28"/>
        <v>Yes</v>
      </c>
    </row>
    <row r="194" spans="1:12" x14ac:dyDescent="0.25">
      <c r="A194" s="2" t="s">
        <v>1369</v>
      </c>
      <c r="B194" s="35" t="s">
        <v>213</v>
      </c>
      <c r="C194" s="36">
        <v>10.820818435</v>
      </c>
      <c r="D194" s="11" t="str">
        <f t="shared" si="25"/>
        <v>N/A</v>
      </c>
      <c r="E194" s="36">
        <v>2.1908567775000001</v>
      </c>
      <c r="F194" s="11" t="str">
        <f t="shared" si="26"/>
        <v>N/A</v>
      </c>
      <c r="G194" s="36">
        <v>3.4998427178</v>
      </c>
      <c r="H194" s="11" t="str">
        <f t="shared" si="27"/>
        <v>N/A</v>
      </c>
      <c r="I194" s="12">
        <v>-79.8</v>
      </c>
      <c r="J194" s="12">
        <v>59.75</v>
      </c>
      <c r="K194" s="43" t="s">
        <v>739</v>
      </c>
      <c r="L194" s="9" t="str">
        <f t="shared" si="28"/>
        <v>No</v>
      </c>
    </row>
    <row r="195" spans="1:12" x14ac:dyDescent="0.25">
      <c r="A195" s="2" t="s">
        <v>1370</v>
      </c>
      <c r="B195" s="35" t="s">
        <v>213</v>
      </c>
      <c r="C195" s="36">
        <v>5.2792344973000001</v>
      </c>
      <c r="D195" s="11" t="str">
        <f t="shared" si="25"/>
        <v>N/A</v>
      </c>
      <c r="E195" s="36">
        <v>1.2107246689</v>
      </c>
      <c r="F195" s="11" t="str">
        <f t="shared" si="26"/>
        <v>N/A</v>
      </c>
      <c r="G195" s="36">
        <v>1.6836651767999999</v>
      </c>
      <c r="H195" s="11" t="str">
        <f t="shared" si="27"/>
        <v>N/A</v>
      </c>
      <c r="I195" s="12">
        <v>-77.099999999999994</v>
      </c>
      <c r="J195" s="12">
        <v>39.06</v>
      </c>
      <c r="K195" s="43" t="s">
        <v>739</v>
      </c>
      <c r="L195" s="9" t="str">
        <f t="shared" si="28"/>
        <v>No</v>
      </c>
    </row>
    <row r="196" spans="1:12" x14ac:dyDescent="0.25">
      <c r="A196" s="2" t="s">
        <v>1371</v>
      </c>
      <c r="B196" s="35" t="s">
        <v>213</v>
      </c>
      <c r="C196" s="36">
        <v>3.3768354039999999</v>
      </c>
      <c r="D196" s="11" t="str">
        <f t="shared" si="25"/>
        <v>N/A</v>
      </c>
      <c r="E196" s="36">
        <v>1.0423578854</v>
      </c>
      <c r="F196" s="11" t="str">
        <f t="shared" si="26"/>
        <v>N/A</v>
      </c>
      <c r="G196" s="36">
        <v>1.0725116164999999</v>
      </c>
      <c r="H196" s="11" t="str">
        <f t="shared" si="27"/>
        <v>N/A</v>
      </c>
      <c r="I196" s="12">
        <v>-69.099999999999994</v>
      </c>
      <c r="J196" s="12">
        <v>2.8929999999999998</v>
      </c>
      <c r="K196" s="43" t="s">
        <v>739</v>
      </c>
      <c r="L196" s="9" t="str">
        <f t="shared" si="28"/>
        <v>Yes</v>
      </c>
    </row>
    <row r="197" spans="1:12" x14ac:dyDescent="0.25">
      <c r="A197" s="2" t="s">
        <v>1372</v>
      </c>
      <c r="B197" s="35" t="s">
        <v>213</v>
      </c>
      <c r="C197" s="36">
        <v>101.02125604</v>
      </c>
      <c r="D197" s="11" t="str">
        <f t="shared" si="25"/>
        <v>N/A</v>
      </c>
      <c r="E197" s="36">
        <v>105.95719178</v>
      </c>
      <c r="F197" s="11" t="str">
        <f t="shared" si="26"/>
        <v>N/A</v>
      </c>
      <c r="G197" s="36">
        <v>139.78582931</v>
      </c>
      <c r="H197" s="11" t="str">
        <f t="shared" si="27"/>
        <v>N/A</v>
      </c>
      <c r="I197" s="12">
        <v>4.8860000000000001</v>
      </c>
      <c r="J197" s="12">
        <v>31.93</v>
      </c>
      <c r="K197" s="43" t="s">
        <v>739</v>
      </c>
      <c r="L197" s="9" t="str">
        <f t="shared" si="28"/>
        <v>No</v>
      </c>
    </row>
    <row r="198" spans="1:12" x14ac:dyDescent="0.25">
      <c r="A198" s="2" t="s">
        <v>1373</v>
      </c>
      <c r="B198" s="35" t="s">
        <v>213</v>
      </c>
      <c r="C198" s="36">
        <v>288.43243243000001</v>
      </c>
      <c r="D198" s="11" t="str">
        <f t="shared" si="25"/>
        <v>N/A</v>
      </c>
      <c r="E198" s="36">
        <v>99.448275862000003</v>
      </c>
      <c r="F198" s="11" t="str">
        <f t="shared" si="26"/>
        <v>N/A</v>
      </c>
      <c r="G198" s="36">
        <v>118.34146341</v>
      </c>
      <c r="H198" s="11" t="str">
        <f t="shared" si="27"/>
        <v>N/A</v>
      </c>
      <c r="I198" s="12">
        <v>-65.5</v>
      </c>
      <c r="J198" s="12">
        <v>19</v>
      </c>
      <c r="K198" s="43" t="s">
        <v>739</v>
      </c>
      <c r="L198" s="9" t="str">
        <f t="shared" si="28"/>
        <v>Yes</v>
      </c>
    </row>
    <row r="199" spans="1:12" x14ac:dyDescent="0.25">
      <c r="A199" s="2" t="s">
        <v>1374</v>
      </c>
      <c r="B199" s="35" t="s">
        <v>213</v>
      </c>
      <c r="C199" s="36">
        <v>144.99307691999999</v>
      </c>
      <c r="D199" s="11" t="str">
        <f t="shared" si="25"/>
        <v>N/A</v>
      </c>
      <c r="E199" s="36">
        <v>140.13520407999999</v>
      </c>
      <c r="F199" s="11" t="str">
        <f t="shared" si="26"/>
        <v>N/A</v>
      </c>
      <c r="G199" s="36">
        <v>156.42084942</v>
      </c>
      <c r="H199" s="11" t="str">
        <f t="shared" si="27"/>
        <v>N/A</v>
      </c>
      <c r="I199" s="12">
        <v>-3.35</v>
      </c>
      <c r="J199" s="12">
        <v>11.62</v>
      </c>
      <c r="K199" s="43" t="s">
        <v>739</v>
      </c>
      <c r="L199" s="9" t="str">
        <f t="shared" si="28"/>
        <v>Yes</v>
      </c>
    </row>
    <row r="200" spans="1:12" x14ac:dyDescent="0.25">
      <c r="A200" s="2" t="s">
        <v>1375</v>
      </c>
      <c r="B200" s="35" t="s">
        <v>213</v>
      </c>
      <c r="C200" s="36">
        <v>16.267045455000002</v>
      </c>
      <c r="D200" s="11" t="str">
        <f t="shared" si="25"/>
        <v>N/A</v>
      </c>
      <c r="E200" s="36">
        <v>12.098901099000001</v>
      </c>
      <c r="F200" s="11" t="str">
        <f t="shared" si="26"/>
        <v>N/A</v>
      </c>
      <c r="G200" s="36">
        <v>14.50877193</v>
      </c>
      <c r="H200" s="11" t="str">
        <f t="shared" si="27"/>
        <v>N/A</v>
      </c>
      <c r="I200" s="12">
        <v>-25.6</v>
      </c>
      <c r="J200" s="12">
        <v>19.920000000000002</v>
      </c>
      <c r="K200" s="43" t="s">
        <v>739</v>
      </c>
      <c r="L200" s="9" t="str">
        <f t="shared" si="28"/>
        <v>Yes</v>
      </c>
    </row>
    <row r="201" spans="1:12" x14ac:dyDescent="0.25">
      <c r="A201" s="2" t="s">
        <v>1376</v>
      </c>
      <c r="B201" s="35" t="s">
        <v>213</v>
      </c>
      <c r="C201" s="36">
        <v>6.6439024389999997</v>
      </c>
      <c r="D201" s="11" t="str">
        <f t="shared" si="25"/>
        <v>N/A</v>
      </c>
      <c r="E201" s="36">
        <v>93.963414634000003</v>
      </c>
      <c r="F201" s="11" t="str">
        <f t="shared" si="26"/>
        <v>N/A</v>
      </c>
      <c r="G201" s="36">
        <v>20.399999999999999</v>
      </c>
      <c r="H201" s="11" t="str">
        <f t="shared" si="27"/>
        <v>N/A</v>
      </c>
      <c r="I201" s="12">
        <v>1314</v>
      </c>
      <c r="J201" s="12">
        <v>-78.3</v>
      </c>
      <c r="K201" s="43" t="s">
        <v>739</v>
      </c>
      <c r="L201" s="9" t="str">
        <f t="shared" si="28"/>
        <v>No</v>
      </c>
    </row>
    <row r="202" spans="1:12" x14ac:dyDescent="0.25">
      <c r="A202" s="2" t="s">
        <v>28</v>
      </c>
      <c r="B202" s="35" t="s">
        <v>213</v>
      </c>
      <c r="C202" s="8">
        <v>4.5415367033000003</v>
      </c>
      <c r="D202" s="11" t="str">
        <f t="shared" si="25"/>
        <v>N/A</v>
      </c>
      <c r="E202" s="8">
        <v>3.7423662352</v>
      </c>
      <c r="F202" s="11" t="str">
        <f t="shared" si="26"/>
        <v>N/A</v>
      </c>
      <c r="G202" s="8">
        <v>3.4108261271</v>
      </c>
      <c r="H202" s="11" t="str">
        <f t="shared" si="27"/>
        <v>N/A</v>
      </c>
      <c r="I202" s="12">
        <v>-17.600000000000001</v>
      </c>
      <c r="J202" s="12">
        <v>-8.86</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-66.7</v>
      </c>
      <c r="J203" s="12">
        <v>300</v>
      </c>
      <c r="K203" s="14" t="s">
        <v>213</v>
      </c>
      <c r="L203" s="9" t="str">
        <f t="shared" ref="L203:L213" si="32">IF(J203="Div by 0", "N/A", IF(K203="N/A","N/A", IF(J203&gt;VALUE(MID(K203,1,2)), "No", IF(J203&lt;-1*VALUE(MID(K203,1,2)), "No", "Yes"))))</f>
        <v>N/A</v>
      </c>
    </row>
    <row r="204" spans="1:12" x14ac:dyDescent="0.25">
      <c r="A204" s="2" t="s">
        <v>124</v>
      </c>
      <c r="B204" s="35" t="s">
        <v>213</v>
      </c>
      <c r="C204" s="36">
        <v>24</v>
      </c>
      <c r="D204" s="11" t="str">
        <f t="shared" si="29"/>
        <v>N/A</v>
      </c>
      <c r="E204" s="36">
        <v>11</v>
      </c>
      <c r="F204" s="11" t="str">
        <f t="shared" si="30"/>
        <v>N/A</v>
      </c>
      <c r="G204" s="36">
        <v>22</v>
      </c>
      <c r="H204" s="11" t="str">
        <f t="shared" si="31"/>
        <v>N/A</v>
      </c>
      <c r="I204" s="12">
        <v>-54.2</v>
      </c>
      <c r="J204" s="12">
        <v>100</v>
      </c>
      <c r="K204" s="14" t="s">
        <v>213</v>
      </c>
      <c r="L204" s="9" t="str">
        <f t="shared" si="32"/>
        <v>N/A</v>
      </c>
    </row>
    <row r="205" spans="1:12" ht="25" x14ac:dyDescent="0.25">
      <c r="A205" s="2" t="s">
        <v>1625</v>
      </c>
      <c r="B205" s="35" t="s">
        <v>213</v>
      </c>
      <c r="C205" s="36">
        <v>19</v>
      </c>
      <c r="D205" s="11" t="str">
        <f t="shared" si="29"/>
        <v>N/A</v>
      </c>
      <c r="E205" s="36">
        <v>11</v>
      </c>
      <c r="F205" s="11" t="str">
        <f t="shared" si="30"/>
        <v>N/A</v>
      </c>
      <c r="G205" s="36">
        <v>22</v>
      </c>
      <c r="H205" s="11" t="str">
        <f t="shared" si="31"/>
        <v>N/A</v>
      </c>
      <c r="I205" s="12">
        <v>-57.9</v>
      </c>
      <c r="J205" s="12">
        <v>175</v>
      </c>
      <c r="K205" s="14" t="s">
        <v>213</v>
      </c>
      <c r="L205" s="9" t="str">
        <f t="shared" si="32"/>
        <v>N/A</v>
      </c>
    </row>
    <row r="206" spans="1:12" ht="25" x14ac:dyDescent="0.25">
      <c r="A206" s="2" t="s">
        <v>1377</v>
      </c>
      <c r="B206" s="35" t="s">
        <v>213</v>
      </c>
      <c r="C206" s="36">
        <v>48</v>
      </c>
      <c r="D206" s="11" t="str">
        <f t="shared" si="29"/>
        <v>N/A</v>
      </c>
      <c r="E206" s="36">
        <v>13</v>
      </c>
      <c r="F206" s="11" t="str">
        <f t="shared" si="30"/>
        <v>N/A</v>
      </c>
      <c r="G206" s="36">
        <v>11</v>
      </c>
      <c r="H206" s="11" t="str">
        <f t="shared" si="31"/>
        <v>N/A</v>
      </c>
      <c r="I206" s="12">
        <v>-72.900000000000006</v>
      </c>
      <c r="J206" s="12">
        <v>-15.4</v>
      </c>
      <c r="K206" s="14" t="s">
        <v>213</v>
      </c>
      <c r="L206" s="9" t="str">
        <f t="shared" si="32"/>
        <v>N/A</v>
      </c>
    </row>
    <row r="207" spans="1:12" x14ac:dyDescent="0.25">
      <c r="A207" s="2" t="s">
        <v>1626</v>
      </c>
      <c r="B207" s="35" t="s">
        <v>213</v>
      </c>
      <c r="C207" s="36">
        <v>11</v>
      </c>
      <c r="D207" s="11" t="str">
        <f t="shared" si="29"/>
        <v>N/A</v>
      </c>
      <c r="E207" s="36">
        <v>11</v>
      </c>
      <c r="F207" s="11" t="str">
        <f t="shared" si="30"/>
        <v>N/A</v>
      </c>
      <c r="G207" s="36">
        <v>11</v>
      </c>
      <c r="H207" s="11" t="str">
        <f t="shared" si="31"/>
        <v>N/A</v>
      </c>
      <c r="I207" s="12">
        <v>-20</v>
      </c>
      <c r="J207" s="12">
        <v>-25</v>
      </c>
      <c r="K207" s="14" t="s">
        <v>213</v>
      </c>
      <c r="L207" s="9" t="str">
        <f t="shared" si="32"/>
        <v>N/A</v>
      </c>
    </row>
    <row r="208" spans="1:12" x14ac:dyDescent="0.25">
      <c r="A208" s="2" t="s">
        <v>1627</v>
      </c>
      <c r="B208" s="35" t="s">
        <v>213</v>
      </c>
      <c r="C208" s="36">
        <v>11</v>
      </c>
      <c r="D208" s="11" t="str">
        <f t="shared" si="29"/>
        <v>N/A</v>
      </c>
      <c r="E208" s="36">
        <v>11</v>
      </c>
      <c r="F208" s="11" t="str">
        <f t="shared" si="30"/>
        <v>N/A</v>
      </c>
      <c r="G208" s="36">
        <v>0</v>
      </c>
      <c r="H208" s="11" t="str">
        <f t="shared" si="31"/>
        <v>N/A</v>
      </c>
      <c r="I208" s="12">
        <v>50</v>
      </c>
      <c r="J208" s="12">
        <v>-100</v>
      </c>
      <c r="K208" s="14" t="s">
        <v>213</v>
      </c>
      <c r="L208" s="9" t="str">
        <f t="shared" si="32"/>
        <v>N/A</v>
      </c>
    </row>
    <row r="209" spans="1:12" x14ac:dyDescent="0.25">
      <c r="A209" s="2" t="s">
        <v>125</v>
      </c>
      <c r="B209" s="35" t="s">
        <v>213</v>
      </c>
      <c r="C209" s="45">
        <v>1639521</v>
      </c>
      <c r="D209" s="11" t="str">
        <f t="shared" si="29"/>
        <v>N/A</v>
      </c>
      <c r="E209" s="45">
        <v>1208200</v>
      </c>
      <c r="F209" s="11" t="str">
        <f t="shared" si="30"/>
        <v>N/A</v>
      </c>
      <c r="G209" s="45">
        <v>1702448</v>
      </c>
      <c r="H209" s="11" t="str">
        <f t="shared" si="31"/>
        <v>N/A</v>
      </c>
      <c r="I209" s="12">
        <v>-26.3</v>
      </c>
      <c r="J209" s="12">
        <v>40.909999999999997</v>
      </c>
      <c r="K209" s="14" t="s">
        <v>213</v>
      </c>
      <c r="L209" s="9" t="str">
        <f t="shared" si="32"/>
        <v>N/A</v>
      </c>
    </row>
    <row r="210" spans="1:12" x14ac:dyDescent="0.25">
      <c r="A210" s="44" t="s">
        <v>1622</v>
      </c>
      <c r="B210" s="35" t="s">
        <v>213</v>
      </c>
      <c r="C210" s="45">
        <v>1553661</v>
      </c>
      <c r="D210" s="11" t="str">
        <f t="shared" si="29"/>
        <v>N/A</v>
      </c>
      <c r="E210" s="45">
        <v>1143120</v>
      </c>
      <c r="F210" s="11" t="str">
        <f t="shared" si="30"/>
        <v>N/A</v>
      </c>
      <c r="G210" s="45">
        <v>1697208</v>
      </c>
      <c r="H210" s="11" t="str">
        <f t="shared" si="31"/>
        <v>N/A</v>
      </c>
      <c r="I210" s="12">
        <v>-26.4</v>
      </c>
      <c r="J210" s="12">
        <v>48.47</v>
      </c>
      <c r="K210" s="14" t="s">
        <v>213</v>
      </c>
      <c r="L210" s="9" t="str">
        <f t="shared" si="32"/>
        <v>N/A</v>
      </c>
    </row>
    <row r="211" spans="1:12" x14ac:dyDescent="0.25">
      <c r="A211" s="44" t="s">
        <v>1378</v>
      </c>
      <c r="B211" s="35" t="s">
        <v>213</v>
      </c>
      <c r="C211" s="45">
        <v>495586</v>
      </c>
      <c r="D211" s="11" t="str">
        <f t="shared" si="29"/>
        <v>N/A</v>
      </c>
      <c r="E211" s="45">
        <v>323414</v>
      </c>
      <c r="F211" s="11" t="str">
        <f t="shared" si="30"/>
        <v>N/A</v>
      </c>
      <c r="G211" s="45">
        <v>269012</v>
      </c>
      <c r="H211" s="11" t="str">
        <f t="shared" si="31"/>
        <v>N/A</v>
      </c>
      <c r="I211" s="12">
        <v>-34.700000000000003</v>
      </c>
      <c r="J211" s="12">
        <v>-16.8</v>
      </c>
      <c r="K211" s="14" t="s">
        <v>213</v>
      </c>
      <c r="L211" s="9" t="str">
        <f t="shared" si="32"/>
        <v>N/A</v>
      </c>
    </row>
    <row r="212" spans="1:12" x14ac:dyDescent="0.25">
      <c r="A212" s="44" t="s">
        <v>1616</v>
      </c>
      <c r="B212" s="35" t="s">
        <v>213</v>
      </c>
      <c r="C212" s="45">
        <v>394069</v>
      </c>
      <c r="D212" s="11" t="str">
        <f t="shared" si="29"/>
        <v>N/A</v>
      </c>
      <c r="E212" s="45">
        <v>262460</v>
      </c>
      <c r="F212" s="11" t="str">
        <f t="shared" si="30"/>
        <v>N/A</v>
      </c>
      <c r="G212" s="45">
        <v>463279</v>
      </c>
      <c r="H212" s="11" t="str">
        <f t="shared" si="31"/>
        <v>N/A</v>
      </c>
      <c r="I212" s="12">
        <v>-33.4</v>
      </c>
      <c r="J212" s="12">
        <v>76.510000000000005</v>
      </c>
      <c r="K212" s="14" t="s">
        <v>213</v>
      </c>
      <c r="L212" s="9" t="str">
        <f t="shared" si="32"/>
        <v>N/A</v>
      </c>
    </row>
    <row r="213" spans="1:12" x14ac:dyDescent="0.25">
      <c r="A213" s="44" t="s">
        <v>1617</v>
      </c>
      <c r="B213" s="35" t="s">
        <v>213</v>
      </c>
      <c r="C213" s="45">
        <v>355310</v>
      </c>
      <c r="D213" s="11" t="str">
        <f t="shared" si="29"/>
        <v>N/A</v>
      </c>
      <c r="E213" s="45">
        <v>299045</v>
      </c>
      <c r="F213" s="11" t="str">
        <f t="shared" si="30"/>
        <v>N/A</v>
      </c>
      <c r="G213" s="45">
        <v>67344</v>
      </c>
      <c r="H213" s="11" t="str">
        <f t="shared" si="31"/>
        <v>N/A</v>
      </c>
      <c r="I213" s="12">
        <v>-15.8</v>
      </c>
      <c r="J213" s="12">
        <v>-77.5</v>
      </c>
      <c r="K213" s="14" t="s">
        <v>213</v>
      </c>
      <c r="L213" s="9" t="str">
        <f t="shared" si="32"/>
        <v>N/A</v>
      </c>
    </row>
    <row r="214" spans="1:12" ht="25" x14ac:dyDescent="0.25">
      <c r="A214" s="2" t="s">
        <v>1379</v>
      </c>
      <c r="B214" s="35" t="s">
        <v>213</v>
      </c>
      <c r="C214" s="45">
        <v>2871689</v>
      </c>
      <c r="D214" s="11" t="str">
        <f t="shared" ref="D214:D228" si="33">IF($B214="N/A","N/A",IF(C214&gt;10,"No",IF(C214&lt;-10,"No","Yes")))</f>
        <v>N/A</v>
      </c>
      <c r="E214" s="45">
        <v>2337100</v>
      </c>
      <c r="F214" s="11" t="str">
        <f t="shared" ref="F214:F228" si="34">IF($B214="N/A","N/A",IF(E214&gt;10,"No",IF(E214&lt;-10,"No","Yes")))</f>
        <v>N/A</v>
      </c>
      <c r="G214" s="45">
        <v>1561357</v>
      </c>
      <c r="H214" s="11" t="str">
        <f t="shared" ref="H214:H228" si="35">IF($B214="N/A","N/A",IF(G214&gt;10,"No",IF(G214&lt;-10,"No","Yes")))</f>
        <v>N/A</v>
      </c>
      <c r="I214" s="12">
        <v>-18.600000000000001</v>
      </c>
      <c r="J214" s="12">
        <v>-33.200000000000003</v>
      </c>
      <c r="K214" s="43" t="s">
        <v>739</v>
      </c>
      <c r="L214" s="9" t="str">
        <f t="shared" ref="L214:L228" si="36">IF(J214="Div by 0", "N/A", IF(K214="N/A","N/A", IF(J214&gt;VALUE(MID(K214,1,2)), "No", IF(J214&lt;-1*VALUE(MID(K214,1,2)), "No", "Yes"))))</f>
        <v>No</v>
      </c>
    </row>
    <row r="215" spans="1:12" x14ac:dyDescent="0.25">
      <c r="A215" s="4" t="s">
        <v>649</v>
      </c>
      <c r="B215" s="35" t="s">
        <v>213</v>
      </c>
      <c r="C215" s="36">
        <v>13269</v>
      </c>
      <c r="D215" s="11" t="str">
        <f t="shared" si="33"/>
        <v>N/A</v>
      </c>
      <c r="E215" s="36">
        <v>12624</v>
      </c>
      <c r="F215" s="11" t="str">
        <f t="shared" si="34"/>
        <v>N/A</v>
      </c>
      <c r="G215" s="36">
        <v>8539</v>
      </c>
      <c r="H215" s="11" t="str">
        <f t="shared" si="35"/>
        <v>N/A</v>
      </c>
      <c r="I215" s="12">
        <v>-4.8600000000000003</v>
      </c>
      <c r="J215" s="12">
        <v>-32.4</v>
      </c>
      <c r="K215" s="43" t="s">
        <v>739</v>
      </c>
      <c r="L215" s="9" t="str">
        <f t="shared" si="36"/>
        <v>No</v>
      </c>
    </row>
    <row r="216" spans="1:12" x14ac:dyDescent="0.25">
      <c r="A216" s="4" t="s">
        <v>1380</v>
      </c>
      <c r="B216" s="35" t="s">
        <v>213</v>
      </c>
      <c r="C216" s="45">
        <v>216.42090587000001</v>
      </c>
      <c r="D216" s="11" t="str">
        <f t="shared" si="33"/>
        <v>N/A</v>
      </c>
      <c r="E216" s="45">
        <v>185.13149555999999</v>
      </c>
      <c r="F216" s="11" t="str">
        <f t="shared" si="34"/>
        <v>N/A</v>
      </c>
      <c r="G216" s="45">
        <v>182.85009954</v>
      </c>
      <c r="H216" s="11" t="str">
        <f t="shared" si="35"/>
        <v>N/A</v>
      </c>
      <c r="I216" s="12">
        <v>-14.5</v>
      </c>
      <c r="J216" s="12">
        <v>-1.23</v>
      </c>
      <c r="K216" s="43" t="s">
        <v>739</v>
      </c>
      <c r="L216" s="9" t="str">
        <f t="shared" si="36"/>
        <v>Yes</v>
      </c>
    </row>
    <row r="217" spans="1:12" ht="25" x14ac:dyDescent="0.25">
      <c r="A217" s="2" t="s">
        <v>1381</v>
      </c>
      <c r="B217" s="35" t="s">
        <v>213</v>
      </c>
      <c r="C217" s="45">
        <v>8408338</v>
      </c>
      <c r="D217" s="11" t="str">
        <f t="shared" si="33"/>
        <v>N/A</v>
      </c>
      <c r="E217" s="45">
        <v>7749797</v>
      </c>
      <c r="F217" s="11" t="str">
        <f t="shared" si="34"/>
        <v>N/A</v>
      </c>
      <c r="G217" s="45">
        <v>0</v>
      </c>
      <c r="H217" s="11" t="str">
        <f t="shared" si="35"/>
        <v>N/A</v>
      </c>
      <c r="I217" s="12">
        <v>-7.83</v>
      </c>
      <c r="J217" s="12">
        <v>-100</v>
      </c>
      <c r="K217" s="43" t="s">
        <v>739</v>
      </c>
      <c r="L217" s="9" t="str">
        <f t="shared" si="36"/>
        <v>No</v>
      </c>
    </row>
    <row r="218" spans="1:12" x14ac:dyDescent="0.25">
      <c r="A218" s="4" t="s">
        <v>516</v>
      </c>
      <c r="B218" s="35" t="s">
        <v>213</v>
      </c>
      <c r="C218" s="36">
        <v>26220</v>
      </c>
      <c r="D218" s="11" t="str">
        <f t="shared" si="33"/>
        <v>N/A</v>
      </c>
      <c r="E218" s="36">
        <v>25333</v>
      </c>
      <c r="F218" s="11" t="str">
        <f t="shared" si="34"/>
        <v>N/A</v>
      </c>
      <c r="G218" s="36">
        <v>0</v>
      </c>
      <c r="H218" s="11" t="str">
        <f t="shared" si="35"/>
        <v>N/A</v>
      </c>
      <c r="I218" s="12">
        <v>-3.38</v>
      </c>
      <c r="J218" s="12">
        <v>-100</v>
      </c>
      <c r="K218" s="43" t="s">
        <v>739</v>
      </c>
      <c r="L218" s="9" t="str">
        <f t="shared" si="36"/>
        <v>No</v>
      </c>
    </row>
    <row r="219" spans="1:12" x14ac:dyDescent="0.25">
      <c r="A219" s="2" t="s">
        <v>1382</v>
      </c>
      <c r="B219" s="35" t="s">
        <v>213</v>
      </c>
      <c r="C219" s="45">
        <v>320.68413425</v>
      </c>
      <c r="D219" s="11" t="str">
        <f t="shared" si="33"/>
        <v>N/A</v>
      </c>
      <c r="E219" s="45">
        <v>305.91706470000003</v>
      </c>
      <c r="F219" s="11" t="str">
        <f t="shared" si="34"/>
        <v>N/A</v>
      </c>
      <c r="G219" s="45" t="s">
        <v>1747</v>
      </c>
      <c r="H219" s="11" t="str">
        <f t="shared" si="35"/>
        <v>N/A</v>
      </c>
      <c r="I219" s="12">
        <v>-4.5999999999999996</v>
      </c>
      <c r="J219" s="12" t="s">
        <v>1747</v>
      </c>
      <c r="K219" s="43" t="s">
        <v>739</v>
      </c>
      <c r="L219" s="9" t="str">
        <f t="shared" si="36"/>
        <v>N/A</v>
      </c>
    </row>
    <row r="220" spans="1:12" ht="25" x14ac:dyDescent="0.25">
      <c r="A220" s="2" t="s">
        <v>1383</v>
      </c>
      <c r="B220" s="35" t="s">
        <v>213</v>
      </c>
      <c r="C220" s="45">
        <v>8703754</v>
      </c>
      <c r="D220" s="11" t="str">
        <f t="shared" si="33"/>
        <v>N/A</v>
      </c>
      <c r="E220" s="45">
        <v>7961448</v>
      </c>
      <c r="F220" s="11" t="str">
        <f t="shared" si="34"/>
        <v>N/A</v>
      </c>
      <c r="G220" s="45">
        <v>0</v>
      </c>
      <c r="H220" s="11" t="str">
        <f t="shared" si="35"/>
        <v>N/A</v>
      </c>
      <c r="I220" s="12">
        <v>-8.5299999999999994</v>
      </c>
      <c r="J220" s="12">
        <v>-100</v>
      </c>
      <c r="K220" s="43" t="s">
        <v>739</v>
      </c>
      <c r="L220" s="9" t="str">
        <f t="shared" si="36"/>
        <v>No</v>
      </c>
    </row>
    <row r="221" spans="1:12" x14ac:dyDescent="0.25">
      <c r="A221" s="4" t="s">
        <v>517</v>
      </c>
      <c r="B221" s="35" t="s">
        <v>213</v>
      </c>
      <c r="C221" s="36">
        <v>18508</v>
      </c>
      <c r="D221" s="11" t="str">
        <f t="shared" si="33"/>
        <v>N/A</v>
      </c>
      <c r="E221" s="36">
        <v>18999</v>
      </c>
      <c r="F221" s="11" t="str">
        <f t="shared" si="34"/>
        <v>N/A</v>
      </c>
      <c r="G221" s="36">
        <v>0</v>
      </c>
      <c r="H221" s="11" t="str">
        <f t="shared" si="35"/>
        <v>N/A</v>
      </c>
      <c r="I221" s="12">
        <v>2.653</v>
      </c>
      <c r="J221" s="12">
        <v>-100</v>
      </c>
      <c r="K221" s="43" t="s">
        <v>739</v>
      </c>
      <c r="L221" s="9" t="str">
        <f t="shared" si="36"/>
        <v>No</v>
      </c>
    </row>
    <row r="222" spans="1:12" ht="25" x14ac:dyDescent="0.25">
      <c r="A222" s="2" t="s">
        <v>1384</v>
      </c>
      <c r="B222" s="35" t="s">
        <v>213</v>
      </c>
      <c r="C222" s="45">
        <v>470.26982925999999</v>
      </c>
      <c r="D222" s="11" t="str">
        <f t="shared" si="33"/>
        <v>N/A</v>
      </c>
      <c r="E222" s="45">
        <v>419.04563397999999</v>
      </c>
      <c r="F222" s="11" t="str">
        <f t="shared" si="34"/>
        <v>N/A</v>
      </c>
      <c r="G222" s="45" t="s">
        <v>1747</v>
      </c>
      <c r="H222" s="11" t="str">
        <f t="shared" si="35"/>
        <v>N/A</v>
      </c>
      <c r="I222" s="12">
        <v>-10.9</v>
      </c>
      <c r="J222" s="12" t="s">
        <v>1747</v>
      </c>
      <c r="K222" s="43" t="s">
        <v>739</v>
      </c>
      <c r="L222" s="9" t="str">
        <f t="shared" si="36"/>
        <v>N/A</v>
      </c>
    </row>
    <row r="223" spans="1:12" ht="25" x14ac:dyDescent="0.25">
      <c r="A223" s="2" t="s">
        <v>1385</v>
      </c>
      <c r="B223" s="35" t="s">
        <v>213</v>
      </c>
      <c r="C223" s="45">
        <v>1639281</v>
      </c>
      <c r="D223" s="11" t="str">
        <f t="shared" si="33"/>
        <v>N/A</v>
      </c>
      <c r="E223" s="45">
        <v>2148542</v>
      </c>
      <c r="F223" s="11" t="str">
        <f t="shared" si="34"/>
        <v>N/A</v>
      </c>
      <c r="G223" s="45">
        <v>134970</v>
      </c>
      <c r="H223" s="11" t="str">
        <f t="shared" si="35"/>
        <v>N/A</v>
      </c>
      <c r="I223" s="12">
        <v>31.07</v>
      </c>
      <c r="J223" s="12">
        <v>-93.7</v>
      </c>
      <c r="K223" s="43" t="s">
        <v>739</v>
      </c>
      <c r="L223" s="9" t="str">
        <f t="shared" si="36"/>
        <v>No</v>
      </c>
    </row>
    <row r="224" spans="1:12" x14ac:dyDescent="0.25">
      <c r="A224" s="2" t="s">
        <v>518</v>
      </c>
      <c r="B224" s="35" t="s">
        <v>213</v>
      </c>
      <c r="C224" s="36">
        <v>1615</v>
      </c>
      <c r="D224" s="11" t="str">
        <f t="shared" si="33"/>
        <v>N/A</v>
      </c>
      <c r="E224" s="36">
        <v>2077</v>
      </c>
      <c r="F224" s="11" t="str">
        <f t="shared" si="34"/>
        <v>N/A</v>
      </c>
      <c r="G224" s="36">
        <v>867</v>
      </c>
      <c r="H224" s="11" t="str">
        <f t="shared" si="35"/>
        <v>N/A</v>
      </c>
      <c r="I224" s="12">
        <v>28.61</v>
      </c>
      <c r="J224" s="12">
        <v>-58.3</v>
      </c>
      <c r="K224" s="43" t="s">
        <v>739</v>
      </c>
      <c r="L224" s="9" t="str">
        <f t="shared" si="36"/>
        <v>No</v>
      </c>
    </row>
    <row r="225" spans="1:12" x14ac:dyDescent="0.25">
      <c r="A225" s="2" t="s">
        <v>1386</v>
      </c>
      <c r="B225" s="35" t="s">
        <v>213</v>
      </c>
      <c r="C225" s="45">
        <v>1015.0346749</v>
      </c>
      <c r="D225" s="11" t="str">
        <f t="shared" si="33"/>
        <v>N/A</v>
      </c>
      <c r="E225" s="45">
        <v>1034.4448723999999</v>
      </c>
      <c r="F225" s="11" t="str">
        <f t="shared" si="34"/>
        <v>N/A</v>
      </c>
      <c r="G225" s="45">
        <v>155.67474048</v>
      </c>
      <c r="H225" s="11" t="str">
        <f t="shared" si="35"/>
        <v>N/A</v>
      </c>
      <c r="I225" s="12">
        <v>1.9119999999999999</v>
      </c>
      <c r="J225" s="12">
        <v>-85</v>
      </c>
      <c r="K225" s="43" t="s">
        <v>739</v>
      </c>
      <c r="L225" s="9" t="str">
        <f t="shared" si="36"/>
        <v>No</v>
      </c>
    </row>
    <row r="226" spans="1:12" ht="25" x14ac:dyDescent="0.25">
      <c r="A226" s="2" t="s">
        <v>1387</v>
      </c>
      <c r="B226" s="35" t="s">
        <v>213</v>
      </c>
      <c r="C226" s="45">
        <v>52700918</v>
      </c>
      <c r="D226" s="11" t="str">
        <f t="shared" si="33"/>
        <v>N/A</v>
      </c>
      <c r="E226" s="45">
        <v>59076253</v>
      </c>
      <c r="F226" s="11" t="str">
        <f t="shared" si="34"/>
        <v>N/A</v>
      </c>
      <c r="G226" s="45">
        <v>0</v>
      </c>
      <c r="H226" s="11" t="str">
        <f t="shared" si="35"/>
        <v>N/A</v>
      </c>
      <c r="I226" s="12">
        <v>12.1</v>
      </c>
      <c r="J226" s="12">
        <v>-100</v>
      </c>
      <c r="K226" s="43" t="s">
        <v>739</v>
      </c>
      <c r="L226" s="9" t="str">
        <f t="shared" si="36"/>
        <v>No</v>
      </c>
    </row>
    <row r="227" spans="1:12" ht="25" x14ac:dyDescent="0.25">
      <c r="A227" s="2" t="s">
        <v>519</v>
      </c>
      <c r="B227" s="35" t="s">
        <v>213</v>
      </c>
      <c r="C227" s="36">
        <v>2788</v>
      </c>
      <c r="D227" s="11" t="str">
        <f t="shared" si="33"/>
        <v>N/A</v>
      </c>
      <c r="E227" s="36">
        <v>4349</v>
      </c>
      <c r="F227" s="11" t="str">
        <f t="shared" si="34"/>
        <v>N/A</v>
      </c>
      <c r="G227" s="36">
        <v>0</v>
      </c>
      <c r="H227" s="11" t="str">
        <f t="shared" si="35"/>
        <v>N/A</v>
      </c>
      <c r="I227" s="12">
        <v>55.99</v>
      </c>
      <c r="J227" s="12">
        <v>-100</v>
      </c>
      <c r="K227" s="43" t="s">
        <v>739</v>
      </c>
      <c r="L227" s="9" t="str">
        <f t="shared" si="36"/>
        <v>No</v>
      </c>
    </row>
    <row r="228" spans="1:12" ht="25" x14ac:dyDescent="0.25">
      <c r="A228" s="2" t="s">
        <v>1388</v>
      </c>
      <c r="B228" s="35" t="s">
        <v>213</v>
      </c>
      <c r="C228" s="45">
        <v>18902.768293000001</v>
      </c>
      <c r="D228" s="11" t="str">
        <f t="shared" si="33"/>
        <v>N/A</v>
      </c>
      <c r="E228" s="45">
        <v>13583.870545</v>
      </c>
      <c r="F228" s="11" t="str">
        <f t="shared" si="34"/>
        <v>N/A</v>
      </c>
      <c r="G228" s="45" t="s">
        <v>1747</v>
      </c>
      <c r="H228" s="11" t="str">
        <f t="shared" si="35"/>
        <v>N/A</v>
      </c>
      <c r="I228" s="12">
        <v>-28.1</v>
      </c>
      <c r="J228" s="12" t="s">
        <v>1747</v>
      </c>
      <c r="K228" s="43" t="s">
        <v>739</v>
      </c>
      <c r="L228" s="9" t="str">
        <f t="shared" si="36"/>
        <v>N/A</v>
      </c>
    </row>
    <row r="229" spans="1:12" x14ac:dyDescent="0.25">
      <c r="A229" s="2" t="s">
        <v>1389</v>
      </c>
      <c r="B229" s="35" t="s">
        <v>213</v>
      </c>
      <c r="C229" s="14">
        <v>75270985</v>
      </c>
      <c r="D229" s="11" t="str">
        <f t="shared" ref="D229:D252" si="37">IF($B229="N/A","N/A",IF(C229&gt;10,"No",IF(C229&lt;-10,"No","Yes")))</f>
        <v>N/A</v>
      </c>
      <c r="E229" s="14">
        <v>75558706</v>
      </c>
      <c r="F229" s="11" t="str">
        <f t="shared" ref="F229:F252" si="38">IF($B229="N/A","N/A",IF(E229&gt;10,"No",IF(E229&lt;-10,"No","Yes")))</f>
        <v>N/A</v>
      </c>
      <c r="G229" s="14" t="s">
        <v>1747</v>
      </c>
      <c r="H229" s="11" t="str">
        <f t="shared" ref="H229:H252" si="39">IF($B229="N/A","N/A",IF(G229&gt;10,"No",IF(G229&lt;-10,"No","Yes")))</f>
        <v>N/A</v>
      </c>
      <c r="I229" s="12">
        <v>0.38219999999999998</v>
      </c>
      <c r="J229" s="12" t="s">
        <v>1747</v>
      </c>
      <c r="K229" s="43" t="s">
        <v>739</v>
      </c>
      <c r="L229" s="9" t="str">
        <f t="shared" ref="L229:L252" si="40">IF(J229="Div by 0", "N/A", IF(K229="N/A","N/A", IF(J229&gt;VALUE(MID(K229,1,2)), "No", IF(J229&lt;-1*VALUE(MID(K229,1,2)), "No", "Yes"))))</f>
        <v>N/A</v>
      </c>
    </row>
    <row r="230" spans="1:12" x14ac:dyDescent="0.25">
      <c r="A230" s="4" t="s">
        <v>1390</v>
      </c>
      <c r="B230" s="35" t="s">
        <v>213</v>
      </c>
      <c r="C230" s="1">
        <v>5109</v>
      </c>
      <c r="D230" s="11" t="str">
        <f t="shared" si="37"/>
        <v>N/A</v>
      </c>
      <c r="E230" s="1">
        <v>5896</v>
      </c>
      <c r="F230" s="11" t="str">
        <f t="shared" si="38"/>
        <v>N/A</v>
      </c>
      <c r="G230" s="1" t="s">
        <v>1747</v>
      </c>
      <c r="H230" s="11" t="str">
        <f t="shared" si="39"/>
        <v>N/A</v>
      </c>
      <c r="I230" s="12">
        <v>15.4</v>
      </c>
      <c r="J230" s="12" t="s">
        <v>1747</v>
      </c>
      <c r="K230" s="43" t="s">
        <v>739</v>
      </c>
      <c r="L230" s="9" t="str">
        <f t="shared" si="40"/>
        <v>N/A</v>
      </c>
    </row>
    <row r="231" spans="1:12" x14ac:dyDescent="0.25">
      <c r="A231" s="4" t="s">
        <v>1391</v>
      </c>
      <c r="B231" s="35" t="s">
        <v>213</v>
      </c>
      <c r="C231" s="14">
        <v>14733.017225</v>
      </c>
      <c r="D231" s="11" t="str">
        <f t="shared" si="37"/>
        <v>N/A</v>
      </c>
      <c r="E231" s="14">
        <v>12815.248643000001</v>
      </c>
      <c r="F231" s="11" t="str">
        <f t="shared" si="38"/>
        <v>N/A</v>
      </c>
      <c r="G231" s="14" t="s">
        <v>1747</v>
      </c>
      <c r="H231" s="11" t="str">
        <f t="shared" si="39"/>
        <v>N/A</v>
      </c>
      <c r="I231" s="12">
        <v>-13</v>
      </c>
      <c r="J231" s="12" t="s">
        <v>1747</v>
      </c>
      <c r="K231" s="43" t="s">
        <v>739</v>
      </c>
      <c r="L231" s="9" t="str">
        <f t="shared" si="40"/>
        <v>N/A</v>
      </c>
    </row>
    <row r="232" spans="1:12" x14ac:dyDescent="0.25">
      <c r="A232" s="4" t="s">
        <v>1392</v>
      </c>
      <c r="B232" s="35" t="s">
        <v>213</v>
      </c>
      <c r="C232" s="14">
        <v>11271.251656</v>
      </c>
      <c r="D232" s="11" t="str">
        <f t="shared" si="37"/>
        <v>N/A</v>
      </c>
      <c r="E232" s="14">
        <v>12841.065116</v>
      </c>
      <c r="F232" s="11" t="str">
        <f t="shared" si="38"/>
        <v>N/A</v>
      </c>
      <c r="G232" s="14" t="s">
        <v>1747</v>
      </c>
      <c r="H232" s="11" t="str">
        <f t="shared" si="39"/>
        <v>N/A</v>
      </c>
      <c r="I232" s="12">
        <v>13.93</v>
      </c>
      <c r="J232" s="12" t="s">
        <v>1747</v>
      </c>
      <c r="K232" s="43" t="s">
        <v>739</v>
      </c>
      <c r="L232" s="9" t="str">
        <f t="shared" si="40"/>
        <v>N/A</v>
      </c>
    </row>
    <row r="233" spans="1:12" ht="25" x14ac:dyDescent="0.25">
      <c r="A233" s="4" t="s">
        <v>1393</v>
      </c>
      <c r="B233" s="35" t="s">
        <v>213</v>
      </c>
      <c r="C233" s="14">
        <v>16448.715674999999</v>
      </c>
      <c r="D233" s="11" t="str">
        <f t="shared" si="37"/>
        <v>N/A</v>
      </c>
      <c r="E233" s="14">
        <v>14473.945436</v>
      </c>
      <c r="F233" s="11" t="str">
        <f t="shared" si="38"/>
        <v>N/A</v>
      </c>
      <c r="G233" s="14" t="s">
        <v>1747</v>
      </c>
      <c r="H233" s="11" t="str">
        <f t="shared" si="39"/>
        <v>N/A</v>
      </c>
      <c r="I233" s="12">
        <v>-12</v>
      </c>
      <c r="J233" s="12" t="s">
        <v>1747</v>
      </c>
      <c r="K233" s="43" t="s">
        <v>739</v>
      </c>
      <c r="L233" s="9" t="str">
        <f t="shared" si="40"/>
        <v>N/A</v>
      </c>
    </row>
    <row r="234" spans="1:12" x14ac:dyDescent="0.25">
      <c r="A234" s="4" t="s">
        <v>1394</v>
      </c>
      <c r="B234" s="35" t="s">
        <v>213</v>
      </c>
      <c r="C234" s="14">
        <v>4356.1282528000002</v>
      </c>
      <c r="D234" s="11" t="str">
        <f t="shared" si="37"/>
        <v>N/A</v>
      </c>
      <c r="E234" s="14">
        <v>2940.625</v>
      </c>
      <c r="F234" s="11" t="str">
        <f t="shared" si="38"/>
        <v>N/A</v>
      </c>
      <c r="G234" s="14" t="s">
        <v>1747</v>
      </c>
      <c r="H234" s="11" t="str">
        <f t="shared" si="39"/>
        <v>N/A</v>
      </c>
      <c r="I234" s="12">
        <v>-32.5</v>
      </c>
      <c r="J234" s="12" t="s">
        <v>1747</v>
      </c>
      <c r="K234" s="43" t="s">
        <v>739</v>
      </c>
      <c r="L234" s="9" t="str">
        <f t="shared" si="40"/>
        <v>N/A</v>
      </c>
    </row>
    <row r="235" spans="1:12" x14ac:dyDescent="0.25">
      <c r="A235" s="4" t="s">
        <v>1395</v>
      </c>
      <c r="B235" s="35" t="s">
        <v>213</v>
      </c>
      <c r="C235" s="14">
        <v>1816.0990099000001</v>
      </c>
      <c r="D235" s="11" t="str">
        <f t="shared" si="37"/>
        <v>N/A</v>
      </c>
      <c r="E235" s="14">
        <v>1949.9477612000001</v>
      </c>
      <c r="F235" s="11" t="str">
        <f t="shared" si="38"/>
        <v>N/A</v>
      </c>
      <c r="G235" s="14" t="s">
        <v>1747</v>
      </c>
      <c r="H235" s="11" t="str">
        <f t="shared" si="39"/>
        <v>N/A</v>
      </c>
      <c r="I235" s="12">
        <v>7.37</v>
      </c>
      <c r="J235" s="12" t="s">
        <v>1747</v>
      </c>
      <c r="K235" s="43" t="s">
        <v>739</v>
      </c>
      <c r="L235" s="9" t="str">
        <f t="shared" si="40"/>
        <v>N/A</v>
      </c>
    </row>
    <row r="236" spans="1:12" x14ac:dyDescent="0.25">
      <c r="A236" s="4" t="s">
        <v>1396</v>
      </c>
      <c r="B236" s="35" t="s">
        <v>213</v>
      </c>
      <c r="C236" s="11">
        <v>2.4329150693999999</v>
      </c>
      <c r="D236" s="11" t="str">
        <f t="shared" si="37"/>
        <v>N/A</v>
      </c>
      <c r="E236" s="11">
        <v>2.6035387991999999</v>
      </c>
      <c r="F236" s="11" t="str">
        <f t="shared" si="38"/>
        <v>N/A</v>
      </c>
      <c r="G236" s="11">
        <v>0</v>
      </c>
      <c r="H236" s="11" t="str">
        <f t="shared" si="39"/>
        <v>N/A</v>
      </c>
      <c r="I236" s="12">
        <v>7.0129999999999999</v>
      </c>
      <c r="J236" s="12">
        <v>-100</v>
      </c>
      <c r="K236" s="43" t="s">
        <v>739</v>
      </c>
      <c r="L236" s="9" t="str">
        <f t="shared" si="40"/>
        <v>No</v>
      </c>
    </row>
    <row r="237" spans="1:12" x14ac:dyDescent="0.25">
      <c r="A237" s="4" t="s">
        <v>1397</v>
      </c>
      <c r="B237" s="35" t="s">
        <v>213</v>
      </c>
      <c r="C237" s="11">
        <v>33.481152993000002</v>
      </c>
      <c r="D237" s="11" t="str">
        <f t="shared" si="37"/>
        <v>N/A</v>
      </c>
      <c r="E237" s="11">
        <v>38.392857143000001</v>
      </c>
      <c r="F237" s="11" t="str">
        <f t="shared" si="38"/>
        <v>N/A</v>
      </c>
      <c r="G237" s="11">
        <v>0</v>
      </c>
      <c r="H237" s="11" t="str">
        <f t="shared" si="39"/>
        <v>N/A</v>
      </c>
      <c r="I237" s="12">
        <v>14.67</v>
      </c>
      <c r="J237" s="12">
        <v>-100</v>
      </c>
      <c r="K237" s="43" t="s">
        <v>739</v>
      </c>
      <c r="L237" s="9" t="str">
        <f t="shared" si="40"/>
        <v>No</v>
      </c>
    </row>
    <row r="238" spans="1:12" x14ac:dyDescent="0.25">
      <c r="A238" s="4" t="s">
        <v>1398</v>
      </c>
      <c r="B238" s="35" t="s">
        <v>213</v>
      </c>
      <c r="C238" s="11">
        <v>20.117378546000001</v>
      </c>
      <c r="D238" s="11" t="str">
        <f t="shared" si="37"/>
        <v>N/A</v>
      </c>
      <c r="E238" s="11">
        <v>21.320795975999999</v>
      </c>
      <c r="F238" s="11" t="str">
        <f t="shared" si="38"/>
        <v>N/A</v>
      </c>
      <c r="G238" s="11">
        <v>0</v>
      </c>
      <c r="H238" s="11" t="str">
        <f t="shared" si="39"/>
        <v>N/A</v>
      </c>
      <c r="I238" s="12">
        <v>5.9820000000000002</v>
      </c>
      <c r="J238" s="12">
        <v>-100</v>
      </c>
      <c r="K238" s="43" t="s">
        <v>739</v>
      </c>
      <c r="L238" s="9" t="str">
        <f t="shared" si="40"/>
        <v>No</v>
      </c>
    </row>
    <row r="239" spans="1:12" x14ac:dyDescent="0.25">
      <c r="A239" s="4" t="s">
        <v>1399</v>
      </c>
      <c r="B239" s="35" t="s">
        <v>213</v>
      </c>
      <c r="C239" s="11">
        <v>0.3421717091</v>
      </c>
      <c r="D239" s="11" t="str">
        <f t="shared" si="37"/>
        <v>N/A</v>
      </c>
      <c r="E239" s="11">
        <v>0.39657014039999999</v>
      </c>
      <c r="F239" s="11" t="str">
        <f t="shared" si="38"/>
        <v>N/A</v>
      </c>
      <c r="G239" s="11">
        <v>0</v>
      </c>
      <c r="H239" s="11" t="str">
        <f t="shared" si="39"/>
        <v>N/A</v>
      </c>
      <c r="I239" s="12">
        <v>15.9</v>
      </c>
      <c r="J239" s="12">
        <v>-100</v>
      </c>
      <c r="K239" s="43" t="s">
        <v>739</v>
      </c>
      <c r="L239" s="9" t="str">
        <f t="shared" si="40"/>
        <v>No</v>
      </c>
    </row>
    <row r="240" spans="1:12" x14ac:dyDescent="0.25">
      <c r="A240" s="4" t="s">
        <v>1400</v>
      </c>
      <c r="B240" s="35" t="s">
        <v>213</v>
      </c>
      <c r="C240" s="11">
        <v>0.32745428609999999</v>
      </c>
      <c r="D240" s="11" t="str">
        <f t="shared" si="37"/>
        <v>N/A</v>
      </c>
      <c r="E240" s="11">
        <v>0.39901140460000001</v>
      </c>
      <c r="F240" s="11" t="str">
        <f t="shared" si="38"/>
        <v>N/A</v>
      </c>
      <c r="G240" s="11">
        <v>0</v>
      </c>
      <c r="H240" s="11" t="str">
        <f t="shared" si="39"/>
        <v>N/A</v>
      </c>
      <c r="I240" s="12">
        <v>21.85</v>
      </c>
      <c r="J240" s="12">
        <v>-100</v>
      </c>
      <c r="K240" s="43" t="s">
        <v>739</v>
      </c>
      <c r="L240" s="9" t="str">
        <f t="shared" si="40"/>
        <v>No</v>
      </c>
    </row>
    <row r="241" spans="1:12" x14ac:dyDescent="0.25">
      <c r="A241" s="4" t="s">
        <v>1401</v>
      </c>
      <c r="B241" s="35" t="s">
        <v>213</v>
      </c>
      <c r="C241" s="14">
        <v>52700918</v>
      </c>
      <c r="D241" s="11" t="str">
        <f t="shared" si="37"/>
        <v>N/A</v>
      </c>
      <c r="E241" s="14">
        <v>59076253</v>
      </c>
      <c r="F241" s="11" t="str">
        <f t="shared" si="38"/>
        <v>N/A</v>
      </c>
      <c r="G241" s="14" t="s">
        <v>1747</v>
      </c>
      <c r="H241" s="11" t="str">
        <f t="shared" si="39"/>
        <v>N/A</v>
      </c>
      <c r="I241" s="12">
        <v>12.1</v>
      </c>
      <c r="J241" s="12" t="s">
        <v>1747</v>
      </c>
      <c r="K241" s="43" t="s">
        <v>739</v>
      </c>
      <c r="L241" s="9" t="str">
        <f t="shared" si="40"/>
        <v>N/A</v>
      </c>
    </row>
    <row r="242" spans="1:12" x14ac:dyDescent="0.25">
      <c r="A242" s="4" t="s">
        <v>1402</v>
      </c>
      <c r="B242" s="35" t="s">
        <v>213</v>
      </c>
      <c r="C242" s="1">
        <v>2788</v>
      </c>
      <c r="D242" s="11" t="str">
        <f t="shared" si="37"/>
        <v>N/A</v>
      </c>
      <c r="E242" s="1">
        <v>4349</v>
      </c>
      <c r="F242" s="11" t="str">
        <f t="shared" si="38"/>
        <v>N/A</v>
      </c>
      <c r="G242" s="1" t="s">
        <v>1747</v>
      </c>
      <c r="H242" s="11" t="str">
        <f t="shared" si="39"/>
        <v>N/A</v>
      </c>
      <c r="I242" s="12">
        <v>55.99</v>
      </c>
      <c r="J242" s="12" t="s">
        <v>1747</v>
      </c>
      <c r="K242" s="43" t="s">
        <v>739</v>
      </c>
      <c r="L242" s="9" t="str">
        <f t="shared" si="40"/>
        <v>N/A</v>
      </c>
    </row>
    <row r="243" spans="1:12" ht="25" x14ac:dyDescent="0.25">
      <c r="A243" s="4" t="s">
        <v>1403</v>
      </c>
      <c r="B243" s="35" t="s">
        <v>213</v>
      </c>
      <c r="C243" s="14">
        <v>18902.768293000001</v>
      </c>
      <c r="D243" s="11" t="str">
        <f t="shared" si="37"/>
        <v>N/A</v>
      </c>
      <c r="E243" s="14">
        <v>13583.870545</v>
      </c>
      <c r="F243" s="11" t="str">
        <f t="shared" si="38"/>
        <v>N/A</v>
      </c>
      <c r="G243" s="14" t="s">
        <v>1747</v>
      </c>
      <c r="H243" s="11" t="str">
        <f t="shared" si="39"/>
        <v>N/A</v>
      </c>
      <c r="I243" s="12">
        <v>-28.1</v>
      </c>
      <c r="J243" s="12" t="s">
        <v>1747</v>
      </c>
      <c r="K243" s="43" t="s">
        <v>739</v>
      </c>
      <c r="L243" s="9" t="str">
        <f t="shared" si="40"/>
        <v>N/A</v>
      </c>
    </row>
    <row r="244" spans="1:12" ht="25" x14ac:dyDescent="0.25">
      <c r="A244" s="4" t="s">
        <v>1404</v>
      </c>
      <c r="B244" s="35" t="s">
        <v>213</v>
      </c>
      <c r="C244" s="14">
        <v>12564.652893</v>
      </c>
      <c r="D244" s="11" t="str">
        <f t="shared" si="37"/>
        <v>N/A</v>
      </c>
      <c r="E244" s="14">
        <v>12772.355</v>
      </c>
      <c r="F244" s="11" t="str">
        <f t="shared" si="38"/>
        <v>N/A</v>
      </c>
      <c r="G244" s="14" t="s">
        <v>1747</v>
      </c>
      <c r="H244" s="11" t="str">
        <f t="shared" si="39"/>
        <v>N/A</v>
      </c>
      <c r="I244" s="12">
        <v>1.653</v>
      </c>
      <c r="J244" s="12" t="s">
        <v>1747</v>
      </c>
      <c r="K244" s="43" t="s">
        <v>739</v>
      </c>
      <c r="L244" s="9" t="str">
        <f t="shared" si="40"/>
        <v>N/A</v>
      </c>
    </row>
    <row r="245" spans="1:12" ht="25" x14ac:dyDescent="0.25">
      <c r="A245" s="4" t="s">
        <v>1405</v>
      </c>
      <c r="B245" s="35" t="s">
        <v>213</v>
      </c>
      <c r="C245" s="14">
        <v>19220.812923000001</v>
      </c>
      <c r="D245" s="11" t="str">
        <f t="shared" si="37"/>
        <v>N/A</v>
      </c>
      <c r="E245" s="14">
        <v>14157.643110000001</v>
      </c>
      <c r="F245" s="11" t="str">
        <f t="shared" si="38"/>
        <v>N/A</v>
      </c>
      <c r="G245" s="14" t="s">
        <v>1747</v>
      </c>
      <c r="H245" s="11" t="str">
        <f t="shared" si="39"/>
        <v>N/A</v>
      </c>
      <c r="I245" s="12">
        <v>-26.3</v>
      </c>
      <c r="J245" s="12" t="s">
        <v>1747</v>
      </c>
      <c r="K245" s="43" t="s">
        <v>739</v>
      </c>
      <c r="L245" s="9" t="str">
        <f t="shared" si="40"/>
        <v>N/A</v>
      </c>
    </row>
    <row r="246" spans="1:12" ht="25" x14ac:dyDescent="0.25">
      <c r="A246" s="4" t="s">
        <v>1406</v>
      </c>
      <c r="B246" s="35" t="s">
        <v>213</v>
      </c>
      <c r="C246" s="14">
        <v>84</v>
      </c>
      <c r="D246" s="11" t="str">
        <f t="shared" si="37"/>
        <v>N/A</v>
      </c>
      <c r="E246" s="14">
        <v>3127.5657142999999</v>
      </c>
      <c r="F246" s="11" t="str">
        <f t="shared" si="38"/>
        <v>N/A</v>
      </c>
      <c r="G246" s="14" t="s">
        <v>1747</v>
      </c>
      <c r="H246" s="11" t="str">
        <f t="shared" si="39"/>
        <v>N/A</v>
      </c>
      <c r="I246" s="12">
        <v>3623</v>
      </c>
      <c r="J246" s="12" t="s">
        <v>1747</v>
      </c>
      <c r="K246" s="43" t="s">
        <v>739</v>
      </c>
      <c r="L246" s="9" t="str">
        <f t="shared" si="40"/>
        <v>N/A</v>
      </c>
    </row>
    <row r="247" spans="1:12" ht="25" x14ac:dyDescent="0.25">
      <c r="A247" s="4" t="s">
        <v>1407</v>
      </c>
      <c r="B247" s="35" t="s">
        <v>213</v>
      </c>
      <c r="C247" s="14">
        <v>3676.75</v>
      </c>
      <c r="D247" s="11" t="str">
        <f t="shared" si="37"/>
        <v>N/A</v>
      </c>
      <c r="E247" s="14">
        <v>3080.1153846000002</v>
      </c>
      <c r="F247" s="11" t="str">
        <f t="shared" si="38"/>
        <v>N/A</v>
      </c>
      <c r="G247" s="14" t="s">
        <v>1747</v>
      </c>
      <c r="H247" s="11" t="str">
        <f t="shared" si="39"/>
        <v>N/A</v>
      </c>
      <c r="I247" s="12">
        <v>-16.2</v>
      </c>
      <c r="J247" s="12" t="s">
        <v>1747</v>
      </c>
      <c r="K247" s="43" t="s">
        <v>739</v>
      </c>
      <c r="L247" s="9" t="str">
        <f t="shared" si="40"/>
        <v>N/A</v>
      </c>
    </row>
    <row r="248" spans="1:12" ht="25" x14ac:dyDescent="0.25">
      <c r="A248" s="4" t="s">
        <v>1408</v>
      </c>
      <c r="B248" s="35" t="s">
        <v>213</v>
      </c>
      <c r="C248" s="11">
        <v>1.3276506583000001</v>
      </c>
      <c r="D248" s="11" t="str">
        <f t="shared" si="37"/>
        <v>N/A</v>
      </c>
      <c r="E248" s="11">
        <v>1.9204189683999999</v>
      </c>
      <c r="F248" s="11" t="str">
        <f t="shared" si="38"/>
        <v>N/A</v>
      </c>
      <c r="G248" s="11">
        <v>0</v>
      </c>
      <c r="H248" s="11" t="str">
        <f t="shared" si="39"/>
        <v>N/A</v>
      </c>
      <c r="I248" s="12">
        <v>44.65</v>
      </c>
      <c r="J248" s="12">
        <v>-100</v>
      </c>
      <c r="K248" s="43" t="s">
        <v>739</v>
      </c>
      <c r="L248" s="9" t="str">
        <f t="shared" si="40"/>
        <v>No</v>
      </c>
    </row>
    <row r="249" spans="1:12" ht="25" x14ac:dyDescent="0.25">
      <c r="A249" s="4" t="s">
        <v>1409</v>
      </c>
      <c r="B249" s="35" t="s">
        <v>213</v>
      </c>
      <c r="C249" s="11">
        <v>26.829268292999998</v>
      </c>
      <c r="D249" s="11" t="str">
        <f t="shared" si="37"/>
        <v>N/A</v>
      </c>
      <c r="E249" s="11">
        <v>35.714285713999999</v>
      </c>
      <c r="F249" s="11" t="str">
        <f t="shared" si="38"/>
        <v>N/A</v>
      </c>
      <c r="G249" s="11">
        <v>0</v>
      </c>
      <c r="H249" s="11" t="str">
        <f t="shared" si="39"/>
        <v>N/A</v>
      </c>
      <c r="I249" s="12">
        <v>33.119999999999997</v>
      </c>
      <c r="J249" s="12">
        <v>-100</v>
      </c>
      <c r="K249" s="43" t="s">
        <v>739</v>
      </c>
      <c r="L249" s="9" t="str">
        <f t="shared" si="40"/>
        <v>No</v>
      </c>
    </row>
    <row r="250" spans="1:12" ht="25" x14ac:dyDescent="0.25">
      <c r="A250" s="4" t="s">
        <v>1410</v>
      </c>
      <c r="B250" s="35" t="s">
        <v>213</v>
      </c>
      <c r="C250" s="11">
        <v>12.399273371</v>
      </c>
      <c r="D250" s="11" t="str">
        <f t="shared" si="37"/>
        <v>N/A</v>
      </c>
      <c r="E250" s="11">
        <v>17.266564618</v>
      </c>
      <c r="F250" s="11" t="str">
        <f t="shared" si="38"/>
        <v>N/A</v>
      </c>
      <c r="G250" s="11">
        <v>0</v>
      </c>
      <c r="H250" s="11" t="str">
        <f t="shared" si="39"/>
        <v>N/A</v>
      </c>
      <c r="I250" s="12">
        <v>39.25</v>
      </c>
      <c r="J250" s="12">
        <v>-100</v>
      </c>
      <c r="K250" s="43" t="s">
        <v>739</v>
      </c>
      <c r="L250" s="9" t="str">
        <f t="shared" si="40"/>
        <v>No</v>
      </c>
    </row>
    <row r="251" spans="1:12" ht="25" x14ac:dyDescent="0.25">
      <c r="A251" s="4" t="s">
        <v>1411</v>
      </c>
      <c r="B251" s="35" t="s">
        <v>213</v>
      </c>
      <c r="C251" s="11">
        <v>6.3600690000000003E-4</v>
      </c>
      <c r="D251" s="11" t="str">
        <f t="shared" si="37"/>
        <v>N/A</v>
      </c>
      <c r="E251" s="11">
        <v>0.1032734741</v>
      </c>
      <c r="F251" s="11" t="str">
        <f t="shared" si="38"/>
        <v>N/A</v>
      </c>
      <c r="G251" s="11">
        <v>0</v>
      </c>
      <c r="H251" s="11" t="str">
        <f t="shared" si="39"/>
        <v>N/A</v>
      </c>
      <c r="I251" s="12">
        <v>16138</v>
      </c>
      <c r="J251" s="12">
        <v>-100</v>
      </c>
      <c r="K251" s="43" t="s">
        <v>739</v>
      </c>
      <c r="L251" s="9" t="str">
        <f t="shared" si="40"/>
        <v>No</v>
      </c>
    </row>
    <row r="252" spans="1:12" ht="25" x14ac:dyDescent="0.25">
      <c r="A252" s="4" t="s">
        <v>1412</v>
      </c>
      <c r="B252" s="35" t="s">
        <v>213</v>
      </c>
      <c r="C252" s="11">
        <v>1.2968486600000001E-2</v>
      </c>
      <c r="D252" s="11" t="str">
        <f t="shared" si="37"/>
        <v>N/A</v>
      </c>
      <c r="E252" s="11">
        <v>7.7420123300000004E-2</v>
      </c>
      <c r="F252" s="11" t="str">
        <f t="shared" si="38"/>
        <v>N/A</v>
      </c>
      <c r="G252" s="11">
        <v>0</v>
      </c>
      <c r="H252" s="11" t="str">
        <f t="shared" si="39"/>
        <v>N/A</v>
      </c>
      <c r="I252" s="12">
        <v>497</v>
      </c>
      <c r="J252" s="12">
        <v>-100</v>
      </c>
      <c r="K252" s="43" t="s">
        <v>739</v>
      </c>
      <c r="L252" s="9" t="str">
        <f t="shared" si="40"/>
        <v>No</v>
      </c>
    </row>
    <row r="253" spans="1:12" x14ac:dyDescent="0.25">
      <c r="A253" s="137" t="s">
        <v>1647</v>
      </c>
      <c r="B253" s="138"/>
      <c r="C253" s="138"/>
      <c r="D253" s="138"/>
      <c r="E253" s="138"/>
      <c r="F253" s="138"/>
      <c r="G253" s="138"/>
      <c r="H253" s="138"/>
      <c r="I253" s="138"/>
      <c r="J253" s="138"/>
      <c r="K253" s="138"/>
      <c r="L253" s="139"/>
    </row>
    <row r="254" spans="1:12" x14ac:dyDescent="0.25">
      <c r="A254" s="132" t="s">
        <v>1645</v>
      </c>
      <c r="B254" s="133"/>
      <c r="C254" s="133"/>
      <c r="D254" s="133"/>
      <c r="E254" s="133"/>
      <c r="F254" s="133"/>
      <c r="G254" s="133"/>
      <c r="H254" s="133"/>
      <c r="I254" s="133"/>
      <c r="J254" s="133"/>
      <c r="K254" s="133"/>
      <c r="L254" s="134"/>
    </row>
    <row r="255" spans="1:12" x14ac:dyDescent="0.25">
      <c r="A255" s="143" t="s">
        <v>1743</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1731</v>
      </c>
      <c r="B1" s="124"/>
      <c r="C1" s="124"/>
      <c r="D1" s="124"/>
      <c r="E1" s="124"/>
      <c r="F1" s="124"/>
      <c r="G1" s="124"/>
      <c r="H1" s="124"/>
      <c r="I1" s="124"/>
      <c r="J1" s="124"/>
      <c r="K1" s="124"/>
      <c r="L1" s="125"/>
    </row>
    <row r="2" spans="1:12" ht="54" customHeight="1" x14ac:dyDescent="0.3">
      <c r="A2" s="149" t="s">
        <v>1609</v>
      </c>
      <c r="B2" s="150"/>
      <c r="C2" s="150"/>
      <c r="D2" s="150"/>
      <c r="E2" s="150"/>
      <c r="F2" s="150"/>
      <c r="G2" s="150"/>
      <c r="H2" s="150"/>
      <c r="I2" s="150"/>
      <c r="J2" s="150"/>
      <c r="K2" s="150"/>
      <c r="L2" s="151"/>
    </row>
    <row r="3" spans="1:12" s="20" customFormat="1" ht="13" x14ac:dyDescent="0.3">
      <c r="A3" s="121" t="s">
        <v>1746</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1732</v>
      </c>
      <c r="D5" s="24" t="s">
        <v>1737</v>
      </c>
      <c r="E5" s="24" t="s">
        <v>651</v>
      </c>
      <c r="F5" s="24" t="s">
        <v>1733</v>
      </c>
      <c r="G5" s="24" t="s">
        <v>652</v>
      </c>
      <c r="H5" s="24" t="s">
        <v>1734</v>
      </c>
      <c r="I5" s="40" t="s">
        <v>1735</v>
      </c>
      <c r="J5" s="40" t="s">
        <v>1736</v>
      </c>
      <c r="K5" s="41" t="s">
        <v>744</v>
      </c>
      <c r="L5" s="42" t="s">
        <v>743</v>
      </c>
    </row>
    <row r="6" spans="1:12" x14ac:dyDescent="0.25">
      <c r="A6" s="44" t="s">
        <v>5</v>
      </c>
      <c r="B6" s="35" t="s">
        <v>213</v>
      </c>
      <c r="C6" s="36">
        <v>24437</v>
      </c>
      <c r="D6" s="11" t="str">
        <f t="shared" ref="D6:D37" si="0">IF($B6="N/A","N/A",IF(C6&gt;10,"No",IF(C6&lt;-10,"No","Yes")))</f>
        <v>N/A</v>
      </c>
      <c r="E6" s="36">
        <v>25482</v>
      </c>
      <c r="F6" s="11" t="str">
        <f t="shared" ref="F6:F37" si="1">IF($B6="N/A","N/A",IF(E6&gt;10,"No",IF(E6&lt;-10,"No","Yes")))</f>
        <v>N/A</v>
      </c>
      <c r="G6" s="36">
        <v>28799</v>
      </c>
      <c r="H6" s="11" t="str">
        <f t="shared" ref="H6:H37" si="2">IF($B6="N/A","N/A",IF(G6&gt;10,"No",IF(G6&lt;-10,"No","Yes")))</f>
        <v>N/A</v>
      </c>
      <c r="I6" s="12">
        <v>4.2759999999999998</v>
      </c>
      <c r="J6" s="12">
        <v>13.02</v>
      </c>
      <c r="K6" s="43" t="s">
        <v>739</v>
      </c>
      <c r="L6" s="9" t="str">
        <f t="shared" ref="L6:L39" si="3">IF(J6="Div by 0", "N/A", IF(K6="N/A","N/A", IF(J6&gt;VALUE(MID(K6,1,2)), "No", IF(J6&lt;-1*VALUE(MID(K6,1,2)), "No", "Yes"))))</f>
        <v>Yes</v>
      </c>
    </row>
    <row r="7" spans="1:12" x14ac:dyDescent="0.25">
      <c r="A7" s="44" t="s">
        <v>6</v>
      </c>
      <c r="B7" s="35" t="s">
        <v>213</v>
      </c>
      <c r="C7" s="36">
        <v>22608</v>
      </c>
      <c r="D7" s="11" t="str">
        <f t="shared" si="0"/>
        <v>N/A</v>
      </c>
      <c r="E7" s="36">
        <v>23844</v>
      </c>
      <c r="F7" s="11" t="str">
        <f t="shared" si="1"/>
        <v>N/A</v>
      </c>
      <c r="G7" s="36">
        <v>13320</v>
      </c>
      <c r="H7" s="11" t="str">
        <f t="shared" si="2"/>
        <v>N/A</v>
      </c>
      <c r="I7" s="12">
        <v>5.4669999999999996</v>
      </c>
      <c r="J7" s="12">
        <v>-44.1</v>
      </c>
      <c r="K7" s="43" t="s">
        <v>739</v>
      </c>
      <c r="L7" s="9" t="str">
        <f t="shared" si="3"/>
        <v>No</v>
      </c>
    </row>
    <row r="8" spans="1:12" x14ac:dyDescent="0.25">
      <c r="A8" s="44" t="s">
        <v>360</v>
      </c>
      <c r="B8" s="35" t="s">
        <v>213</v>
      </c>
      <c r="C8" s="8" t="s">
        <v>213</v>
      </c>
      <c r="D8" s="11" t="str">
        <f t="shared" si="0"/>
        <v>N/A</v>
      </c>
      <c r="E8" s="8">
        <v>93.571933129000001</v>
      </c>
      <c r="F8" s="11" t="str">
        <f t="shared" si="1"/>
        <v>N/A</v>
      </c>
      <c r="G8" s="8">
        <v>46.251605959000003</v>
      </c>
      <c r="H8" s="11" t="str">
        <f t="shared" si="2"/>
        <v>N/A</v>
      </c>
      <c r="I8" s="12" t="s">
        <v>213</v>
      </c>
      <c r="J8" s="12">
        <v>-50.6</v>
      </c>
      <c r="K8" s="43" t="s">
        <v>739</v>
      </c>
      <c r="L8" s="9" t="str">
        <f t="shared" si="3"/>
        <v>No</v>
      </c>
    </row>
    <row r="9" spans="1:12" x14ac:dyDescent="0.25">
      <c r="A9" s="4" t="s">
        <v>88</v>
      </c>
      <c r="B9" s="43" t="s">
        <v>213</v>
      </c>
      <c r="C9" s="1">
        <v>21772.92</v>
      </c>
      <c r="D9" s="11" t="str">
        <f t="shared" si="0"/>
        <v>N/A</v>
      </c>
      <c r="E9" s="1">
        <v>22670.97</v>
      </c>
      <c r="F9" s="11" t="str">
        <f t="shared" si="1"/>
        <v>N/A</v>
      </c>
      <c r="G9" s="1">
        <v>25452.93</v>
      </c>
      <c r="H9" s="11" t="str">
        <f t="shared" si="2"/>
        <v>N/A</v>
      </c>
      <c r="I9" s="12">
        <v>4.125</v>
      </c>
      <c r="J9" s="12">
        <v>12.27</v>
      </c>
      <c r="K9" s="43" t="s">
        <v>739</v>
      </c>
      <c r="L9" s="9" t="str">
        <f t="shared" si="3"/>
        <v>Yes</v>
      </c>
    </row>
    <row r="10" spans="1:12" x14ac:dyDescent="0.25">
      <c r="A10" s="4" t="s">
        <v>1413</v>
      </c>
      <c r="B10" s="35" t="s">
        <v>213</v>
      </c>
      <c r="C10" s="8">
        <v>5.9090723083999999</v>
      </c>
      <c r="D10" s="11" t="str">
        <f t="shared" si="0"/>
        <v>N/A</v>
      </c>
      <c r="E10" s="8">
        <v>1.0046307197</v>
      </c>
      <c r="F10" s="11" t="str">
        <f t="shared" si="1"/>
        <v>N/A</v>
      </c>
      <c r="G10" s="8">
        <v>1.0139240946000001</v>
      </c>
      <c r="H10" s="11" t="str">
        <f t="shared" si="2"/>
        <v>N/A</v>
      </c>
      <c r="I10" s="12">
        <v>-83</v>
      </c>
      <c r="J10" s="12">
        <v>0.92510000000000003</v>
      </c>
      <c r="K10" s="43" t="s">
        <v>739</v>
      </c>
      <c r="L10" s="9" t="str">
        <f t="shared" si="3"/>
        <v>Yes</v>
      </c>
    </row>
    <row r="11" spans="1:12" x14ac:dyDescent="0.25">
      <c r="A11" s="4" t="s">
        <v>1414</v>
      </c>
      <c r="B11" s="35" t="s">
        <v>213</v>
      </c>
      <c r="C11" s="8">
        <v>1.8169169702000001</v>
      </c>
      <c r="D11" s="11" t="str">
        <f t="shared" si="0"/>
        <v>N/A</v>
      </c>
      <c r="E11" s="8">
        <v>2.7195667530000001</v>
      </c>
      <c r="F11" s="11" t="str">
        <f t="shared" si="1"/>
        <v>N/A</v>
      </c>
      <c r="G11" s="8">
        <v>2.5764783498999999</v>
      </c>
      <c r="H11" s="11" t="str">
        <f t="shared" si="2"/>
        <v>N/A</v>
      </c>
      <c r="I11" s="12">
        <v>49.68</v>
      </c>
      <c r="J11" s="12">
        <v>-5.26</v>
      </c>
      <c r="K11" s="43" t="s">
        <v>739</v>
      </c>
      <c r="L11" s="9" t="str">
        <f t="shared" si="3"/>
        <v>Yes</v>
      </c>
    </row>
    <row r="12" spans="1:12" x14ac:dyDescent="0.25">
      <c r="A12" s="4" t="s">
        <v>1415</v>
      </c>
      <c r="B12" s="35" t="s">
        <v>213</v>
      </c>
      <c r="C12" s="8">
        <v>59.082538773000003</v>
      </c>
      <c r="D12" s="11" t="str">
        <f t="shared" si="0"/>
        <v>N/A</v>
      </c>
      <c r="E12" s="8">
        <v>62.283180283999997</v>
      </c>
      <c r="F12" s="11" t="str">
        <f t="shared" si="1"/>
        <v>N/A</v>
      </c>
      <c r="G12" s="8">
        <v>59.533317128999997</v>
      </c>
      <c r="H12" s="11" t="str">
        <f t="shared" si="2"/>
        <v>N/A</v>
      </c>
      <c r="I12" s="12">
        <v>5.4169999999999998</v>
      </c>
      <c r="J12" s="12">
        <v>-4.42</v>
      </c>
      <c r="K12" s="43" t="s">
        <v>739</v>
      </c>
      <c r="L12" s="9" t="str">
        <f t="shared" si="3"/>
        <v>Yes</v>
      </c>
    </row>
    <row r="13" spans="1:12" x14ac:dyDescent="0.25">
      <c r="A13" s="4" t="s">
        <v>1416</v>
      </c>
      <c r="B13" s="35" t="s">
        <v>213</v>
      </c>
      <c r="C13" s="8">
        <v>0.74886442689999999</v>
      </c>
      <c r="D13" s="11" t="str">
        <f t="shared" si="0"/>
        <v>N/A</v>
      </c>
      <c r="E13" s="8">
        <v>0.86727886350000005</v>
      </c>
      <c r="F13" s="11" t="str">
        <f t="shared" si="1"/>
        <v>N/A</v>
      </c>
      <c r="G13" s="8">
        <v>0.79169415600000004</v>
      </c>
      <c r="H13" s="11" t="str">
        <f t="shared" si="2"/>
        <v>N/A</v>
      </c>
      <c r="I13" s="12">
        <v>15.81</v>
      </c>
      <c r="J13" s="12">
        <v>-8.7200000000000006</v>
      </c>
      <c r="K13" s="43" t="s">
        <v>739</v>
      </c>
      <c r="L13" s="9" t="str">
        <f t="shared" si="3"/>
        <v>Yes</v>
      </c>
    </row>
    <row r="14" spans="1:12" x14ac:dyDescent="0.25">
      <c r="A14" s="4" t="s">
        <v>1417</v>
      </c>
      <c r="B14" s="35" t="s">
        <v>213</v>
      </c>
      <c r="C14" s="8">
        <v>6.7970700168000002</v>
      </c>
      <c r="D14" s="11" t="str">
        <f t="shared" si="0"/>
        <v>N/A</v>
      </c>
      <c r="E14" s="8">
        <v>8.4804960363999999</v>
      </c>
      <c r="F14" s="11" t="str">
        <f t="shared" si="1"/>
        <v>N/A</v>
      </c>
      <c r="G14" s="8">
        <v>8.0940310426999993</v>
      </c>
      <c r="H14" s="11" t="str">
        <f t="shared" si="2"/>
        <v>N/A</v>
      </c>
      <c r="I14" s="12">
        <v>24.77</v>
      </c>
      <c r="J14" s="12">
        <v>-4.5599999999999996</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1747</v>
      </c>
      <c r="J15" s="12" t="s">
        <v>1747</v>
      </c>
      <c r="K15" s="43" t="s">
        <v>739</v>
      </c>
      <c r="L15" s="9" t="str">
        <f t="shared" si="3"/>
        <v>N/A</v>
      </c>
    </row>
    <row r="16" spans="1:12" x14ac:dyDescent="0.25">
      <c r="A16" s="4" t="s">
        <v>1419</v>
      </c>
      <c r="B16" s="35" t="s">
        <v>213</v>
      </c>
      <c r="C16" s="8">
        <v>0.24143716500000001</v>
      </c>
      <c r="D16" s="11" t="str">
        <f t="shared" si="0"/>
        <v>N/A</v>
      </c>
      <c r="E16" s="8">
        <v>0.55333176360000003</v>
      </c>
      <c r="F16" s="11" t="str">
        <f t="shared" si="1"/>
        <v>N/A</v>
      </c>
      <c r="G16" s="8">
        <v>6.5974513004000004</v>
      </c>
      <c r="H16" s="11" t="str">
        <f t="shared" si="2"/>
        <v>N/A</v>
      </c>
      <c r="I16" s="12">
        <v>129.19999999999999</v>
      </c>
      <c r="J16" s="12">
        <v>1092</v>
      </c>
      <c r="K16" s="43" t="s">
        <v>739</v>
      </c>
      <c r="L16" s="9" t="str">
        <f t="shared" si="3"/>
        <v>No</v>
      </c>
    </row>
    <row r="17" spans="1:12" x14ac:dyDescent="0.25">
      <c r="A17" s="4" t="s">
        <v>1420</v>
      </c>
      <c r="B17" s="35" t="s">
        <v>213</v>
      </c>
      <c r="C17" s="8">
        <v>0</v>
      </c>
      <c r="D17" s="11" t="str">
        <f t="shared" si="0"/>
        <v>N/A</v>
      </c>
      <c r="E17" s="8">
        <v>0</v>
      </c>
      <c r="F17" s="11" t="str">
        <f t="shared" si="1"/>
        <v>N/A</v>
      </c>
      <c r="G17" s="8">
        <v>0</v>
      </c>
      <c r="H17" s="11" t="str">
        <f t="shared" si="2"/>
        <v>N/A</v>
      </c>
      <c r="I17" s="12" t="s">
        <v>1747</v>
      </c>
      <c r="J17" s="12" t="s">
        <v>1747</v>
      </c>
      <c r="K17" s="43" t="s">
        <v>739</v>
      </c>
      <c r="L17" s="9" t="str">
        <f t="shared" si="3"/>
        <v>N/A</v>
      </c>
    </row>
    <row r="18" spans="1:12" x14ac:dyDescent="0.25">
      <c r="A18" s="4" t="s">
        <v>1421</v>
      </c>
      <c r="B18" s="35" t="s">
        <v>213</v>
      </c>
      <c r="C18" s="8">
        <v>25.404100339999999</v>
      </c>
      <c r="D18" s="11" t="str">
        <f t="shared" si="0"/>
        <v>N/A</v>
      </c>
      <c r="E18" s="8">
        <v>24.091515579999999</v>
      </c>
      <c r="F18" s="11" t="str">
        <f t="shared" si="1"/>
        <v>N/A</v>
      </c>
      <c r="G18" s="8">
        <v>21.393103926999999</v>
      </c>
      <c r="H18" s="11" t="str">
        <f t="shared" si="2"/>
        <v>N/A</v>
      </c>
      <c r="I18" s="12">
        <v>-5.17</v>
      </c>
      <c r="J18" s="12">
        <v>-11.2</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1747</v>
      </c>
      <c r="J19" s="12" t="s">
        <v>1747</v>
      </c>
      <c r="K19" s="43" t="s">
        <v>739</v>
      </c>
      <c r="L19" s="9" t="str">
        <f t="shared" si="3"/>
        <v>N/A</v>
      </c>
    </row>
    <row r="20" spans="1:12" x14ac:dyDescent="0.25">
      <c r="A20" s="2" t="s">
        <v>974</v>
      </c>
      <c r="B20" s="35" t="s">
        <v>213</v>
      </c>
      <c r="C20" s="8">
        <v>97.192781437999997</v>
      </c>
      <c r="D20" s="11" t="str">
        <f t="shared" si="0"/>
        <v>N/A</v>
      </c>
      <c r="E20" s="8">
        <v>95.859822620000003</v>
      </c>
      <c r="F20" s="11" t="str">
        <f t="shared" si="1"/>
        <v>N/A</v>
      </c>
      <c r="G20" s="8">
        <v>90.034376194000004</v>
      </c>
      <c r="H20" s="11" t="str">
        <f t="shared" si="2"/>
        <v>N/A</v>
      </c>
      <c r="I20" s="12">
        <v>-1.37</v>
      </c>
      <c r="J20" s="12">
        <v>-6.08</v>
      </c>
      <c r="K20" s="43" t="s">
        <v>739</v>
      </c>
      <c r="L20" s="9" t="str">
        <f t="shared" si="3"/>
        <v>Yes</v>
      </c>
    </row>
    <row r="21" spans="1:12" x14ac:dyDescent="0.25">
      <c r="A21" s="2" t="s">
        <v>975</v>
      </c>
      <c r="B21" s="35" t="s">
        <v>213</v>
      </c>
      <c r="C21" s="8">
        <v>2.8072185620000001</v>
      </c>
      <c r="D21" s="11" t="str">
        <f t="shared" si="0"/>
        <v>N/A</v>
      </c>
      <c r="E21" s="8">
        <v>4.1401773800999999</v>
      </c>
      <c r="F21" s="11" t="str">
        <f t="shared" si="1"/>
        <v>N/A</v>
      </c>
      <c r="G21" s="8">
        <v>9.9656238064</v>
      </c>
      <c r="H21" s="11" t="str">
        <f t="shared" si="2"/>
        <v>N/A</v>
      </c>
      <c r="I21" s="12">
        <v>47.48</v>
      </c>
      <c r="J21" s="12">
        <v>140.69999999999999</v>
      </c>
      <c r="K21" s="43" t="s">
        <v>739</v>
      </c>
      <c r="L21" s="9" t="str">
        <f t="shared" si="3"/>
        <v>No</v>
      </c>
    </row>
    <row r="22" spans="1:12" x14ac:dyDescent="0.25">
      <c r="A22" s="3" t="s">
        <v>1718</v>
      </c>
      <c r="B22" s="35" t="s">
        <v>213</v>
      </c>
      <c r="C22" s="36">
        <v>11764</v>
      </c>
      <c r="D22" s="11" t="str">
        <f t="shared" si="0"/>
        <v>N/A</v>
      </c>
      <c r="E22" s="36">
        <v>11948</v>
      </c>
      <c r="F22" s="11" t="str">
        <f t="shared" si="1"/>
        <v>N/A</v>
      </c>
      <c r="G22" s="36">
        <v>13642</v>
      </c>
      <c r="H22" s="11" t="str">
        <f t="shared" si="2"/>
        <v>N/A</v>
      </c>
      <c r="I22" s="12">
        <v>1.5640000000000001</v>
      </c>
      <c r="J22" s="12">
        <v>14.18</v>
      </c>
      <c r="K22" s="43" t="s">
        <v>739</v>
      </c>
      <c r="L22" s="9" t="str">
        <f t="shared" si="3"/>
        <v>Yes</v>
      </c>
    </row>
    <row r="23" spans="1:12" x14ac:dyDescent="0.25">
      <c r="A23" s="3" t="s">
        <v>990</v>
      </c>
      <c r="B23" s="35" t="s">
        <v>213</v>
      </c>
      <c r="C23" s="36">
        <v>2257</v>
      </c>
      <c r="D23" s="11" t="str">
        <f t="shared" si="0"/>
        <v>N/A</v>
      </c>
      <c r="E23" s="36">
        <v>1976</v>
      </c>
      <c r="F23" s="11" t="str">
        <f t="shared" si="1"/>
        <v>N/A</v>
      </c>
      <c r="G23" s="36">
        <v>1913</v>
      </c>
      <c r="H23" s="11" t="str">
        <f t="shared" si="2"/>
        <v>N/A</v>
      </c>
      <c r="I23" s="12">
        <v>-12.5</v>
      </c>
      <c r="J23" s="12">
        <v>-3.19</v>
      </c>
      <c r="K23" s="43" t="s">
        <v>739</v>
      </c>
      <c r="L23" s="9" t="str">
        <f t="shared" si="3"/>
        <v>Yes</v>
      </c>
    </row>
    <row r="24" spans="1:12" x14ac:dyDescent="0.25">
      <c r="A24" s="3" t="s">
        <v>991</v>
      </c>
      <c r="B24" s="35" t="s">
        <v>213</v>
      </c>
      <c r="C24" s="36">
        <v>0</v>
      </c>
      <c r="D24" s="11" t="str">
        <f t="shared" si="0"/>
        <v>N/A</v>
      </c>
      <c r="E24" s="36">
        <v>0</v>
      </c>
      <c r="F24" s="11" t="str">
        <f t="shared" si="1"/>
        <v>N/A</v>
      </c>
      <c r="G24" s="36">
        <v>0</v>
      </c>
      <c r="H24" s="11" t="str">
        <f t="shared" si="2"/>
        <v>N/A</v>
      </c>
      <c r="I24" s="12" t="s">
        <v>1747</v>
      </c>
      <c r="J24" s="12" t="s">
        <v>1747</v>
      </c>
      <c r="K24" s="43" t="s">
        <v>739</v>
      </c>
      <c r="L24" s="9" t="str">
        <f t="shared" si="3"/>
        <v>N/A</v>
      </c>
    </row>
    <row r="25" spans="1:12" x14ac:dyDescent="0.25">
      <c r="A25" s="3" t="s">
        <v>992</v>
      </c>
      <c r="B25" s="35" t="s">
        <v>213</v>
      </c>
      <c r="C25" s="36">
        <v>182</v>
      </c>
      <c r="D25" s="11" t="str">
        <f t="shared" si="0"/>
        <v>N/A</v>
      </c>
      <c r="E25" s="36">
        <v>324</v>
      </c>
      <c r="F25" s="11" t="str">
        <f t="shared" si="1"/>
        <v>N/A</v>
      </c>
      <c r="G25" s="36">
        <v>1449</v>
      </c>
      <c r="H25" s="11" t="str">
        <f t="shared" si="2"/>
        <v>N/A</v>
      </c>
      <c r="I25" s="12">
        <v>78.02</v>
      </c>
      <c r="J25" s="12">
        <v>347.2</v>
      </c>
      <c r="K25" s="43" t="s">
        <v>739</v>
      </c>
      <c r="L25" s="9" t="str">
        <f t="shared" si="3"/>
        <v>No</v>
      </c>
    </row>
    <row r="26" spans="1:12" x14ac:dyDescent="0.25">
      <c r="A26" s="3" t="s">
        <v>993</v>
      </c>
      <c r="B26" s="35" t="s">
        <v>213</v>
      </c>
      <c r="C26" s="36">
        <v>9325</v>
      </c>
      <c r="D26" s="11" t="str">
        <f t="shared" si="0"/>
        <v>N/A</v>
      </c>
      <c r="E26" s="36">
        <v>9648</v>
      </c>
      <c r="F26" s="11" t="str">
        <f t="shared" si="1"/>
        <v>N/A</v>
      </c>
      <c r="G26" s="36">
        <v>10280</v>
      </c>
      <c r="H26" s="11" t="str">
        <f t="shared" si="2"/>
        <v>N/A</v>
      </c>
      <c r="I26" s="12">
        <v>3.464</v>
      </c>
      <c r="J26" s="12">
        <v>6.5510000000000002</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1747</v>
      </c>
      <c r="J27" s="12" t="s">
        <v>1747</v>
      </c>
      <c r="K27" s="43" t="s">
        <v>739</v>
      </c>
      <c r="L27" s="9" t="str">
        <f t="shared" si="3"/>
        <v>N/A</v>
      </c>
    </row>
    <row r="28" spans="1:12" x14ac:dyDescent="0.25">
      <c r="A28" s="3" t="s">
        <v>103</v>
      </c>
      <c r="B28" s="35" t="s">
        <v>213</v>
      </c>
      <c r="C28" s="36">
        <v>12541</v>
      </c>
      <c r="D28" s="11" t="str">
        <f t="shared" si="0"/>
        <v>N/A</v>
      </c>
      <c r="E28" s="36">
        <v>13397</v>
      </c>
      <c r="F28" s="11" t="str">
        <f t="shared" si="1"/>
        <v>N/A</v>
      </c>
      <c r="G28" s="36">
        <v>14972</v>
      </c>
      <c r="H28" s="11" t="str">
        <f t="shared" si="2"/>
        <v>N/A</v>
      </c>
      <c r="I28" s="12">
        <v>6.8259999999999996</v>
      </c>
      <c r="J28" s="12">
        <v>11.76</v>
      </c>
      <c r="K28" s="43" t="s">
        <v>739</v>
      </c>
      <c r="L28" s="9" t="str">
        <f t="shared" si="3"/>
        <v>Yes</v>
      </c>
    </row>
    <row r="29" spans="1:12" x14ac:dyDescent="0.25">
      <c r="A29" s="3" t="s">
        <v>995</v>
      </c>
      <c r="B29" s="35" t="s">
        <v>213</v>
      </c>
      <c r="C29" s="36">
        <v>12111</v>
      </c>
      <c r="D29" s="11" t="str">
        <f t="shared" si="0"/>
        <v>N/A</v>
      </c>
      <c r="E29" s="36">
        <v>3774</v>
      </c>
      <c r="F29" s="11" t="str">
        <f t="shared" si="1"/>
        <v>N/A</v>
      </c>
      <c r="G29" s="36">
        <v>3795</v>
      </c>
      <c r="H29" s="11" t="str">
        <f t="shared" si="2"/>
        <v>N/A</v>
      </c>
      <c r="I29" s="12">
        <v>-68.8</v>
      </c>
      <c r="J29" s="12">
        <v>0.55640000000000001</v>
      </c>
      <c r="K29" s="43" t="s">
        <v>739</v>
      </c>
      <c r="L29" s="9" t="str">
        <f t="shared" si="3"/>
        <v>Yes</v>
      </c>
    </row>
    <row r="30" spans="1:12" x14ac:dyDescent="0.25">
      <c r="A30" s="3" t="s">
        <v>996</v>
      </c>
      <c r="B30" s="35" t="s">
        <v>213</v>
      </c>
      <c r="C30" s="36">
        <v>0</v>
      </c>
      <c r="D30" s="11" t="str">
        <f t="shared" si="0"/>
        <v>N/A</v>
      </c>
      <c r="E30" s="36">
        <v>0</v>
      </c>
      <c r="F30" s="11" t="str">
        <f t="shared" si="1"/>
        <v>N/A</v>
      </c>
      <c r="G30" s="36">
        <v>0</v>
      </c>
      <c r="H30" s="11" t="str">
        <f t="shared" si="2"/>
        <v>N/A</v>
      </c>
      <c r="I30" s="12" t="s">
        <v>1747</v>
      </c>
      <c r="J30" s="12" t="s">
        <v>1747</v>
      </c>
      <c r="K30" s="43" t="s">
        <v>739</v>
      </c>
      <c r="L30" s="9" t="str">
        <f t="shared" si="3"/>
        <v>N/A</v>
      </c>
    </row>
    <row r="31" spans="1:12" x14ac:dyDescent="0.25">
      <c r="A31" s="3" t="s">
        <v>997</v>
      </c>
      <c r="B31" s="35" t="s">
        <v>213</v>
      </c>
      <c r="C31" s="36">
        <v>411</v>
      </c>
      <c r="D31" s="11" t="str">
        <f t="shared" si="0"/>
        <v>N/A</v>
      </c>
      <c r="E31" s="36">
        <v>668</v>
      </c>
      <c r="F31" s="11" t="str">
        <f t="shared" si="1"/>
        <v>N/A</v>
      </c>
      <c r="G31" s="36">
        <v>1387</v>
      </c>
      <c r="H31" s="11" t="str">
        <f t="shared" si="2"/>
        <v>N/A</v>
      </c>
      <c r="I31" s="12">
        <v>62.53</v>
      </c>
      <c r="J31" s="12">
        <v>107.6</v>
      </c>
      <c r="K31" s="43" t="s">
        <v>739</v>
      </c>
      <c r="L31" s="9" t="str">
        <f t="shared" si="3"/>
        <v>No</v>
      </c>
    </row>
    <row r="32" spans="1:12" x14ac:dyDescent="0.25">
      <c r="A32" s="3" t="s">
        <v>998</v>
      </c>
      <c r="B32" s="35" t="s">
        <v>213</v>
      </c>
      <c r="C32" s="36">
        <v>19</v>
      </c>
      <c r="D32" s="11" t="str">
        <f t="shared" si="0"/>
        <v>N/A</v>
      </c>
      <c r="E32" s="36">
        <v>8955</v>
      </c>
      <c r="F32" s="11" t="str">
        <f t="shared" si="1"/>
        <v>N/A</v>
      </c>
      <c r="G32" s="36">
        <v>9790</v>
      </c>
      <c r="H32" s="11" t="str">
        <f t="shared" si="2"/>
        <v>N/A</v>
      </c>
      <c r="I32" s="12">
        <v>47032</v>
      </c>
      <c r="J32" s="12">
        <v>9.3239999999999998</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1747</v>
      </c>
      <c r="J33" s="12" t="s">
        <v>1747</v>
      </c>
      <c r="K33" s="43" t="s">
        <v>739</v>
      </c>
      <c r="L33" s="9" t="str">
        <f t="shared" si="3"/>
        <v>N/A</v>
      </c>
    </row>
    <row r="34" spans="1:12" x14ac:dyDescent="0.25">
      <c r="A34" s="44" t="s">
        <v>84</v>
      </c>
      <c r="B34" s="35" t="s">
        <v>213</v>
      </c>
      <c r="C34" s="45">
        <v>419994023</v>
      </c>
      <c r="D34" s="11" t="str">
        <f t="shared" si="0"/>
        <v>N/A</v>
      </c>
      <c r="E34" s="45">
        <v>319792697</v>
      </c>
      <c r="F34" s="11" t="str">
        <f t="shared" si="1"/>
        <v>N/A</v>
      </c>
      <c r="G34" s="45">
        <v>103484269</v>
      </c>
      <c r="H34" s="11" t="str">
        <f t="shared" si="2"/>
        <v>N/A</v>
      </c>
      <c r="I34" s="12">
        <v>-23.9</v>
      </c>
      <c r="J34" s="12">
        <v>-67.599999999999994</v>
      </c>
      <c r="K34" s="43" t="s">
        <v>739</v>
      </c>
      <c r="L34" s="9" t="str">
        <f t="shared" si="3"/>
        <v>No</v>
      </c>
    </row>
    <row r="35" spans="1:12" x14ac:dyDescent="0.25">
      <c r="A35" s="44" t="s">
        <v>1423</v>
      </c>
      <c r="B35" s="35" t="s">
        <v>213</v>
      </c>
      <c r="C35" s="45">
        <v>17186.807831999999</v>
      </c>
      <c r="D35" s="11" t="str">
        <f t="shared" si="0"/>
        <v>N/A</v>
      </c>
      <c r="E35" s="45">
        <v>12549.748724999999</v>
      </c>
      <c r="F35" s="11" t="str">
        <f t="shared" si="1"/>
        <v>N/A</v>
      </c>
      <c r="G35" s="45">
        <v>3593.3285531000001</v>
      </c>
      <c r="H35" s="11" t="str">
        <f t="shared" si="2"/>
        <v>N/A</v>
      </c>
      <c r="I35" s="12">
        <v>-27</v>
      </c>
      <c r="J35" s="12">
        <v>-71.400000000000006</v>
      </c>
      <c r="K35" s="43" t="s">
        <v>739</v>
      </c>
      <c r="L35" s="9" t="str">
        <f t="shared" si="3"/>
        <v>No</v>
      </c>
    </row>
    <row r="36" spans="1:12" x14ac:dyDescent="0.25">
      <c r="A36" s="44" t="s">
        <v>1424</v>
      </c>
      <c r="B36" s="35" t="s">
        <v>213</v>
      </c>
      <c r="C36" s="45">
        <v>18577.230317000001</v>
      </c>
      <c r="D36" s="11" t="str">
        <f t="shared" si="0"/>
        <v>N/A</v>
      </c>
      <c r="E36" s="45">
        <v>13411.872882</v>
      </c>
      <c r="F36" s="11" t="str">
        <f t="shared" si="1"/>
        <v>N/A</v>
      </c>
      <c r="G36" s="45">
        <v>7769.0892642999997</v>
      </c>
      <c r="H36" s="11" t="str">
        <f t="shared" si="2"/>
        <v>N/A</v>
      </c>
      <c r="I36" s="12">
        <v>-27.8</v>
      </c>
      <c r="J36" s="12">
        <v>-42.1</v>
      </c>
      <c r="K36" s="43" t="s">
        <v>739</v>
      </c>
      <c r="L36" s="9" t="str">
        <f t="shared" si="3"/>
        <v>No</v>
      </c>
    </row>
    <row r="37" spans="1:12" x14ac:dyDescent="0.25">
      <c r="A37" s="4" t="s">
        <v>107</v>
      </c>
      <c r="B37" s="35" t="s">
        <v>213</v>
      </c>
      <c r="C37" s="45">
        <v>2844935</v>
      </c>
      <c r="D37" s="11" t="str">
        <f t="shared" si="0"/>
        <v>N/A</v>
      </c>
      <c r="E37" s="45">
        <v>0</v>
      </c>
      <c r="F37" s="11" t="str">
        <f t="shared" si="1"/>
        <v>N/A</v>
      </c>
      <c r="G37" s="45">
        <v>0</v>
      </c>
      <c r="H37" s="11" t="str">
        <f t="shared" si="2"/>
        <v>N/A</v>
      </c>
      <c r="I37" s="12">
        <v>-100</v>
      </c>
      <c r="J37" s="12" t="s">
        <v>1747</v>
      </c>
      <c r="K37" s="43" t="s">
        <v>739</v>
      </c>
      <c r="L37" s="9" t="str">
        <f t="shared" si="3"/>
        <v>N/A</v>
      </c>
    </row>
    <row r="38" spans="1:12" x14ac:dyDescent="0.25">
      <c r="A38" s="44" t="s">
        <v>158</v>
      </c>
      <c r="B38" s="43" t="s">
        <v>217</v>
      </c>
      <c r="C38" s="1">
        <v>0</v>
      </c>
      <c r="D38" s="11" t="str">
        <f>IF($B38="N/A","N/A",IF(C38&gt;0,"No",IF(C38&lt;0,"No","Yes")))</f>
        <v>Yes</v>
      </c>
      <c r="E38" s="1">
        <v>0</v>
      </c>
      <c r="F38" s="11" t="str">
        <f>IF($B38="N/A","N/A",IF(E38&gt;0,"No",IF(E38&lt;0,"No","Yes")))</f>
        <v>Yes</v>
      </c>
      <c r="G38" s="1">
        <v>0</v>
      </c>
      <c r="H38" s="11" t="str">
        <f>IF($B38="N/A","N/A",IF(G38&gt;0,"No",IF(G38&lt;0,"No","Yes")))</f>
        <v>Yes</v>
      </c>
      <c r="I38" s="12" t="s">
        <v>1747</v>
      </c>
      <c r="J38" s="12" t="s">
        <v>1747</v>
      </c>
      <c r="K38" s="43" t="s">
        <v>739</v>
      </c>
      <c r="L38" s="9" t="str">
        <f t="shared" si="3"/>
        <v>N/A</v>
      </c>
    </row>
    <row r="39" spans="1:12" x14ac:dyDescent="0.25">
      <c r="A39" s="44" t="s">
        <v>156</v>
      </c>
      <c r="B39" s="35" t="s">
        <v>213</v>
      </c>
      <c r="C39" s="45">
        <v>0</v>
      </c>
      <c r="D39" s="11" t="str">
        <f t="shared" ref="D39:D40" si="4">IF($B39="N/A","N/A",IF(C39&gt;10,"No",IF(C39&lt;-10,"No","Yes")))</f>
        <v>N/A</v>
      </c>
      <c r="E39" s="45">
        <v>0</v>
      </c>
      <c r="F39" s="11" t="str">
        <f t="shared" ref="F39:F40" si="5">IF($B39="N/A","N/A",IF(E39&gt;10,"No",IF(E39&lt;-10,"No","Yes")))</f>
        <v>N/A</v>
      </c>
      <c r="G39" s="45">
        <v>0</v>
      </c>
      <c r="H39" s="11" t="str">
        <f t="shared" ref="H39:H40" si="6">IF($B39="N/A","N/A",IF(G39&gt;10,"No",IF(G39&lt;-10,"No","Yes")))</f>
        <v>N/A</v>
      </c>
      <c r="I39" s="12" t="s">
        <v>1747</v>
      </c>
      <c r="J39" s="12" t="s">
        <v>1747</v>
      </c>
      <c r="K39" s="43" t="s">
        <v>739</v>
      </c>
      <c r="L39" s="9" t="str">
        <f t="shared" si="3"/>
        <v>N/A</v>
      </c>
    </row>
    <row r="40" spans="1:12" x14ac:dyDescent="0.25">
      <c r="A40" s="44" t="s">
        <v>1303</v>
      </c>
      <c r="B40" s="35" t="s">
        <v>213</v>
      </c>
      <c r="C40" s="45" t="s">
        <v>1747</v>
      </c>
      <c r="D40" s="11" t="str">
        <f t="shared" si="4"/>
        <v>N/A</v>
      </c>
      <c r="E40" s="45" t="s">
        <v>1747</v>
      </c>
      <c r="F40" s="11" t="str">
        <f t="shared" si="5"/>
        <v>N/A</v>
      </c>
      <c r="G40" s="45" t="s">
        <v>1747</v>
      </c>
      <c r="H40" s="11" t="str">
        <f t="shared" si="6"/>
        <v>N/A</v>
      </c>
      <c r="I40" s="12" t="s">
        <v>1747</v>
      </c>
      <c r="J40" s="12" t="s">
        <v>1747</v>
      </c>
      <c r="K40" s="43" t="s">
        <v>739</v>
      </c>
      <c r="L40" s="9" t="str">
        <f>IF(J40="Div by 0", "N/A", IF(OR(J40="N/A",K40="N/A"),"N/A", IF(J40&gt;VALUE(MID(K40,1,2)), "No", IF(J40&lt;-1*VALUE(MID(K40,1,2)), "No", "Yes"))))</f>
        <v>N/A</v>
      </c>
    </row>
    <row r="41" spans="1:12" x14ac:dyDescent="0.25">
      <c r="A41" s="3" t="s">
        <v>1425</v>
      </c>
      <c r="B41" s="35" t="s">
        <v>213</v>
      </c>
      <c r="C41" s="45">
        <v>19638.957072000001</v>
      </c>
      <c r="D41" s="11" t="str">
        <f t="shared" ref="D41:D52" si="7">IF($B41="N/A","N/A",IF(C41&gt;10,"No",IF(C41&lt;-10,"No","Yes")))</f>
        <v>N/A</v>
      </c>
      <c r="E41" s="45">
        <v>12243.53917</v>
      </c>
      <c r="F41" s="11" t="str">
        <f t="shared" ref="F41:F52" si="8">IF($B41="N/A","N/A",IF(E41&gt;10,"No",IF(E41&lt;-10,"No","Yes")))</f>
        <v>N/A</v>
      </c>
      <c r="G41" s="45">
        <v>5184.9412110000003</v>
      </c>
      <c r="H41" s="11" t="str">
        <f t="shared" ref="H41:H52" si="9">IF($B41="N/A","N/A",IF(G41&gt;10,"No",IF(G41&lt;-10,"No","Yes")))</f>
        <v>N/A</v>
      </c>
      <c r="I41" s="12">
        <v>-37.700000000000003</v>
      </c>
      <c r="J41" s="12">
        <v>-57.7</v>
      </c>
      <c r="K41" s="43" t="s">
        <v>739</v>
      </c>
      <c r="L41" s="9" t="str">
        <f t="shared" ref="L41:L52" si="10">IF(J41="Div by 0", "N/A", IF(K41="N/A","N/A", IF(J41&gt;VALUE(MID(K41,1,2)), "No", IF(J41&lt;-1*VALUE(MID(K41,1,2)), "No", "Yes"))))</f>
        <v>No</v>
      </c>
    </row>
    <row r="42" spans="1:12" x14ac:dyDescent="0.25">
      <c r="A42" s="3" t="s">
        <v>1426</v>
      </c>
      <c r="B42" s="35" t="s">
        <v>213</v>
      </c>
      <c r="C42" s="45">
        <v>6530.5130704000003</v>
      </c>
      <c r="D42" s="11" t="str">
        <f t="shared" si="7"/>
        <v>N/A</v>
      </c>
      <c r="E42" s="45">
        <v>6569.3987853999997</v>
      </c>
      <c r="F42" s="11" t="str">
        <f t="shared" si="8"/>
        <v>N/A</v>
      </c>
      <c r="G42" s="45">
        <v>865.21014114000002</v>
      </c>
      <c r="H42" s="11" t="str">
        <f t="shared" si="9"/>
        <v>N/A</v>
      </c>
      <c r="I42" s="12">
        <v>0.59540000000000004</v>
      </c>
      <c r="J42" s="12">
        <v>-86.8</v>
      </c>
      <c r="K42" s="43" t="s">
        <v>739</v>
      </c>
      <c r="L42" s="9" t="str">
        <f t="shared" si="10"/>
        <v>No</v>
      </c>
    </row>
    <row r="43" spans="1:12" x14ac:dyDescent="0.25">
      <c r="A43" s="3" t="s">
        <v>1427</v>
      </c>
      <c r="B43" s="35" t="s">
        <v>213</v>
      </c>
      <c r="C43" s="45" t="s">
        <v>1747</v>
      </c>
      <c r="D43" s="11" t="str">
        <f t="shared" si="7"/>
        <v>N/A</v>
      </c>
      <c r="E43" s="45" t="s">
        <v>1747</v>
      </c>
      <c r="F43" s="11" t="str">
        <f t="shared" si="8"/>
        <v>N/A</v>
      </c>
      <c r="G43" s="45" t="s">
        <v>1747</v>
      </c>
      <c r="H43" s="11" t="str">
        <f t="shared" si="9"/>
        <v>N/A</v>
      </c>
      <c r="I43" s="12" t="s">
        <v>1747</v>
      </c>
      <c r="J43" s="12" t="s">
        <v>1747</v>
      </c>
      <c r="K43" s="43" t="s">
        <v>739</v>
      </c>
      <c r="L43" s="9" t="str">
        <f t="shared" si="10"/>
        <v>N/A</v>
      </c>
    </row>
    <row r="44" spans="1:12" x14ac:dyDescent="0.25">
      <c r="A44" s="3" t="s">
        <v>1428</v>
      </c>
      <c r="B44" s="35" t="s">
        <v>213</v>
      </c>
      <c r="C44" s="45">
        <v>2922.9670329999999</v>
      </c>
      <c r="D44" s="11" t="str">
        <f t="shared" si="7"/>
        <v>N/A</v>
      </c>
      <c r="E44" s="45">
        <v>1995.345679</v>
      </c>
      <c r="F44" s="11" t="str">
        <f t="shared" si="8"/>
        <v>N/A</v>
      </c>
      <c r="G44" s="45">
        <v>126.67977916</v>
      </c>
      <c r="H44" s="11" t="str">
        <f t="shared" si="9"/>
        <v>N/A</v>
      </c>
      <c r="I44" s="12">
        <v>-31.7</v>
      </c>
      <c r="J44" s="12">
        <v>-93.7</v>
      </c>
      <c r="K44" s="43" t="s">
        <v>739</v>
      </c>
      <c r="L44" s="9" t="str">
        <f t="shared" si="10"/>
        <v>No</v>
      </c>
    </row>
    <row r="45" spans="1:12" x14ac:dyDescent="0.25">
      <c r="A45" s="3" t="s">
        <v>1429</v>
      </c>
      <c r="B45" s="35" t="s">
        <v>213</v>
      </c>
      <c r="C45" s="45">
        <v>23137.945629999998</v>
      </c>
      <c r="D45" s="11" t="str">
        <f t="shared" si="7"/>
        <v>N/A</v>
      </c>
      <c r="E45" s="45">
        <v>13749.811567000001</v>
      </c>
      <c r="F45" s="11" t="str">
        <f t="shared" si="8"/>
        <v>N/A</v>
      </c>
      <c r="G45" s="45">
        <v>6701.7764590999996</v>
      </c>
      <c r="H45" s="11" t="str">
        <f t="shared" si="9"/>
        <v>N/A</v>
      </c>
      <c r="I45" s="12">
        <v>-40.6</v>
      </c>
      <c r="J45" s="12">
        <v>-51.3</v>
      </c>
      <c r="K45" s="43" t="s">
        <v>739</v>
      </c>
      <c r="L45" s="9" t="str">
        <f t="shared" si="10"/>
        <v>No</v>
      </c>
    </row>
    <row r="46" spans="1:12" x14ac:dyDescent="0.25">
      <c r="A46" s="3" t="s">
        <v>1430</v>
      </c>
      <c r="B46" s="35" t="s">
        <v>213</v>
      </c>
      <c r="C46" s="45" t="s">
        <v>1747</v>
      </c>
      <c r="D46" s="11" t="str">
        <f t="shared" si="7"/>
        <v>N/A</v>
      </c>
      <c r="E46" s="45" t="s">
        <v>1747</v>
      </c>
      <c r="F46" s="11" t="str">
        <f t="shared" si="8"/>
        <v>N/A</v>
      </c>
      <c r="G46" s="45" t="s">
        <v>1747</v>
      </c>
      <c r="H46" s="11" t="str">
        <f t="shared" si="9"/>
        <v>N/A</v>
      </c>
      <c r="I46" s="12" t="s">
        <v>1747</v>
      </c>
      <c r="J46" s="12" t="s">
        <v>1747</v>
      </c>
      <c r="K46" s="43" t="s">
        <v>739</v>
      </c>
      <c r="L46" s="9" t="str">
        <f t="shared" si="10"/>
        <v>N/A</v>
      </c>
    </row>
    <row r="47" spans="1:12" x14ac:dyDescent="0.25">
      <c r="A47" s="3" t="s">
        <v>1431</v>
      </c>
      <c r="B47" s="35" t="s">
        <v>213</v>
      </c>
      <c r="C47" s="45">
        <v>14944.507933999999</v>
      </c>
      <c r="D47" s="11" t="str">
        <f t="shared" si="7"/>
        <v>N/A</v>
      </c>
      <c r="E47" s="45">
        <v>12841.030156000001</v>
      </c>
      <c r="F47" s="11" t="str">
        <f t="shared" si="8"/>
        <v>N/A</v>
      </c>
      <c r="G47" s="45">
        <v>2143.1886854999998</v>
      </c>
      <c r="H47" s="11" t="str">
        <f t="shared" si="9"/>
        <v>N/A</v>
      </c>
      <c r="I47" s="12">
        <v>-14.1</v>
      </c>
      <c r="J47" s="12">
        <v>-83.3</v>
      </c>
      <c r="K47" s="43" t="s">
        <v>739</v>
      </c>
      <c r="L47" s="9" t="str">
        <f t="shared" si="10"/>
        <v>No</v>
      </c>
    </row>
    <row r="48" spans="1:12" x14ac:dyDescent="0.25">
      <c r="A48" s="3" t="s">
        <v>1432</v>
      </c>
      <c r="B48" s="43" t="s">
        <v>213</v>
      </c>
      <c r="C48" s="14">
        <v>15320.750805</v>
      </c>
      <c r="D48" s="11" t="str">
        <f t="shared" si="7"/>
        <v>N/A</v>
      </c>
      <c r="E48" s="14">
        <v>10025.000529999999</v>
      </c>
      <c r="F48" s="11" t="str">
        <f t="shared" si="8"/>
        <v>N/A</v>
      </c>
      <c r="G48" s="14">
        <v>526.61185770999998</v>
      </c>
      <c r="H48" s="11" t="str">
        <f t="shared" si="9"/>
        <v>N/A</v>
      </c>
      <c r="I48" s="12">
        <v>-34.6</v>
      </c>
      <c r="J48" s="12">
        <v>-94.7</v>
      </c>
      <c r="K48" s="43" t="s">
        <v>739</v>
      </c>
      <c r="L48" s="9" t="str">
        <f t="shared" si="10"/>
        <v>No</v>
      </c>
    </row>
    <row r="49" spans="1:12" x14ac:dyDescent="0.25">
      <c r="A49" s="3" t="s">
        <v>1433</v>
      </c>
      <c r="B49" s="43" t="s">
        <v>213</v>
      </c>
      <c r="C49" s="14" t="s">
        <v>1747</v>
      </c>
      <c r="D49" s="11" t="str">
        <f t="shared" si="7"/>
        <v>N/A</v>
      </c>
      <c r="E49" s="14" t="s">
        <v>1747</v>
      </c>
      <c r="F49" s="11" t="str">
        <f t="shared" si="8"/>
        <v>N/A</v>
      </c>
      <c r="G49" s="14" t="s">
        <v>1747</v>
      </c>
      <c r="H49" s="11" t="str">
        <f t="shared" si="9"/>
        <v>N/A</v>
      </c>
      <c r="I49" s="12" t="s">
        <v>1747</v>
      </c>
      <c r="J49" s="12" t="s">
        <v>1747</v>
      </c>
      <c r="K49" s="43" t="s">
        <v>739</v>
      </c>
      <c r="L49" s="9" t="str">
        <f t="shared" si="10"/>
        <v>N/A</v>
      </c>
    </row>
    <row r="50" spans="1:12" x14ac:dyDescent="0.25">
      <c r="A50" s="3" t="s">
        <v>1434</v>
      </c>
      <c r="B50" s="43" t="s">
        <v>213</v>
      </c>
      <c r="C50" s="14">
        <v>4158.5693431</v>
      </c>
      <c r="D50" s="11" t="str">
        <f t="shared" si="7"/>
        <v>N/A</v>
      </c>
      <c r="E50" s="14">
        <v>3597.5239520999999</v>
      </c>
      <c r="F50" s="11" t="str">
        <f t="shared" si="8"/>
        <v>N/A</v>
      </c>
      <c r="G50" s="14">
        <v>469.82191781</v>
      </c>
      <c r="H50" s="11" t="str">
        <f t="shared" si="9"/>
        <v>N/A</v>
      </c>
      <c r="I50" s="12">
        <v>-13.5</v>
      </c>
      <c r="J50" s="12">
        <v>-86.9</v>
      </c>
      <c r="K50" s="43" t="s">
        <v>739</v>
      </c>
      <c r="L50" s="9" t="str">
        <f t="shared" si="10"/>
        <v>No</v>
      </c>
    </row>
    <row r="51" spans="1:12" x14ac:dyDescent="0.25">
      <c r="A51" s="3" t="s">
        <v>1435</v>
      </c>
      <c r="B51" s="43" t="s">
        <v>213</v>
      </c>
      <c r="C51" s="14">
        <v>8436.2631579000008</v>
      </c>
      <c r="D51" s="11" t="str">
        <f t="shared" si="7"/>
        <v>N/A</v>
      </c>
      <c r="E51" s="14">
        <v>14717.340369</v>
      </c>
      <c r="F51" s="11" t="str">
        <f t="shared" si="8"/>
        <v>N/A</v>
      </c>
      <c r="G51" s="14">
        <v>3006.9137896000002</v>
      </c>
      <c r="H51" s="11" t="str">
        <f t="shared" si="9"/>
        <v>N/A</v>
      </c>
      <c r="I51" s="12">
        <v>74.45</v>
      </c>
      <c r="J51" s="12">
        <v>-79.599999999999994</v>
      </c>
      <c r="K51" s="43" t="s">
        <v>739</v>
      </c>
      <c r="L51" s="9" t="str">
        <f t="shared" si="10"/>
        <v>No</v>
      </c>
    </row>
    <row r="52" spans="1:12" x14ac:dyDescent="0.25">
      <c r="A52" s="3" t="s">
        <v>1436</v>
      </c>
      <c r="B52" s="43" t="s">
        <v>213</v>
      </c>
      <c r="C52" s="14" t="s">
        <v>1747</v>
      </c>
      <c r="D52" s="11" t="str">
        <f t="shared" si="7"/>
        <v>N/A</v>
      </c>
      <c r="E52" s="14" t="s">
        <v>1747</v>
      </c>
      <c r="F52" s="11" t="str">
        <f t="shared" si="8"/>
        <v>N/A</v>
      </c>
      <c r="G52" s="14" t="s">
        <v>1747</v>
      </c>
      <c r="H52" s="11" t="str">
        <f t="shared" si="9"/>
        <v>N/A</v>
      </c>
      <c r="I52" s="12" t="s">
        <v>1747</v>
      </c>
      <c r="J52" s="12" t="s">
        <v>1747</v>
      </c>
      <c r="K52" s="43" t="s">
        <v>739</v>
      </c>
      <c r="L52" s="9" t="str">
        <f t="shared" si="10"/>
        <v>N/A</v>
      </c>
    </row>
    <row r="53" spans="1:12" x14ac:dyDescent="0.25">
      <c r="A53" s="44" t="s">
        <v>1611</v>
      </c>
      <c r="B53" s="35" t="s">
        <v>213</v>
      </c>
      <c r="C53" s="45">
        <v>11073617</v>
      </c>
      <c r="D53" s="11" t="str">
        <f t="shared" ref="D53:D122" si="11">IF($B53="N/A","N/A",IF(C53&gt;10,"No",IF(C53&lt;-10,"No","Yes")))</f>
        <v>N/A</v>
      </c>
      <c r="E53" s="45">
        <v>8289294</v>
      </c>
      <c r="F53" s="11" t="str">
        <f t="shared" ref="F53:F122" si="12">IF($B53="N/A","N/A",IF(E53&gt;10,"No",IF(E53&lt;-10,"No","Yes")))</f>
        <v>N/A</v>
      </c>
      <c r="G53" s="45">
        <v>10378872</v>
      </c>
      <c r="H53" s="11" t="str">
        <f t="shared" ref="H53:H122" si="13">IF($B53="N/A","N/A",IF(G53&gt;10,"No",IF(G53&lt;-10,"No","Yes")))</f>
        <v>N/A</v>
      </c>
      <c r="I53" s="12">
        <v>-25.1</v>
      </c>
      <c r="J53" s="12">
        <v>25.21</v>
      </c>
      <c r="K53" s="43" t="s">
        <v>739</v>
      </c>
      <c r="L53" s="9" t="str">
        <f t="shared" ref="L53:L113" si="14">IF(J53="Div by 0", "N/A", IF(K53="N/A","N/A", IF(J53&gt;VALUE(MID(K53,1,2)), "No", IF(J53&lt;-1*VALUE(MID(K53,1,2)), "No", "Yes"))))</f>
        <v>Yes</v>
      </c>
    </row>
    <row r="54" spans="1:12" x14ac:dyDescent="0.25">
      <c r="A54" s="44" t="s">
        <v>598</v>
      </c>
      <c r="B54" s="35" t="s">
        <v>213</v>
      </c>
      <c r="C54" s="36">
        <v>4392</v>
      </c>
      <c r="D54" s="11" t="str">
        <f t="shared" si="11"/>
        <v>N/A</v>
      </c>
      <c r="E54" s="36">
        <v>3048</v>
      </c>
      <c r="F54" s="11" t="str">
        <f t="shared" si="12"/>
        <v>N/A</v>
      </c>
      <c r="G54" s="36">
        <v>3918</v>
      </c>
      <c r="H54" s="11" t="str">
        <f t="shared" si="13"/>
        <v>N/A</v>
      </c>
      <c r="I54" s="12">
        <v>-30.6</v>
      </c>
      <c r="J54" s="12">
        <v>28.54</v>
      </c>
      <c r="K54" s="43" t="s">
        <v>739</v>
      </c>
      <c r="L54" s="9" t="str">
        <f t="shared" si="14"/>
        <v>Yes</v>
      </c>
    </row>
    <row r="55" spans="1:12" x14ac:dyDescent="0.25">
      <c r="A55" s="44" t="s">
        <v>1437</v>
      </c>
      <c r="B55" s="35" t="s">
        <v>213</v>
      </c>
      <c r="C55" s="45">
        <v>2521.3153461000002</v>
      </c>
      <c r="D55" s="11" t="str">
        <f t="shared" si="11"/>
        <v>N/A</v>
      </c>
      <c r="E55" s="45">
        <v>2719.5846456999998</v>
      </c>
      <c r="F55" s="11" t="str">
        <f t="shared" si="12"/>
        <v>N/A</v>
      </c>
      <c r="G55" s="45">
        <v>2649.0229709</v>
      </c>
      <c r="H55" s="11" t="str">
        <f t="shared" si="13"/>
        <v>N/A</v>
      </c>
      <c r="I55" s="12">
        <v>7.8639999999999999</v>
      </c>
      <c r="J55" s="12">
        <v>-2.59</v>
      </c>
      <c r="K55" s="43" t="s">
        <v>739</v>
      </c>
      <c r="L55" s="9" t="str">
        <f t="shared" si="14"/>
        <v>Yes</v>
      </c>
    </row>
    <row r="56" spans="1:12" x14ac:dyDescent="0.25">
      <c r="A56" s="44" t="s">
        <v>1438</v>
      </c>
      <c r="B56" s="35" t="s">
        <v>213</v>
      </c>
      <c r="C56" s="36">
        <v>0.52481785059999997</v>
      </c>
      <c r="D56" s="11" t="str">
        <f t="shared" si="11"/>
        <v>N/A</v>
      </c>
      <c r="E56" s="36">
        <v>0.32644356959999998</v>
      </c>
      <c r="F56" s="11" t="str">
        <f t="shared" si="12"/>
        <v>N/A</v>
      </c>
      <c r="G56" s="36">
        <v>0.25191424200000001</v>
      </c>
      <c r="H56" s="11" t="str">
        <f t="shared" si="13"/>
        <v>N/A</v>
      </c>
      <c r="I56" s="12">
        <v>-37.799999999999997</v>
      </c>
      <c r="J56" s="12">
        <v>-22.8</v>
      </c>
      <c r="K56" s="43" t="s">
        <v>739</v>
      </c>
      <c r="L56" s="9" t="str">
        <f t="shared" si="14"/>
        <v>Yes</v>
      </c>
    </row>
    <row r="57" spans="1:12" x14ac:dyDescent="0.25">
      <c r="A57" s="44" t="s">
        <v>599</v>
      </c>
      <c r="B57" s="35" t="s">
        <v>213</v>
      </c>
      <c r="C57" s="45">
        <v>333445</v>
      </c>
      <c r="D57" s="11" t="str">
        <f t="shared" si="11"/>
        <v>N/A</v>
      </c>
      <c r="E57" s="45">
        <v>0</v>
      </c>
      <c r="F57" s="11" t="str">
        <f t="shared" si="12"/>
        <v>N/A</v>
      </c>
      <c r="G57" s="45">
        <v>0</v>
      </c>
      <c r="H57" s="11" t="str">
        <f t="shared" si="13"/>
        <v>N/A</v>
      </c>
      <c r="I57" s="12">
        <v>-100</v>
      </c>
      <c r="J57" s="12" t="s">
        <v>1747</v>
      </c>
      <c r="K57" s="43" t="s">
        <v>739</v>
      </c>
      <c r="L57" s="9" t="str">
        <f t="shared" si="14"/>
        <v>N/A</v>
      </c>
    </row>
    <row r="58" spans="1:12" x14ac:dyDescent="0.25">
      <c r="A58" s="44" t="s">
        <v>600</v>
      </c>
      <c r="B58" s="35" t="s">
        <v>213</v>
      </c>
      <c r="C58" s="36">
        <v>36</v>
      </c>
      <c r="D58" s="11" t="str">
        <f t="shared" si="11"/>
        <v>N/A</v>
      </c>
      <c r="E58" s="36">
        <v>0</v>
      </c>
      <c r="F58" s="11" t="str">
        <f t="shared" si="12"/>
        <v>N/A</v>
      </c>
      <c r="G58" s="36">
        <v>0</v>
      </c>
      <c r="H58" s="11" t="str">
        <f t="shared" si="13"/>
        <v>N/A</v>
      </c>
      <c r="I58" s="12">
        <v>-100</v>
      </c>
      <c r="J58" s="12" t="s">
        <v>1747</v>
      </c>
      <c r="K58" s="43" t="s">
        <v>739</v>
      </c>
      <c r="L58" s="9" t="str">
        <f t="shared" si="14"/>
        <v>N/A</v>
      </c>
    </row>
    <row r="59" spans="1:12" x14ac:dyDescent="0.25">
      <c r="A59" s="44" t="s">
        <v>1439</v>
      </c>
      <c r="B59" s="35" t="s">
        <v>213</v>
      </c>
      <c r="C59" s="45">
        <v>9262.3611110999991</v>
      </c>
      <c r="D59" s="11" t="str">
        <f t="shared" si="11"/>
        <v>N/A</v>
      </c>
      <c r="E59" s="45" t="s">
        <v>1747</v>
      </c>
      <c r="F59" s="11" t="str">
        <f t="shared" si="12"/>
        <v>N/A</v>
      </c>
      <c r="G59" s="45" t="s">
        <v>1747</v>
      </c>
      <c r="H59" s="11" t="str">
        <f t="shared" si="13"/>
        <v>N/A</v>
      </c>
      <c r="I59" s="12" t="s">
        <v>1747</v>
      </c>
      <c r="J59" s="12" t="s">
        <v>1747</v>
      </c>
      <c r="K59" s="43" t="s">
        <v>739</v>
      </c>
      <c r="L59" s="9" t="str">
        <f t="shared" si="14"/>
        <v>N/A</v>
      </c>
    </row>
    <row r="60" spans="1:12" ht="25" x14ac:dyDescent="0.25">
      <c r="A60" s="44" t="s">
        <v>601</v>
      </c>
      <c r="B60" s="35" t="s">
        <v>213</v>
      </c>
      <c r="C60" s="45">
        <v>44062</v>
      </c>
      <c r="D60" s="11" t="str">
        <f t="shared" si="11"/>
        <v>N/A</v>
      </c>
      <c r="E60" s="45">
        <v>9965</v>
      </c>
      <c r="F60" s="11" t="str">
        <f t="shared" si="12"/>
        <v>N/A</v>
      </c>
      <c r="G60" s="45">
        <v>0</v>
      </c>
      <c r="H60" s="11" t="str">
        <f t="shared" si="13"/>
        <v>N/A</v>
      </c>
      <c r="I60" s="12">
        <v>-77.400000000000006</v>
      </c>
      <c r="J60" s="12">
        <v>-100</v>
      </c>
      <c r="K60" s="43" t="s">
        <v>739</v>
      </c>
      <c r="L60" s="9" t="str">
        <f t="shared" si="14"/>
        <v>No</v>
      </c>
    </row>
    <row r="61" spans="1:12" x14ac:dyDescent="0.25">
      <c r="A61" s="4" t="s">
        <v>602</v>
      </c>
      <c r="B61" s="43" t="s">
        <v>213</v>
      </c>
      <c r="C61" s="1">
        <v>11</v>
      </c>
      <c r="D61" s="11" t="str">
        <f t="shared" si="11"/>
        <v>N/A</v>
      </c>
      <c r="E61" s="1">
        <v>11</v>
      </c>
      <c r="F61" s="11" t="str">
        <f t="shared" si="12"/>
        <v>N/A</v>
      </c>
      <c r="G61" s="1">
        <v>0</v>
      </c>
      <c r="H61" s="11" t="str">
        <f t="shared" si="13"/>
        <v>N/A</v>
      </c>
      <c r="I61" s="12">
        <v>-85.7</v>
      </c>
      <c r="J61" s="12">
        <v>-100</v>
      </c>
      <c r="K61" s="43" t="s">
        <v>739</v>
      </c>
      <c r="L61" s="9" t="str">
        <f t="shared" si="14"/>
        <v>No</v>
      </c>
    </row>
    <row r="62" spans="1:12" ht="25" x14ac:dyDescent="0.25">
      <c r="A62" s="4" t="s">
        <v>1440</v>
      </c>
      <c r="B62" s="43" t="s">
        <v>213</v>
      </c>
      <c r="C62" s="14">
        <v>6294.5714286000002</v>
      </c>
      <c r="D62" s="11" t="str">
        <f t="shared" si="11"/>
        <v>N/A</v>
      </c>
      <c r="E62" s="14">
        <v>9965</v>
      </c>
      <c r="F62" s="11" t="str">
        <f t="shared" si="12"/>
        <v>N/A</v>
      </c>
      <c r="G62" s="14" t="s">
        <v>1747</v>
      </c>
      <c r="H62" s="11" t="str">
        <f t="shared" si="13"/>
        <v>N/A</v>
      </c>
      <c r="I62" s="12">
        <v>58.31</v>
      </c>
      <c r="J62" s="12" t="s">
        <v>1747</v>
      </c>
      <c r="K62" s="43" t="s">
        <v>739</v>
      </c>
      <c r="L62" s="9" t="str">
        <f t="shared" si="14"/>
        <v>N/A</v>
      </c>
    </row>
    <row r="63" spans="1:12" x14ac:dyDescent="0.25">
      <c r="A63" s="4" t="s">
        <v>603</v>
      </c>
      <c r="B63" s="43" t="s">
        <v>213</v>
      </c>
      <c r="C63" s="14">
        <v>28197481</v>
      </c>
      <c r="D63" s="11" t="str">
        <f t="shared" si="11"/>
        <v>N/A</v>
      </c>
      <c r="E63" s="14">
        <v>12144165</v>
      </c>
      <c r="F63" s="11" t="str">
        <f t="shared" si="12"/>
        <v>N/A</v>
      </c>
      <c r="G63" s="14">
        <v>12637908</v>
      </c>
      <c r="H63" s="11" t="str">
        <f t="shared" si="13"/>
        <v>N/A</v>
      </c>
      <c r="I63" s="12">
        <v>-56.9</v>
      </c>
      <c r="J63" s="12">
        <v>4.0659999999999998</v>
      </c>
      <c r="K63" s="43" t="s">
        <v>739</v>
      </c>
      <c r="L63" s="9" t="str">
        <f t="shared" si="14"/>
        <v>Yes</v>
      </c>
    </row>
    <row r="64" spans="1:12" x14ac:dyDescent="0.25">
      <c r="A64" s="4" t="s">
        <v>604</v>
      </c>
      <c r="B64" s="43" t="s">
        <v>213</v>
      </c>
      <c r="C64" s="1">
        <v>292</v>
      </c>
      <c r="D64" s="11" t="str">
        <f t="shared" si="11"/>
        <v>N/A</v>
      </c>
      <c r="E64" s="1">
        <v>227</v>
      </c>
      <c r="F64" s="11" t="str">
        <f t="shared" si="12"/>
        <v>N/A</v>
      </c>
      <c r="G64" s="1">
        <v>158</v>
      </c>
      <c r="H64" s="11" t="str">
        <f t="shared" si="13"/>
        <v>N/A</v>
      </c>
      <c r="I64" s="12">
        <v>-22.3</v>
      </c>
      <c r="J64" s="12">
        <v>-30.4</v>
      </c>
      <c r="K64" s="43" t="s">
        <v>739</v>
      </c>
      <c r="L64" s="9" t="str">
        <f t="shared" si="14"/>
        <v>No</v>
      </c>
    </row>
    <row r="65" spans="1:12" x14ac:dyDescent="0.25">
      <c r="A65" s="4" t="s">
        <v>1441</v>
      </c>
      <c r="B65" s="43" t="s">
        <v>213</v>
      </c>
      <c r="C65" s="14">
        <v>96566.715752999997</v>
      </c>
      <c r="D65" s="11" t="str">
        <f t="shared" si="11"/>
        <v>N/A</v>
      </c>
      <c r="E65" s="14">
        <v>53498.524229000002</v>
      </c>
      <c r="F65" s="11" t="str">
        <f t="shared" si="12"/>
        <v>N/A</v>
      </c>
      <c r="G65" s="14">
        <v>79986.759493999998</v>
      </c>
      <c r="H65" s="11" t="str">
        <f t="shared" si="13"/>
        <v>N/A</v>
      </c>
      <c r="I65" s="12">
        <v>-44.6</v>
      </c>
      <c r="J65" s="12">
        <v>49.51</v>
      </c>
      <c r="K65" s="43" t="s">
        <v>739</v>
      </c>
      <c r="L65" s="9" t="str">
        <f t="shared" si="14"/>
        <v>No</v>
      </c>
    </row>
    <row r="66" spans="1:12" x14ac:dyDescent="0.25">
      <c r="A66" s="4" t="s">
        <v>605</v>
      </c>
      <c r="B66" s="43" t="s">
        <v>213</v>
      </c>
      <c r="C66" s="14">
        <v>180435187</v>
      </c>
      <c r="D66" s="11" t="str">
        <f t="shared" si="11"/>
        <v>N/A</v>
      </c>
      <c r="E66" s="14">
        <v>75876607</v>
      </c>
      <c r="F66" s="11" t="str">
        <f t="shared" si="12"/>
        <v>N/A</v>
      </c>
      <c r="G66" s="14">
        <v>75938809</v>
      </c>
      <c r="H66" s="11" t="str">
        <f t="shared" si="13"/>
        <v>N/A</v>
      </c>
      <c r="I66" s="12">
        <v>-57.9</v>
      </c>
      <c r="J66" s="12">
        <v>8.2000000000000003E-2</v>
      </c>
      <c r="K66" s="43" t="s">
        <v>739</v>
      </c>
      <c r="L66" s="9" t="str">
        <f t="shared" si="14"/>
        <v>Yes</v>
      </c>
    </row>
    <row r="67" spans="1:12" x14ac:dyDescent="0.25">
      <c r="A67" s="4" t="s">
        <v>606</v>
      </c>
      <c r="B67" s="43" t="s">
        <v>213</v>
      </c>
      <c r="C67" s="1">
        <v>3923</v>
      </c>
      <c r="D67" s="11" t="str">
        <f t="shared" si="11"/>
        <v>N/A</v>
      </c>
      <c r="E67" s="1">
        <v>3086</v>
      </c>
      <c r="F67" s="11" t="str">
        <f t="shared" si="12"/>
        <v>N/A</v>
      </c>
      <c r="G67" s="1">
        <v>3301</v>
      </c>
      <c r="H67" s="11" t="str">
        <f t="shared" si="13"/>
        <v>N/A</v>
      </c>
      <c r="I67" s="12">
        <v>-21.3</v>
      </c>
      <c r="J67" s="12">
        <v>6.9669999999999996</v>
      </c>
      <c r="K67" s="43" t="s">
        <v>739</v>
      </c>
      <c r="L67" s="9" t="str">
        <f t="shared" si="14"/>
        <v>Yes</v>
      </c>
    </row>
    <row r="68" spans="1:12" x14ac:dyDescent="0.25">
      <c r="A68" s="4" t="s">
        <v>1442</v>
      </c>
      <c r="B68" s="43" t="s">
        <v>213</v>
      </c>
      <c r="C68" s="14">
        <v>45994.184807999998</v>
      </c>
      <c r="D68" s="11" t="str">
        <f t="shared" si="11"/>
        <v>N/A</v>
      </c>
      <c r="E68" s="14">
        <v>24587.364549999998</v>
      </c>
      <c r="F68" s="11" t="str">
        <f t="shared" si="12"/>
        <v>N/A</v>
      </c>
      <c r="G68" s="14">
        <v>23004.789154999999</v>
      </c>
      <c r="H68" s="11" t="str">
        <f t="shared" si="13"/>
        <v>N/A</v>
      </c>
      <c r="I68" s="12">
        <v>-46.5</v>
      </c>
      <c r="J68" s="12">
        <v>-6.44</v>
      </c>
      <c r="K68" s="43" t="s">
        <v>739</v>
      </c>
      <c r="L68" s="9" t="str">
        <f t="shared" si="14"/>
        <v>Yes</v>
      </c>
    </row>
    <row r="69" spans="1:12" x14ac:dyDescent="0.25">
      <c r="A69" s="4" t="s">
        <v>607</v>
      </c>
      <c r="B69" s="43" t="s">
        <v>213</v>
      </c>
      <c r="C69" s="14">
        <v>4981821</v>
      </c>
      <c r="D69" s="11" t="str">
        <f t="shared" si="11"/>
        <v>N/A</v>
      </c>
      <c r="E69" s="14">
        <v>7102391</v>
      </c>
      <c r="F69" s="11" t="str">
        <f t="shared" si="12"/>
        <v>N/A</v>
      </c>
      <c r="G69" s="14">
        <v>0</v>
      </c>
      <c r="H69" s="11" t="str">
        <f t="shared" si="13"/>
        <v>N/A</v>
      </c>
      <c r="I69" s="12">
        <v>42.57</v>
      </c>
      <c r="J69" s="12">
        <v>-100</v>
      </c>
      <c r="K69" s="43" t="s">
        <v>739</v>
      </c>
      <c r="L69" s="9" t="str">
        <f t="shared" si="14"/>
        <v>No</v>
      </c>
    </row>
    <row r="70" spans="1:12" x14ac:dyDescent="0.25">
      <c r="A70" s="4" t="s">
        <v>608</v>
      </c>
      <c r="B70" s="43" t="s">
        <v>213</v>
      </c>
      <c r="C70" s="1">
        <v>17281</v>
      </c>
      <c r="D70" s="11" t="str">
        <f t="shared" si="11"/>
        <v>N/A</v>
      </c>
      <c r="E70" s="1">
        <v>20166</v>
      </c>
      <c r="F70" s="11" t="str">
        <f t="shared" si="12"/>
        <v>N/A</v>
      </c>
      <c r="G70" s="1">
        <v>0</v>
      </c>
      <c r="H70" s="11" t="str">
        <f t="shared" si="13"/>
        <v>N/A</v>
      </c>
      <c r="I70" s="12">
        <v>16.690000000000001</v>
      </c>
      <c r="J70" s="12">
        <v>-100</v>
      </c>
      <c r="K70" s="43" t="s">
        <v>739</v>
      </c>
      <c r="L70" s="9" t="str">
        <f t="shared" si="14"/>
        <v>No</v>
      </c>
    </row>
    <row r="71" spans="1:12" x14ac:dyDescent="0.25">
      <c r="A71" s="4" t="s">
        <v>1443</v>
      </c>
      <c r="B71" s="43" t="s">
        <v>213</v>
      </c>
      <c r="C71" s="14">
        <v>288.28314333999998</v>
      </c>
      <c r="D71" s="11" t="str">
        <f t="shared" si="11"/>
        <v>N/A</v>
      </c>
      <c r="E71" s="14">
        <v>352.19632053999999</v>
      </c>
      <c r="F71" s="11" t="str">
        <f t="shared" si="12"/>
        <v>N/A</v>
      </c>
      <c r="G71" s="14" t="s">
        <v>1747</v>
      </c>
      <c r="H71" s="11" t="str">
        <f t="shared" si="13"/>
        <v>N/A</v>
      </c>
      <c r="I71" s="12">
        <v>22.17</v>
      </c>
      <c r="J71" s="12" t="s">
        <v>1747</v>
      </c>
      <c r="K71" s="43" t="s">
        <v>739</v>
      </c>
      <c r="L71" s="9" t="str">
        <f t="shared" si="14"/>
        <v>N/A</v>
      </c>
    </row>
    <row r="72" spans="1:12" x14ac:dyDescent="0.25">
      <c r="A72" s="4" t="s">
        <v>609</v>
      </c>
      <c r="B72" s="43" t="s">
        <v>213</v>
      </c>
      <c r="C72" s="14">
        <v>3105226</v>
      </c>
      <c r="D72" s="11" t="str">
        <f t="shared" si="11"/>
        <v>N/A</v>
      </c>
      <c r="E72" s="14">
        <v>2720574</v>
      </c>
      <c r="F72" s="11" t="str">
        <f t="shared" si="12"/>
        <v>N/A</v>
      </c>
      <c r="G72" s="14">
        <v>0</v>
      </c>
      <c r="H72" s="11" t="str">
        <f t="shared" si="13"/>
        <v>N/A</v>
      </c>
      <c r="I72" s="12">
        <v>-12.4</v>
      </c>
      <c r="J72" s="12">
        <v>-100</v>
      </c>
      <c r="K72" s="43" t="s">
        <v>739</v>
      </c>
      <c r="L72" s="9" t="str">
        <f t="shared" si="14"/>
        <v>No</v>
      </c>
    </row>
    <row r="73" spans="1:12" x14ac:dyDescent="0.25">
      <c r="A73" s="4" t="s">
        <v>610</v>
      </c>
      <c r="B73" s="43" t="s">
        <v>213</v>
      </c>
      <c r="C73" s="1">
        <v>6642</v>
      </c>
      <c r="D73" s="11" t="str">
        <f t="shared" si="11"/>
        <v>N/A</v>
      </c>
      <c r="E73" s="1">
        <v>6748</v>
      </c>
      <c r="F73" s="11" t="str">
        <f t="shared" si="12"/>
        <v>N/A</v>
      </c>
      <c r="G73" s="1">
        <v>0</v>
      </c>
      <c r="H73" s="11" t="str">
        <f t="shared" si="13"/>
        <v>N/A</v>
      </c>
      <c r="I73" s="12">
        <v>1.5960000000000001</v>
      </c>
      <c r="J73" s="12">
        <v>-100</v>
      </c>
      <c r="K73" s="43" t="s">
        <v>739</v>
      </c>
      <c r="L73" s="9" t="str">
        <f t="shared" si="14"/>
        <v>No</v>
      </c>
    </row>
    <row r="74" spans="1:12" x14ac:dyDescent="0.25">
      <c r="A74" s="4" t="s">
        <v>1444</v>
      </c>
      <c r="B74" s="43" t="s">
        <v>213</v>
      </c>
      <c r="C74" s="14">
        <v>467.51370069000001</v>
      </c>
      <c r="D74" s="11" t="str">
        <f t="shared" si="11"/>
        <v>N/A</v>
      </c>
      <c r="E74" s="14">
        <v>403.16745701999997</v>
      </c>
      <c r="F74" s="11" t="str">
        <f t="shared" si="12"/>
        <v>N/A</v>
      </c>
      <c r="G74" s="14" t="s">
        <v>1747</v>
      </c>
      <c r="H74" s="11" t="str">
        <f t="shared" si="13"/>
        <v>N/A</v>
      </c>
      <c r="I74" s="12">
        <v>-13.8</v>
      </c>
      <c r="J74" s="12" t="s">
        <v>1747</v>
      </c>
      <c r="K74" s="43" t="s">
        <v>739</v>
      </c>
      <c r="L74" s="9" t="str">
        <f t="shared" si="14"/>
        <v>N/A</v>
      </c>
    </row>
    <row r="75" spans="1:12" ht="25" x14ac:dyDescent="0.25">
      <c r="A75" s="4" t="s">
        <v>611</v>
      </c>
      <c r="B75" s="43" t="s">
        <v>213</v>
      </c>
      <c r="C75" s="14">
        <v>828228</v>
      </c>
      <c r="D75" s="11" t="str">
        <f t="shared" si="11"/>
        <v>N/A</v>
      </c>
      <c r="E75" s="14">
        <v>1047944</v>
      </c>
      <c r="F75" s="11" t="str">
        <f t="shared" si="12"/>
        <v>N/A</v>
      </c>
      <c r="G75" s="14">
        <v>0</v>
      </c>
      <c r="H75" s="11" t="str">
        <f t="shared" si="13"/>
        <v>N/A</v>
      </c>
      <c r="I75" s="12">
        <v>26.53</v>
      </c>
      <c r="J75" s="12">
        <v>-100</v>
      </c>
      <c r="K75" s="43" t="s">
        <v>739</v>
      </c>
      <c r="L75" s="9" t="str">
        <f t="shared" si="14"/>
        <v>No</v>
      </c>
    </row>
    <row r="76" spans="1:12" x14ac:dyDescent="0.25">
      <c r="A76" s="44" t="s">
        <v>612</v>
      </c>
      <c r="B76" s="35" t="s">
        <v>213</v>
      </c>
      <c r="C76" s="36">
        <v>7937</v>
      </c>
      <c r="D76" s="11" t="str">
        <f t="shared" si="11"/>
        <v>N/A</v>
      </c>
      <c r="E76" s="36">
        <v>8105</v>
      </c>
      <c r="F76" s="11" t="str">
        <f t="shared" si="12"/>
        <v>N/A</v>
      </c>
      <c r="G76" s="36">
        <v>0</v>
      </c>
      <c r="H76" s="11" t="str">
        <f t="shared" si="13"/>
        <v>N/A</v>
      </c>
      <c r="I76" s="12">
        <v>2.117</v>
      </c>
      <c r="J76" s="12">
        <v>-100</v>
      </c>
      <c r="K76" s="43" t="s">
        <v>739</v>
      </c>
      <c r="L76" s="9" t="str">
        <f t="shared" si="14"/>
        <v>No</v>
      </c>
    </row>
    <row r="77" spans="1:12" ht="25" x14ac:dyDescent="0.25">
      <c r="A77" s="44" t="s">
        <v>1445</v>
      </c>
      <c r="B77" s="35" t="s">
        <v>213</v>
      </c>
      <c r="C77" s="45">
        <v>104.35025828000001</v>
      </c>
      <c r="D77" s="11" t="str">
        <f t="shared" si="11"/>
        <v>N/A</v>
      </c>
      <c r="E77" s="45">
        <v>129.29599013000001</v>
      </c>
      <c r="F77" s="11" t="str">
        <f t="shared" si="12"/>
        <v>N/A</v>
      </c>
      <c r="G77" s="45" t="s">
        <v>1747</v>
      </c>
      <c r="H77" s="11" t="str">
        <f t="shared" si="13"/>
        <v>N/A</v>
      </c>
      <c r="I77" s="12">
        <v>23.91</v>
      </c>
      <c r="J77" s="12" t="s">
        <v>1747</v>
      </c>
      <c r="K77" s="43" t="s">
        <v>739</v>
      </c>
      <c r="L77" s="9" t="str">
        <f t="shared" si="14"/>
        <v>N/A</v>
      </c>
    </row>
    <row r="78" spans="1:12" ht="25" x14ac:dyDescent="0.25">
      <c r="A78" s="44" t="s">
        <v>613</v>
      </c>
      <c r="B78" s="35" t="s">
        <v>213</v>
      </c>
      <c r="C78" s="45">
        <v>6554366</v>
      </c>
      <c r="D78" s="11" t="str">
        <f t="shared" si="11"/>
        <v>N/A</v>
      </c>
      <c r="E78" s="45">
        <v>6673423</v>
      </c>
      <c r="F78" s="11" t="str">
        <f t="shared" si="12"/>
        <v>N/A</v>
      </c>
      <c r="G78" s="45">
        <v>0</v>
      </c>
      <c r="H78" s="11" t="str">
        <f t="shared" si="13"/>
        <v>N/A</v>
      </c>
      <c r="I78" s="12">
        <v>1.8160000000000001</v>
      </c>
      <c r="J78" s="12">
        <v>-100</v>
      </c>
      <c r="K78" s="43" t="s">
        <v>739</v>
      </c>
      <c r="L78" s="9" t="str">
        <f t="shared" si="14"/>
        <v>No</v>
      </c>
    </row>
    <row r="79" spans="1:12" x14ac:dyDescent="0.25">
      <c r="A79" s="44" t="s">
        <v>614</v>
      </c>
      <c r="B79" s="35" t="s">
        <v>213</v>
      </c>
      <c r="C79" s="36">
        <v>10969</v>
      </c>
      <c r="D79" s="11" t="str">
        <f t="shared" si="11"/>
        <v>N/A</v>
      </c>
      <c r="E79" s="36">
        <v>10585</v>
      </c>
      <c r="F79" s="11" t="str">
        <f t="shared" si="12"/>
        <v>N/A</v>
      </c>
      <c r="G79" s="36">
        <v>0</v>
      </c>
      <c r="H79" s="11" t="str">
        <f t="shared" si="13"/>
        <v>N/A</v>
      </c>
      <c r="I79" s="12">
        <v>-3.5</v>
      </c>
      <c r="J79" s="12">
        <v>-100</v>
      </c>
      <c r="K79" s="43" t="s">
        <v>739</v>
      </c>
      <c r="L79" s="9" t="str">
        <f t="shared" si="14"/>
        <v>No</v>
      </c>
    </row>
    <row r="80" spans="1:12" x14ac:dyDescent="0.25">
      <c r="A80" s="44" t="s">
        <v>1446</v>
      </c>
      <c r="B80" s="35" t="s">
        <v>213</v>
      </c>
      <c r="C80" s="45">
        <v>597.53541800000005</v>
      </c>
      <c r="D80" s="11" t="str">
        <f t="shared" si="11"/>
        <v>N/A</v>
      </c>
      <c r="E80" s="45">
        <v>630.46036845000003</v>
      </c>
      <c r="F80" s="11" t="str">
        <f t="shared" si="12"/>
        <v>N/A</v>
      </c>
      <c r="G80" s="45" t="s">
        <v>1747</v>
      </c>
      <c r="H80" s="11" t="str">
        <f t="shared" si="13"/>
        <v>N/A</v>
      </c>
      <c r="I80" s="12">
        <v>5.51</v>
      </c>
      <c r="J80" s="12" t="s">
        <v>1747</v>
      </c>
      <c r="K80" s="43" t="s">
        <v>739</v>
      </c>
      <c r="L80" s="9" t="str">
        <f t="shared" si="14"/>
        <v>N/A</v>
      </c>
    </row>
    <row r="81" spans="1:12" x14ac:dyDescent="0.25">
      <c r="A81" s="44" t="s">
        <v>615</v>
      </c>
      <c r="B81" s="35" t="s">
        <v>213</v>
      </c>
      <c r="C81" s="45">
        <v>2790641</v>
      </c>
      <c r="D81" s="11" t="str">
        <f t="shared" si="11"/>
        <v>N/A</v>
      </c>
      <c r="E81" s="45">
        <v>11126954</v>
      </c>
      <c r="F81" s="11" t="str">
        <f t="shared" si="12"/>
        <v>N/A</v>
      </c>
      <c r="G81" s="45">
        <v>0</v>
      </c>
      <c r="H81" s="11" t="str">
        <f t="shared" si="13"/>
        <v>N/A</v>
      </c>
      <c r="I81" s="12">
        <v>298.7</v>
      </c>
      <c r="J81" s="12">
        <v>-100</v>
      </c>
      <c r="K81" s="43" t="s">
        <v>739</v>
      </c>
      <c r="L81" s="9" t="str">
        <f t="shared" si="14"/>
        <v>No</v>
      </c>
    </row>
    <row r="82" spans="1:12" x14ac:dyDescent="0.25">
      <c r="A82" s="44" t="s">
        <v>616</v>
      </c>
      <c r="B82" s="35" t="s">
        <v>213</v>
      </c>
      <c r="C82" s="36">
        <v>8171</v>
      </c>
      <c r="D82" s="11" t="str">
        <f t="shared" si="11"/>
        <v>N/A</v>
      </c>
      <c r="E82" s="36">
        <v>7925</v>
      </c>
      <c r="F82" s="11" t="str">
        <f t="shared" si="12"/>
        <v>N/A</v>
      </c>
      <c r="G82" s="36">
        <v>0</v>
      </c>
      <c r="H82" s="11" t="str">
        <f t="shared" si="13"/>
        <v>N/A</v>
      </c>
      <c r="I82" s="12">
        <v>-3.01</v>
      </c>
      <c r="J82" s="12">
        <v>-100</v>
      </c>
      <c r="K82" s="43" t="s">
        <v>739</v>
      </c>
      <c r="L82" s="9" t="str">
        <f t="shared" si="14"/>
        <v>No</v>
      </c>
    </row>
    <row r="83" spans="1:12" x14ac:dyDescent="0.25">
      <c r="A83" s="44" t="s">
        <v>1447</v>
      </c>
      <c r="B83" s="35" t="s">
        <v>213</v>
      </c>
      <c r="C83" s="45">
        <v>341.52992289999997</v>
      </c>
      <c r="D83" s="11" t="str">
        <f t="shared" si="11"/>
        <v>N/A</v>
      </c>
      <c r="E83" s="45">
        <v>1404.0320505</v>
      </c>
      <c r="F83" s="11" t="str">
        <f t="shared" si="12"/>
        <v>N/A</v>
      </c>
      <c r="G83" s="45" t="s">
        <v>1747</v>
      </c>
      <c r="H83" s="11" t="str">
        <f t="shared" si="13"/>
        <v>N/A</v>
      </c>
      <c r="I83" s="12">
        <v>311.10000000000002</v>
      </c>
      <c r="J83" s="12" t="s">
        <v>1747</v>
      </c>
      <c r="K83" s="43" t="s">
        <v>739</v>
      </c>
      <c r="L83" s="9" t="str">
        <f t="shared" si="14"/>
        <v>N/A</v>
      </c>
    </row>
    <row r="84" spans="1:12" ht="25" x14ac:dyDescent="0.25">
      <c r="A84" s="44" t="s">
        <v>617</v>
      </c>
      <c r="B84" s="35" t="s">
        <v>213</v>
      </c>
      <c r="C84" s="45">
        <v>569255</v>
      </c>
      <c r="D84" s="11" t="str">
        <f t="shared" si="11"/>
        <v>N/A</v>
      </c>
      <c r="E84" s="45">
        <v>791228</v>
      </c>
      <c r="F84" s="11" t="str">
        <f t="shared" si="12"/>
        <v>N/A</v>
      </c>
      <c r="G84" s="45">
        <v>0</v>
      </c>
      <c r="H84" s="11" t="str">
        <f t="shared" si="13"/>
        <v>N/A</v>
      </c>
      <c r="I84" s="12">
        <v>38.99</v>
      </c>
      <c r="J84" s="12">
        <v>-100</v>
      </c>
      <c r="K84" s="43" t="s">
        <v>739</v>
      </c>
      <c r="L84" s="9" t="str">
        <f t="shared" si="14"/>
        <v>No</v>
      </c>
    </row>
    <row r="85" spans="1:12" x14ac:dyDescent="0.25">
      <c r="A85" s="44" t="s">
        <v>618</v>
      </c>
      <c r="B85" s="35" t="s">
        <v>213</v>
      </c>
      <c r="C85" s="36">
        <v>202</v>
      </c>
      <c r="D85" s="11" t="str">
        <f t="shared" si="11"/>
        <v>N/A</v>
      </c>
      <c r="E85" s="36">
        <v>276</v>
      </c>
      <c r="F85" s="11" t="str">
        <f t="shared" si="12"/>
        <v>N/A</v>
      </c>
      <c r="G85" s="36">
        <v>0</v>
      </c>
      <c r="H85" s="11" t="str">
        <f t="shared" si="13"/>
        <v>N/A</v>
      </c>
      <c r="I85" s="12">
        <v>36.630000000000003</v>
      </c>
      <c r="J85" s="12">
        <v>-100</v>
      </c>
      <c r="K85" s="43" t="s">
        <v>739</v>
      </c>
      <c r="L85" s="9" t="str">
        <f t="shared" si="14"/>
        <v>No</v>
      </c>
    </row>
    <row r="86" spans="1:12" x14ac:dyDescent="0.25">
      <c r="A86" s="44" t="s">
        <v>1448</v>
      </c>
      <c r="B86" s="35" t="s">
        <v>213</v>
      </c>
      <c r="C86" s="45">
        <v>2818.0940593999999</v>
      </c>
      <c r="D86" s="11" t="str">
        <f t="shared" si="11"/>
        <v>N/A</v>
      </c>
      <c r="E86" s="45">
        <v>2866.7681158999999</v>
      </c>
      <c r="F86" s="11" t="str">
        <f t="shared" si="12"/>
        <v>N/A</v>
      </c>
      <c r="G86" s="45" t="s">
        <v>1747</v>
      </c>
      <c r="H86" s="11" t="str">
        <f t="shared" si="13"/>
        <v>N/A</v>
      </c>
      <c r="I86" s="12">
        <v>1.7270000000000001</v>
      </c>
      <c r="J86" s="12" t="s">
        <v>1747</v>
      </c>
      <c r="K86" s="43" t="s">
        <v>739</v>
      </c>
      <c r="L86" s="9" t="str">
        <f t="shared" si="14"/>
        <v>N/A</v>
      </c>
    </row>
    <row r="87" spans="1:12" x14ac:dyDescent="0.25">
      <c r="A87" s="44" t="s">
        <v>619</v>
      </c>
      <c r="B87" s="35" t="s">
        <v>213</v>
      </c>
      <c r="C87" s="45">
        <v>1164636</v>
      </c>
      <c r="D87" s="11" t="str">
        <f t="shared" si="11"/>
        <v>N/A</v>
      </c>
      <c r="E87" s="45">
        <v>2637399</v>
      </c>
      <c r="F87" s="11" t="str">
        <f t="shared" si="12"/>
        <v>N/A</v>
      </c>
      <c r="G87" s="45">
        <v>0</v>
      </c>
      <c r="H87" s="11" t="str">
        <f t="shared" si="13"/>
        <v>N/A</v>
      </c>
      <c r="I87" s="12">
        <v>126.5</v>
      </c>
      <c r="J87" s="12">
        <v>-100</v>
      </c>
      <c r="K87" s="43" t="s">
        <v>739</v>
      </c>
      <c r="L87" s="9" t="str">
        <f t="shared" si="14"/>
        <v>No</v>
      </c>
    </row>
    <row r="88" spans="1:12" x14ac:dyDescent="0.25">
      <c r="A88" s="44" t="s">
        <v>620</v>
      </c>
      <c r="B88" s="35" t="s">
        <v>213</v>
      </c>
      <c r="C88" s="36">
        <v>10841</v>
      </c>
      <c r="D88" s="11" t="str">
        <f t="shared" si="11"/>
        <v>N/A</v>
      </c>
      <c r="E88" s="36">
        <v>15268</v>
      </c>
      <c r="F88" s="11" t="str">
        <f t="shared" si="12"/>
        <v>N/A</v>
      </c>
      <c r="G88" s="36">
        <v>0</v>
      </c>
      <c r="H88" s="11" t="str">
        <f t="shared" si="13"/>
        <v>N/A</v>
      </c>
      <c r="I88" s="12">
        <v>40.840000000000003</v>
      </c>
      <c r="J88" s="12">
        <v>-100</v>
      </c>
      <c r="K88" s="43" t="s">
        <v>739</v>
      </c>
      <c r="L88" s="9" t="str">
        <f t="shared" si="14"/>
        <v>No</v>
      </c>
    </row>
    <row r="89" spans="1:12" x14ac:dyDescent="0.25">
      <c r="A89" s="44" t="s">
        <v>1449</v>
      </c>
      <c r="B89" s="35" t="s">
        <v>213</v>
      </c>
      <c r="C89" s="45">
        <v>107.42883498</v>
      </c>
      <c r="D89" s="11" t="str">
        <f t="shared" si="11"/>
        <v>N/A</v>
      </c>
      <c r="E89" s="45">
        <v>172.74030651999999</v>
      </c>
      <c r="F89" s="11" t="str">
        <f t="shared" si="12"/>
        <v>N/A</v>
      </c>
      <c r="G89" s="45" t="s">
        <v>1747</v>
      </c>
      <c r="H89" s="11" t="str">
        <f t="shared" si="13"/>
        <v>N/A</v>
      </c>
      <c r="I89" s="12">
        <v>60.8</v>
      </c>
      <c r="J89" s="12" t="s">
        <v>1747</v>
      </c>
      <c r="K89" s="43" t="s">
        <v>739</v>
      </c>
      <c r="L89" s="9" t="str">
        <f t="shared" si="14"/>
        <v>N/A</v>
      </c>
    </row>
    <row r="90" spans="1:12" x14ac:dyDescent="0.25">
      <c r="A90" s="44" t="s">
        <v>621</v>
      </c>
      <c r="B90" s="35" t="s">
        <v>213</v>
      </c>
      <c r="C90" s="45">
        <v>4581525</v>
      </c>
      <c r="D90" s="11" t="str">
        <f t="shared" si="11"/>
        <v>N/A</v>
      </c>
      <c r="E90" s="45">
        <v>5104972</v>
      </c>
      <c r="F90" s="11" t="str">
        <f t="shared" si="12"/>
        <v>N/A</v>
      </c>
      <c r="G90" s="45">
        <v>4482372</v>
      </c>
      <c r="H90" s="11" t="str">
        <f t="shared" si="13"/>
        <v>N/A</v>
      </c>
      <c r="I90" s="12">
        <v>11.43</v>
      </c>
      <c r="J90" s="12">
        <v>-12.2</v>
      </c>
      <c r="K90" s="43" t="s">
        <v>739</v>
      </c>
      <c r="L90" s="9" t="str">
        <f t="shared" si="14"/>
        <v>Yes</v>
      </c>
    </row>
    <row r="91" spans="1:12" x14ac:dyDescent="0.25">
      <c r="A91" s="44" t="s">
        <v>622</v>
      </c>
      <c r="B91" s="35" t="s">
        <v>213</v>
      </c>
      <c r="C91" s="36">
        <v>9034</v>
      </c>
      <c r="D91" s="11" t="str">
        <f t="shared" si="11"/>
        <v>N/A</v>
      </c>
      <c r="E91" s="36">
        <v>9415</v>
      </c>
      <c r="F91" s="11" t="str">
        <f t="shared" si="12"/>
        <v>N/A</v>
      </c>
      <c r="G91" s="36">
        <v>9807</v>
      </c>
      <c r="H91" s="11" t="str">
        <f t="shared" si="13"/>
        <v>N/A</v>
      </c>
      <c r="I91" s="12">
        <v>4.2169999999999996</v>
      </c>
      <c r="J91" s="12">
        <v>4.1639999999999997</v>
      </c>
      <c r="K91" s="43" t="s">
        <v>739</v>
      </c>
      <c r="L91" s="9" t="str">
        <f t="shared" si="14"/>
        <v>Yes</v>
      </c>
    </row>
    <row r="92" spans="1:12" x14ac:dyDescent="0.25">
      <c r="A92" s="44" t="s">
        <v>1450</v>
      </c>
      <c r="B92" s="35" t="s">
        <v>213</v>
      </c>
      <c r="C92" s="45">
        <v>507.14246180999999</v>
      </c>
      <c r="D92" s="11" t="str">
        <f t="shared" si="11"/>
        <v>N/A</v>
      </c>
      <c r="E92" s="45">
        <v>542.21688793999999</v>
      </c>
      <c r="F92" s="11" t="str">
        <f t="shared" si="12"/>
        <v>N/A</v>
      </c>
      <c r="G92" s="45">
        <v>457.05842765</v>
      </c>
      <c r="H92" s="11" t="str">
        <f t="shared" si="13"/>
        <v>N/A</v>
      </c>
      <c r="I92" s="12">
        <v>6.9160000000000004</v>
      </c>
      <c r="J92" s="12">
        <v>-15.7</v>
      </c>
      <c r="K92" s="43" t="s">
        <v>739</v>
      </c>
      <c r="L92" s="9" t="str">
        <f t="shared" si="14"/>
        <v>Yes</v>
      </c>
    </row>
    <row r="93" spans="1:12" ht="25" x14ac:dyDescent="0.25">
      <c r="A93" s="44" t="s">
        <v>623</v>
      </c>
      <c r="B93" s="35" t="s">
        <v>213</v>
      </c>
      <c r="C93" s="45">
        <v>18399904</v>
      </c>
      <c r="D93" s="11" t="str">
        <f t="shared" si="11"/>
        <v>N/A</v>
      </c>
      <c r="E93" s="45">
        <v>108572209</v>
      </c>
      <c r="F93" s="11" t="str">
        <f t="shared" si="12"/>
        <v>N/A</v>
      </c>
      <c r="G93" s="45">
        <v>0</v>
      </c>
      <c r="H93" s="11" t="str">
        <f t="shared" si="13"/>
        <v>N/A</v>
      </c>
      <c r="I93" s="12">
        <v>490.1</v>
      </c>
      <c r="J93" s="12">
        <v>-100</v>
      </c>
      <c r="K93" s="43" t="s">
        <v>739</v>
      </c>
      <c r="L93" s="9" t="str">
        <f t="shared" si="14"/>
        <v>No</v>
      </c>
    </row>
    <row r="94" spans="1:12" x14ac:dyDescent="0.25">
      <c r="A94" s="46" t="s">
        <v>624</v>
      </c>
      <c r="B94" s="36" t="s">
        <v>213</v>
      </c>
      <c r="C94" s="36">
        <v>7778</v>
      </c>
      <c r="D94" s="11" t="str">
        <f t="shared" si="11"/>
        <v>N/A</v>
      </c>
      <c r="E94" s="36">
        <v>9325</v>
      </c>
      <c r="F94" s="11" t="str">
        <f t="shared" si="12"/>
        <v>N/A</v>
      </c>
      <c r="G94" s="36">
        <v>0</v>
      </c>
      <c r="H94" s="11" t="str">
        <f t="shared" si="13"/>
        <v>N/A</v>
      </c>
      <c r="I94" s="12">
        <v>19.89</v>
      </c>
      <c r="J94" s="12">
        <v>-100</v>
      </c>
      <c r="K94" s="1" t="s">
        <v>739</v>
      </c>
      <c r="L94" s="9" t="str">
        <f t="shared" si="14"/>
        <v>No</v>
      </c>
    </row>
    <row r="95" spans="1:12" x14ac:dyDescent="0.25">
      <c r="A95" s="44" t="s">
        <v>1451</v>
      </c>
      <c r="B95" s="35" t="s">
        <v>213</v>
      </c>
      <c r="C95" s="45">
        <v>2365.6343532999999</v>
      </c>
      <c r="D95" s="11" t="str">
        <f t="shared" si="11"/>
        <v>N/A</v>
      </c>
      <c r="E95" s="45">
        <v>11643.132331999999</v>
      </c>
      <c r="F95" s="11" t="str">
        <f t="shared" si="12"/>
        <v>N/A</v>
      </c>
      <c r="G95" s="45" t="s">
        <v>1747</v>
      </c>
      <c r="H95" s="11" t="str">
        <f t="shared" si="13"/>
        <v>N/A</v>
      </c>
      <c r="I95" s="12">
        <v>392.2</v>
      </c>
      <c r="J95" s="12" t="s">
        <v>1747</v>
      </c>
      <c r="K95" s="43" t="s">
        <v>739</v>
      </c>
      <c r="L95" s="9" t="str">
        <f t="shared" si="14"/>
        <v>N/A</v>
      </c>
    </row>
    <row r="96" spans="1:12" ht="25" x14ac:dyDescent="0.25">
      <c r="A96" s="44" t="s">
        <v>625</v>
      </c>
      <c r="B96" s="35" t="s">
        <v>213</v>
      </c>
      <c r="C96" s="45">
        <v>6863424</v>
      </c>
      <c r="D96" s="11" t="str">
        <f t="shared" si="11"/>
        <v>N/A</v>
      </c>
      <c r="E96" s="45">
        <v>5274580</v>
      </c>
      <c r="F96" s="11" t="str">
        <f t="shared" si="12"/>
        <v>N/A</v>
      </c>
      <c r="G96" s="45">
        <v>0</v>
      </c>
      <c r="H96" s="11" t="str">
        <f t="shared" si="13"/>
        <v>N/A</v>
      </c>
      <c r="I96" s="12">
        <v>-23.1</v>
      </c>
      <c r="J96" s="12">
        <v>-100</v>
      </c>
      <c r="K96" s="43" t="s">
        <v>739</v>
      </c>
      <c r="L96" s="9" t="str">
        <f t="shared" si="14"/>
        <v>No</v>
      </c>
    </row>
    <row r="97" spans="1:12" x14ac:dyDescent="0.25">
      <c r="A97" s="44" t="s">
        <v>626</v>
      </c>
      <c r="B97" s="35" t="s">
        <v>213</v>
      </c>
      <c r="C97" s="36">
        <v>4968</v>
      </c>
      <c r="D97" s="11" t="str">
        <f t="shared" si="11"/>
        <v>N/A</v>
      </c>
      <c r="E97" s="36">
        <v>4925</v>
      </c>
      <c r="F97" s="11" t="str">
        <f t="shared" si="12"/>
        <v>N/A</v>
      </c>
      <c r="G97" s="36">
        <v>0</v>
      </c>
      <c r="H97" s="11" t="str">
        <f t="shared" si="13"/>
        <v>N/A</v>
      </c>
      <c r="I97" s="12">
        <v>-0.86599999999999999</v>
      </c>
      <c r="J97" s="12">
        <v>-100</v>
      </c>
      <c r="K97" s="43" t="s">
        <v>739</v>
      </c>
      <c r="L97" s="9" t="str">
        <f t="shared" si="14"/>
        <v>No</v>
      </c>
    </row>
    <row r="98" spans="1:12" x14ac:dyDescent="0.25">
      <c r="A98" s="44" t="s">
        <v>1452</v>
      </c>
      <c r="B98" s="35" t="s">
        <v>213</v>
      </c>
      <c r="C98" s="45">
        <v>1381.52657</v>
      </c>
      <c r="D98" s="11" t="str">
        <f t="shared" si="11"/>
        <v>N/A</v>
      </c>
      <c r="E98" s="45">
        <v>1070.9807106999999</v>
      </c>
      <c r="F98" s="11" t="str">
        <f t="shared" si="12"/>
        <v>N/A</v>
      </c>
      <c r="G98" s="45" t="s">
        <v>1747</v>
      </c>
      <c r="H98" s="11" t="str">
        <f t="shared" si="13"/>
        <v>N/A</v>
      </c>
      <c r="I98" s="12">
        <v>-22.5</v>
      </c>
      <c r="J98" s="12" t="s">
        <v>1747</v>
      </c>
      <c r="K98" s="43" t="s">
        <v>739</v>
      </c>
      <c r="L98" s="9" t="str">
        <f t="shared" si="14"/>
        <v>N/A</v>
      </c>
    </row>
    <row r="99" spans="1:12" ht="25" x14ac:dyDescent="0.25">
      <c r="A99" s="44" t="s">
        <v>627</v>
      </c>
      <c r="B99" s="35" t="s">
        <v>213</v>
      </c>
      <c r="C99" s="45">
        <v>48958008</v>
      </c>
      <c r="D99" s="11" t="str">
        <f t="shared" si="11"/>
        <v>N/A</v>
      </c>
      <c r="E99" s="45">
        <v>3926063</v>
      </c>
      <c r="F99" s="11" t="str">
        <f t="shared" si="12"/>
        <v>N/A</v>
      </c>
      <c r="G99" s="45">
        <v>0</v>
      </c>
      <c r="H99" s="11" t="str">
        <f t="shared" si="13"/>
        <v>N/A</v>
      </c>
      <c r="I99" s="12">
        <v>-92</v>
      </c>
      <c r="J99" s="12">
        <v>-100</v>
      </c>
      <c r="K99" s="43" t="s">
        <v>739</v>
      </c>
      <c r="L99" s="9" t="str">
        <f t="shared" si="14"/>
        <v>No</v>
      </c>
    </row>
    <row r="100" spans="1:12" x14ac:dyDescent="0.25">
      <c r="A100" s="44" t="s">
        <v>628</v>
      </c>
      <c r="B100" s="35" t="s">
        <v>213</v>
      </c>
      <c r="C100" s="36">
        <v>4731</v>
      </c>
      <c r="D100" s="11" t="str">
        <f t="shared" si="11"/>
        <v>N/A</v>
      </c>
      <c r="E100" s="36">
        <v>2066</v>
      </c>
      <c r="F100" s="11" t="str">
        <f t="shared" si="12"/>
        <v>N/A</v>
      </c>
      <c r="G100" s="36">
        <v>0</v>
      </c>
      <c r="H100" s="11" t="str">
        <f t="shared" si="13"/>
        <v>N/A</v>
      </c>
      <c r="I100" s="12">
        <v>-56.3</v>
      </c>
      <c r="J100" s="12">
        <v>-100</v>
      </c>
      <c r="K100" s="43" t="s">
        <v>739</v>
      </c>
      <c r="L100" s="9" t="str">
        <f t="shared" si="14"/>
        <v>No</v>
      </c>
    </row>
    <row r="101" spans="1:12" ht="25" x14ac:dyDescent="0.25">
      <c r="A101" s="44" t="s">
        <v>1453</v>
      </c>
      <c r="B101" s="35" t="s">
        <v>213</v>
      </c>
      <c r="C101" s="45">
        <v>10348.342422</v>
      </c>
      <c r="D101" s="11" t="str">
        <f t="shared" si="11"/>
        <v>N/A</v>
      </c>
      <c r="E101" s="45">
        <v>1900.3209099999999</v>
      </c>
      <c r="F101" s="11" t="str">
        <f t="shared" si="12"/>
        <v>N/A</v>
      </c>
      <c r="G101" s="45" t="s">
        <v>1747</v>
      </c>
      <c r="H101" s="11" t="str">
        <f t="shared" si="13"/>
        <v>N/A</v>
      </c>
      <c r="I101" s="12">
        <v>-81.599999999999994</v>
      </c>
      <c r="J101" s="12" t="s">
        <v>1747</v>
      </c>
      <c r="K101" s="43" t="s">
        <v>739</v>
      </c>
      <c r="L101" s="9" t="str">
        <f t="shared" si="14"/>
        <v>N/A</v>
      </c>
    </row>
    <row r="102" spans="1:12" ht="25" x14ac:dyDescent="0.25">
      <c r="A102" s="44" t="s">
        <v>629</v>
      </c>
      <c r="B102" s="35" t="s">
        <v>213</v>
      </c>
      <c r="C102" s="45">
        <v>4385074</v>
      </c>
      <c r="D102" s="11" t="str">
        <f t="shared" si="11"/>
        <v>N/A</v>
      </c>
      <c r="E102" s="45">
        <v>4558221</v>
      </c>
      <c r="F102" s="11" t="str">
        <f t="shared" si="12"/>
        <v>N/A</v>
      </c>
      <c r="G102" s="45">
        <v>0</v>
      </c>
      <c r="H102" s="11" t="str">
        <f t="shared" si="13"/>
        <v>N/A</v>
      </c>
      <c r="I102" s="12">
        <v>3.9489999999999998</v>
      </c>
      <c r="J102" s="12">
        <v>-100</v>
      </c>
      <c r="K102" s="43" t="s">
        <v>739</v>
      </c>
      <c r="L102" s="9" t="str">
        <f t="shared" si="14"/>
        <v>No</v>
      </c>
    </row>
    <row r="103" spans="1:12" x14ac:dyDescent="0.25">
      <c r="A103" s="44" t="s">
        <v>630</v>
      </c>
      <c r="B103" s="35" t="s">
        <v>213</v>
      </c>
      <c r="C103" s="36">
        <v>3565</v>
      </c>
      <c r="D103" s="11" t="str">
        <f t="shared" si="11"/>
        <v>N/A</v>
      </c>
      <c r="E103" s="36">
        <v>3647</v>
      </c>
      <c r="F103" s="11" t="str">
        <f t="shared" si="12"/>
        <v>N/A</v>
      </c>
      <c r="G103" s="36">
        <v>0</v>
      </c>
      <c r="H103" s="11" t="str">
        <f t="shared" si="13"/>
        <v>N/A</v>
      </c>
      <c r="I103" s="12">
        <v>2.2999999999999998</v>
      </c>
      <c r="J103" s="12">
        <v>-100</v>
      </c>
      <c r="K103" s="43" t="s">
        <v>739</v>
      </c>
      <c r="L103" s="9" t="str">
        <f t="shared" si="14"/>
        <v>No</v>
      </c>
    </row>
    <row r="104" spans="1:12" ht="25" x14ac:dyDescent="0.25">
      <c r="A104" s="44" t="s">
        <v>1454</v>
      </c>
      <c r="B104" s="35" t="s">
        <v>213</v>
      </c>
      <c r="C104" s="45">
        <v>1230.0347826</v>
      </c>
      <c r="D104" s="11" t="str">
        <f t="shared" si="11"/>
        <v>N/A</v>
      </c>
      <c r="E104" s="45">
        <v>1249.8549493</v>
      </c>
      <c r="F104" s="11" t="str">
        <f t="shared" si="12"/>
        <v>N/A</v>
      </c>
      <c r="G104" s="45" t="s">
        <v>1747</v>
      </c>
      <c r="H104" s="11" t="str">
        <f t="shared" si="13"/>
        <v>N/A</v>
      </c>
      <c r="I104" s="12">
        <v>1.611</v>
      </c>
      <c r="J104" s="12" t="s">
        <v>1747</v>
      </c>
      <c r="K104" s="43" t="s">
        <v>739</v>
      </c>
      <c r="L104" s="9" t="str">
        <f t="shared" si="14"/>
        <v>N/A</v>
      </c>
    </row>
    <row r="105" spans="1:12" ht="25" x14ac:dyDescent="0.25">
      <c r="A105" s="44" t="s">
        <v>631</v>
      </c>
      <c r="B105" s="35" t="s">
        <v>213</v>
      </c>
      <c r="C105" s="45">
        <v>319791</v>
      </c>
      <c r="D105" s="11" t="str">
        <f t="shared" si="11"/>
        <v>N/A</v>
      </c>
      <c r="E105" s="45">
        <v>162879</v>
      </c>
      <c r="F105" s="11" t="str">
        <f t="shared" si="12"/>
        <v>N/A</v>
      </c>
      <c r="G105" s="45">
        <v>0</v>
      </c>
      <c r="H105" s="11" t="str">
        <f t="shared" si="13"/>
        <v>N/A</v>
      </c>
      <c r="I105" s="12">
        <v>-49.1</v>
      </c>
      <c r="J105" s="12">
        <v>-100</v>
      </c>
      <c r="K105" s="43" t="s">
        <v>739</v>
      </c>
      <c r="L105" s="9" t="str">
        <f t="shared" si="14"/>
        <v>No</v>
      </c>
    </row>
    <row r="106" spans="1:12" x14ac:dyDescent="0.25">
      <c r="A106" s="44" t="s">
        <v>632</v>
      </c>
      <c r="B106" s="35" t="s">
        <v>213</v>
      </c>
      <c r="C106" s="36">
        <v>1976</v>
      </c>
      <c r="D106" s="11" t="str">
        <f t="shared" si="11"/>
        <v>N/A</v>
      </c>
      <c r="E106" s="36">
        <v>756</v>
      </c>
      <c r="F106" s="11" t="str">
        <f t="shared" si="12"/>
        <v>N/A</v>
      </c>
      <c r="G106" s="36">
        <v>0</v>
      </c>
      <c r="H106" s="11" t="str">
        <f t="shared" si="13"/>
        <v>N/A</v>
      </c>
      <c r="I106" s="12">
        <v>-61.7</v>
      </c>
      <c r="J106" s="12">
        <v>-100</v>
      </c>
      <c r="K106" s="43" t="s">
        <v>739</v>
      </c>
      <c r="L106" s="9" t="str">
        <f t="shared" si="14"/>
        <v>No</v>
      </c>
    </row>
    <row r="107" spans="1:12" ht="25" x14ac:dyDescent="0.25">
      <c r="A107" s="44" t="s">
        <v>1455</v>
      </c>
      <c r="B107" s="35" t="s">
        <v>213</v>
      </c>
      <c r="C107" s="45">
        <v>161.83755060999999</v>
      </c>
      <c r="D107" s="11" t="str">
        <f t="shared" si="11"/>
        <v>N/A</v>
      </c>
      <c r="E107" s="45">
        <v>215.44841270000001</v>
      </c>
      <c r="F107" s="11" t="str">
        <f t="shared" si="12"/>
        <v>N/A</v>
      </c>
      <c r="G107" s="45" t="s">
        <v>1747</v>
      </c>
      <c r="H107" s="11" t="str">
        <f t="shared" si="13"/>
        <v>N/A</v>
      </c>
      <c r="I107" s="12">
        <v>33.130000000000003</v>
      </c>
      <c r="J107" s="12" t="s">
        <v>1747</v>
      </c>
      <c r="K107" s="43" t="s">
        <v>739</v>
      </c>
      <c r="L107" s="9" t="str">
        <f t="shared" si="14"/>
        <v>N/A</v>
      </c>
    </row>
    <row r="108" spans="1:12" ht="25" x14ac:dyDescent="0.25">
      <c r="A108" s="44" t="s">
        <v>633</v>
      </c>
      <c r="B108" s="35" t="s">
        <v>213</v>
      </c>
      <c r="C108" s="45">
        <v>599927</v>
      </c>
      <c r="D108" s="11" t="str">
        <f t="shared" si="11"/>
        <v>N/A</v>
      </c>
      <c r="E108" s="45">
        <v>521088</v>
      </c>
      <c r="F108" s="11" t="str">
        <f t="shared" si="12"/>
        <v>N/A</v>
      </c>
      <c r="G108" s="45">
        <v>0</v>
      </c>
      <c r="H108" s="11" t="str">
        <f t="shared" si="13"/>
        <v>N/A</v>
      </c>
      <c r="I108" s="12">
        <v>-13.1</v>
      </c>
      <c r="J108" s="12">
        <v>-100</v>
      </c>
      <c r="K108" s="43" t="s">
        <v>739</v>
      </c>
      <c r="L108" s="9" t="str">
        <f t="shared" si="14"/>
        <v>No</v>
      </c>
    </row>
    <row r="109" spans="1:12" x14ac:dyDescent="0.25">
      <c r="A109" s="44" t="s">
        <v>634</v>
      </c>
      <c r="B109" s="35" t="s">
        <v>213</v>
      </c>
      <c r="C109" s="36">
        <v>2437</v>
      </c>
      <c r="D109" s="11" t="str">
        <f t="shared" si="11"/>
        <v>N/A</v>
      </c>
      <c r="E109" s="36">
        <v>2122</v>
      </c>
      <c r="F109" s="11" t="str">
        <f t="shared" si="12"/>
        <v>N/A</v>
      </c>
      <c r="G109" s="36">
        <v>0</v>
      </c>
      <c r="H109" s="11" t="str">
        <f t="shared" si="13"/>
        <v>N/A</v>
      </c>
      <c r="I109" s="12">
        <v>-12.9</v>
      </c>
      <c r="J109" s="12">
        <v>-100</v>
      </c>
      <c r="K109" s="43" t="s">
        <v>739</v>
      </c>
      <c r="L109" s="9" t="str">
        <f t="shared" si="14"/>
        <v>No</v>
      </c>
    </row>
    <row r="110" spans="1:12" ht="25" x14ac:dyDescent="0.25">
      <c r="A110" s="44" t="s">
        <v>1456</v>
      </c>
      <c r="B110" s="35" t="s">
        <v>213</v>
      </c>
      <c r="C110" s="45">
        <v>246.17439475</v>
      </c>
      <c r="D110" s="11" t="str">
        <f t="shared" si="11"/>
        <v>N/A</v>
      </c>
      <c r="E110" s="45">
        <v>245.56456173000001</v>
      </c>
      <c r="F110" s="11" t="str">
        <f t="shared" si="12"/>
        <v>N/A</v>
      </c>
      <c r="G110" s="45" t="s">
        <v>1747</v>
      </c>
      <c r="H110" s="11" t="str">
        <f t="shared" si="13"/>
        <v>N/A</v>
      </c>
      <c r="I110" s="12">
        <v>-0.248</v>
      </c>
      <c r="J110" s="12" t="s">
        <v>1747</v>
      </c>
      <c r="K110" s="43" t="s">
        <v>739</v>
      </c>
      <c r="L110" s="9" t="str">
        <f t="shared" si="14"/>
        <v>N/A</v>
      </c>
    </row>
    <row r="111" spans="1:12" x14ac:dyDescent="0.25">
      <c r="A111" s="44" t="s">
        <v>635</v>
      </c>
      <c r="B111" s="35" t="s">
        <v>213</v>
      </c>
      <c r="C111" s="45">
        <v>3915544</v>
      </c>
      <c r="D111" s="11" t="str">
        <f t="shared" si="11"/>
        <v>N/A</v>
      </c>
      <c r="E111" s="45">
        <v>3415954</v>
      </c>
      <c r="F111" s="11" t="str">
        <f t="shared" si="12"/>
        <v>N/A</v>
      </c>
      <c r="G111" s="45">
        <v>0</v>
      </c>
      <c r="H111" s="11" t="str">
        <f t="shared" si="13"/>
        <v>N/A</v>
      </c>
      <c r="I111" s="12">
        <v>-12.8</v>
      </c>
      <c r="J111" s="12">
        <v>-100</v>
      </c>
      <c r="K111" s="43" t="s">
        <v>739</v>
      </c>
      <c r="L111" s="9" t="str">
        <f t="shared" si="14"/>
        <v>No</v>
      </c>
    </row>
    <row r="112" spans="1:12" x14ac:dyDescent="0.25">
      <c r="A112" s="44" t="s">
        <v>636</v>
      </c>
      <c r="B112" s="35" t="s">
        <v>213</v>
      </c>
      <c r="C112" s="36">
        <v>296</v>
      </c>
      <c r="D112" s="11" t="str">
        <f t="shared" si="11"/>
        <v>N/A</v>
      </c>
      <c r="E112" s="36">
        <v>285</v>
      </c>
      <c r="F112" s="11" t="str">
        <f t="shared" si="12"/>
        <v>N/A</v>
      </c>
      <c r="G112" s="36">
        <v>0</v>
      </c>
      <c r="H112" s="11" t="str">
        <f t="shared" si="13"/>
        <v>N/A</v>
      </c>
      <c r="I112" s="12">
        <v>-3.72</v>
      </c>
      <c r="J112" s="12">
        <v>-100</v>
      </c>
      <c r="K112" s="43" t="s">
        <v>739</v>
      </c>
      <c r="L112" s="9" t="str">
        <f t="shared" si="14"/>
        <v>No</v>
      </c>
    </row>
    <row r="113" spans="1:12" x14ac:dyDescent="0.25">
      <c r="A113" s="44" t="s">
        <v>1457</v>
      </c>
      <c r="B113" s="35" t="s">
        <v>213</v>
      </c>
      <c r="C113" s="45">
        <v>13228.189189000001</v>
      </c>
      <c r="D113" s="11" t="str">
        <f t="shared" si="11"/>
        <v>N/A</v>
      </c>
      <c r="E113" s="45">
        <v>11985.803508999999</v>
      </c>
      <c r="F113" s="11" t="str">
        <f t="shared" si="12"/>
        <v>N/A</v>
      </c>
      <c r="G113" s="45" t="s">
        <v>1747</v>
      </c>
      <c r="H113" s="11" t="str">
        <f t="shared" si="13"/>
        <v>N/A</v>
      </c>
      <c r="I113" s="12">
        <v>-9.39</v>
      </c>
      <c r="J113" s="12" t="s">
        <v>1747</v>
      </c>
      <c r="K113" s="43" t="s">
        <v>739</v>
      </c>
      <c r="L113" s="9" t="str">
        <f t="shared" si="14"/>
        <v>N/A</v>
      </c>
    </row>
    <row r="114" spans="1:12" ht="25" x14ac:dyDescent="0.25">
      <c r="A114" s="44" t="s">
        <v>637</v>
      </c>
      <c r="B114" s="35" t="s">
        <v>213</v>
      </c>
      <c r="C114" s="45">
        <v>57821</v>
      </c>
      <c r="D114" s="11" t="str">
        <f t="shared" si="11"/>
        <v>N/A</v>
      </c>
      <c r="E114" s="45">
        <v>314858</v>
      </c>
      <c r="F114" s="11" t="str">
        <f t="shared" si="12"/>
        <v>N/A</v>
      </c>
      <c r="G114" s="45">
        <v>0</v>
      </c>
      <c r="H114" s="11" t="str">
        <f t="shared" si="13"/>
        <v>N/A</v>
      </c>
      <c r="I114" s="12">
        <v>444.5</v>
      </c>
      <c r="J114" s="12">
        <v>-100</v>
      </c>
      <c r="K114" s="43" t="s">
        <v>739</v>
      </c>
      <c r="L114" s="9" t="str">
        <f>IF(J114="Div by 0", "N/A", IF(OR(J114="N/A",K114="N/A"),"N/A", IF(J114&gt;VALUE(MID(K114,1,2)), "No", IF(J114&lt;-1*VALUE(MID(K114,1,2)), "No", "Yes"))))</f>
        <v>No</v>
      </c>
    </row>
    <row r="115" spans="1:12" x14ac:dyDescent="0.25">
      <c r="A115" s="44" t="s">
        <v>638</v>
      </c>
      <c r="B115" s="35" t="s">
        <v>213</v>
      </c>
      <c r="C115" s="36">
        <v>361</v>
      </c>
      <c r="D115" s="11" t="str">
        <f t="shared" si="11"/>
        <v>N/A</v>
      </c>
      <c r="E115" s="36">
        <v>4505</v>
      </c>
      <c r="F115" s="11" t="str">
        <f t="shared" si="12"/>
        <v>N/A</v>
      </c>
      <c r="G115" s="36">
        <v>0</v>
      </c>
      <c r="H115" s="11" t="str">
        <f t="shared" si="13"/>
        <v>N/A</v>
      </c>
      <c r="I115" s="12">
        <v>1148</v>
      </c>
      <c r="J115" s="12">
        <v>-100</v>
      </c>
      <c r="K115" s="43" t="s">
        <v>739</v>
      </c>
      <c r="L115" s="9" t="str">
        <f t="shared" ref="L115:L119" si="15">IF(J115="Div by 0", "N/A", IF(OR(J115="N/A",K115="N/A"),"N/A", IF(J115&gt;VALUE(MID(K115,1,2)), "No", IF(J115&lt;-1*VALUE(MID(K115,1,2)), "No", "Yes"))))</f>
        <v>No</v>
      </c>
    </row>
    <row r="116" spans="1:12" ht="25" x14ac:dyDescent="0.25">
      <c r="A116" s="44" t="s">
        <v>1458</v>
      </c>
      <c r="B116" s="35" t="s">
        <v>213</v>
      </c>
      <c r="C116" s="45">
        <v>160.16897506999999</v>
      </c>
      <c r="D116" s="11" t="str">
        <f t="shared" si="11"/>
        <v>N/A</v>
      </c>
      <c r="E116" s="45">
        <v>69.890788013000005</v>
      </c>
      <c r="F116" s="11" t="str">
        <f t="shared" si="12"/>
        <v>N/A</v>
      </c>
      <c r="G116" s="45" t="s">
        <v>1747</v>
      </c>
      <c r="H116" s="11" t="str">
        <f t="shared" si="13"/>
        <v>N/A</v>
      </c>
      <c r="I116" s="12">
        <v>-56.4</v>
      </c>
      <c r="J116" s="12" t="s">
        <v>1747</v>
      </c>
      <c r="K116" s="43" t="s">
        <v>739</v>
      </c>
      <c r="L116" s="9" t="str">
        <f t="shared" si="15"/>
        <v>N/A</v>
      </c>
    </row>
    <row r="117" spans="1:12" ht="25" x14ac:dyDescent="0.25">
      <c r="A117" s="44" t="s">
        <v>639</v>
      </c>
      <c r="B117" s="35" t="s">
        <v>213</v>
      </c>
      <c r="C117" s="45">
        <v>224267</v>
      </c>
      <c r="D117" s="11" t="str">
        <f t="shared" si="11"/>
        <v>N/A</v>
      </c>
      <c r="E117" s="45">
        <v>234706</v>
      </c>
      <c r="F117" s="11" t="str">
        <f t="shared" si="12"/>
        <v>N/A</v>
      </c>
      <c r="G117" s="45">
        <v>0</v>
      </c>
      <c r="H117" s="11" t="str">
        <f t="shared" si="13"/>
        <v>N/A</v>
      </c>
      <c r="I117" s="12">
        <v>4.6550000000000002</v>
      </c>
      <c r="J117" s="12">
        <v>-100</v>
      </c>
      <c r="K117" s="43" t="s">
        <v>739</v>
      </c>
      <c r="L117" s="9" t="str">
        <f t="shared" si="15"/>
        <v>No</v>
      </c>
    </row>
    <row r="118" spans="1:12" x14ac:dyDescent="0.25">
      <c r="A118" s="44" t="s">
        <v>640</v>
      </c>
      <c r="B118" s="35" t="s">
        <v>213</v>
      </c>
      <c r="C118" s="36">
        <v>4011</v>
      </c>
      <c r="D118" s="11" t="str">
        <f t="shared" si="11"/>
        <v>N/A</v>
      </c>
      <c r="E118" s="36">
        <v>2542</v>
      </c>
      <c r="F118" s="11" t="str">
        <f t="shared" si="12"/>
        <v>N/A</v>
      </c>
      <c r="G118" s="36">
        <v>0</v>
      </c>
      <c r="H118" s="11" t="str">
        <f t="shared" si="13"/>
        <v>N/A</v>
      </c>
      <c r="I118" s="12">
        <v>-36.6</v>
      </c>
      <c r="J118" s="12">
        <v>-100</v>
      </c>
      <c r="K118" s="43" t="s">
        <v>739</v>
      </c>
      <c r="L118" s="9" t="str">
        <f t="shared" si="15"/>
        <v>No</v>
      </c>
    </row>
    <row r="119" spans="1:12" ht="25" x14ac:dyDescent="0.25">
      <c r="A119" s="44" t="s">
        <v>1459</v>
      </c>
      <c r="B119" s="35" t="s">
        <v>213</v>
      </c>
      <c r="C119" s="45">
        <v>55.912989279000001</v>
      </c>
      <c r="D119" s="11" t="str">
        <f t="shared" si="11"/>
        <v>N/A</v>
      </c>
      <c r="E119" s="45">
        <v>92.331235247999999</v>
      </c>
      <c r="F119" s="11" t="str">
        <f t="shared" si="12"/>
        <v>N/A</v>
      </c>
      <c r="G119" s="45" t="s">
        <v>1747</v>
      </c>
      <c r="H119" s="11" t="str">
        <f t="shared" si="13"/>
        <v>N/A</v>
      </c>
      <c r="I119" s="12">
        <v>65.13</v>
      </c>
      <c r="J119" s="12" t="s">
        <v>1747</v>
      </c>
      <c r="K119" s="43" t="s">
        <v>739</v>
      </c>
      <c r="L119" s="9" t="str">
        <f t="shared" si="15"/>
        <v>N/A</v>
      </c>
    </row>
    <row r="120" spans="1:12" ht="25" x14ac:dyDescent="0.25">
      <c r="A120" s="44" t="s">
        <v>641</v>
      </c>
      <c r="B120" s="35" t="s">
        <v>213</v>
      </c>
      <c r="C120" s="45">
        <v>2912212</v>
      </c>
      <c r="D120" s="11" t="str">
        <f t="shared" si="11"/>
        <v>N/A</v>
      </c>
      <c r="E120" s="45">
        <v>6323761</v>
      </c>
      <c r="F120" s="11" t="str">
        <f t="shared" si="12"/>
        <v>N/A</v>
      </c>
      <c r="G120" s="45">
        <v>0</v>
      </c>
      <c r="H120" s="11" t="str">
        <f t="shared" si="13"/>
        <v>N/A</v>
      </c>
      <c r="I120" s="12">
        <v>117.1</v>
      </c>
      <c r="J120" s="12">
        <v>-100</v>
      </c>
      <c r="K120" s="43" t="s">
        <v>739</v>
      </c>
      <c r="L120" s="9" t="str">
        <f t="shared" ref="L120:L131" si="16">IF(J120="Div by 0", "N/A", IF(K120="N/A","N/A", IF(J120&gt;VALUE(MID(K120,1,2)), "No", IF(J120&lt;-1*VALUE(MID(K120,1,2)), "No", "Yes"))))</f>
        <v>No</v>
      </c>
    </row>
    <row r="121" spans="1:12" x14ac:dyDescent="0.25">
      <c r="A121" s="44" t="s">
        <v>642</v>
      </c>
      <c r="B121" s="35" t="s">
        <v>213</v>
      </c>
      <c r="C121" s="36">
        <v>7245</v>
      </c>
      <c r="D121" s="11" t="str">
        <f t="shared" si="11"/>
        <v>N/A</v>
      </c>
      <c r="E121" s="36">
        <v>12960</v>
      </c>
      <c r="F121" s="11" t="str">
        <f t="shared" si="12"/>
        <v>N/A</v>
      </c>
      <c r="G121" s="36">
        <v>0</v>
      </c>
      <c r="H121" s="11" t="str">
        <f t="shared" si="13"/>
        <v>N/A</v>
      </c>
      <c r="I121" s="12">
        <v>78.88</v>
      </c>
      <c r="J121" s="12">
        <v>-100</v>
      </c>
      <c r="K121" s="43" t="s">
        <v>739</v>
      </c>
      <c r="L121" s="9" t="str">
        <f t="shared" si="16"/>
        <v>No</v>
      </c>
    </row>
    <row r="122" spans="1:12" ht="25" x14ac:dyDescent="0.25">
      <c r="A122" s="44" t="s">
        <v>1460</v>
      </c>
      <c r="B122" s="35" t="s">
        <v>213</v>
      </c>
      <c r="C122" s="45">
        <v>401.96162871000001</v>
      </c>
      <c r="D122" s="11" t="str">
        <f t="shared" si="11"/>
        <v>N/A</v>
      </c>
      <c r="E122" s="45">
        <v>487.94452159999997</v>
      </c>
      <c r="F122" s="11" t="str">
        <f t="shared" si="12"/>
        <v>N/A</v>
      </c>
      <c r="G122" s="45" t="s">
        <v>1747</v>
      </c>
      <c r="H122" s="11" t="str">
        <f t="shared" si="13"/>
        <v>N/A</v>
      </c>
      <c r="I122" s="12">
        <v>21.39</v>
      </c>
      <c r="J122" s="12" t="s">
        <v>1747</v>
      </c>
      <c r="K122" s="43" t="s">
        <v>739</v>
      </c>
      <c r="L122" s="9" t="str">
        <f t="shared" si="16"/>
        <v>N/A</v>
      </c>
    </row>
    <row r="123" spans="1:12" ht="25" x14ac:dyDescent="0.25">
      <c r="A123" s="44" t="s">
        <v>643</v>
      </c>
      <c r="B123" s="35" t="s">
        <v>213</v>
      </c>
      <c r="C123" s="45">
        <v>51325287</v>
      </c>
      <c r="D123" s="11" t="str">
        <f t="shared" ref="D123:D131" si="17">IF($B123="N/A","N/A",IF(C123&gt;10,"No",IF(C123&lt;-10,"No","Yes")))</f>
        <v>N/A</v>
      </c>
      <c r="E123" s="45">
        <v>989295</v>
      </c>
      <c r="F123" s="11" t="str">
        <f t="shared" ref="F123:F131" si="18">IF($B123="N/A","N/A",IF(E123&gt;10,"No",IF(E123&lt;-10,"No","Yes")))</f>
        <v>N/A</v>
      </c>
      <c r="G123" s="45">
        <v>0</v>
      </c>
      <c r="H123" s="11" t="str">
        <f t="shared" ref="H123:H131" si="19">IF($B123="N/A","N/A",IF(G123&gt;10,"No",IF(G123&lt;-10,"No","Yes")))</f>
        <v>N/A</v>
      </c>
      <c r="I123" s="12">
        <v>-98.1</v>
      </c>
      <c r="J123" s="12">
        <v>-100</v>
      </c>
      <c r="K123" s="43" t="s">
        <v>739</v>
      </c>
      <c r="L123" s="9" t="str">
        <f t="shared" si="16"/>
        <v>No</v>
      </c>
    </row>
    <row r="124" spans="1:12" x14ac:dyDescent="0.25">
      <c r="A124" s="44" t="s">
        <v>644</v>
      </c>
      <c r="B124" s="35" t="s">
        <v>213</v>
      </c>
      <c r="C124" s="36">
        <v>4044</v>
      </c>
      <c r="D124" s="11" t="str">
        <f t="shared" si="17"/>
        <v>N/A</v>
      </c>
      <c r="E124" s="36">
        <v>855</v>
      </c>
      <c r="F124" s="11" t="str">
        <f t="shared" si="18"/>
        <v>N/A</v>
      </c>
      <c r="G124" s="36">
        <v>0</v>
      </c>
      <c r="H124" s="11" t="str">
        <f t="shared" si="19"/>
        <v>N/A</v>
      </c>
      <c r="I124" s="12">
        <v>-78.900000000000006</v>
      </c>
      <c r="J124" s="12">
        <v>-100</v>
      </c>
      <c r="K124" s="43" t="s">
        <v>739</v>
      </c>
      <c r="L124" s="9" t="str">
        <f t="shared" si="16"/>
        <v>No</v>
      </c>
    </row>
    <row r="125" spans="1:12" ht="25" x14ac:dyDescent="0.25">
      <c r="A125" s="44" t="s">
        <v>1461</v>
      </c>
      <c r="B125" s="35" t="s">
        <v>213</v>
      </c>
      <c r="C125" s="45">
        <v>12691.712908</v>
      </c>
      <c r="D125" s="11" t="str">
        <f t="shared" si="17"/>
        <v>N/A</v>
      </c>
      <c r="E125" s="45">
        <v>1157.0701753999999</v>
      </c>
      <c r="F125" s="11" t="str">
        <f t="shared" si="18"/>
        <v>N/A</v>
      </c>
      <c r="G125" s="45" t="s">
        <v>1747</v>
      </c>
      <c r="H125" s="11" t="str">
        <f t="shared" si="19"/>
        <v>N/A</v>
      </c>
      <c r="I125" s="12">
        <v>-90.9</v>
      </c>
      <c r="J125" s="12" t="s">
        <v>1747</v>
      </c>
      <c r="K125" s="43" t="s">
        <v>739</v>
      </c>
      <c r="L125" s="9" t="str">
        <f t="shared" si="16"/>
        <v>N/A</v>
      </c>
    </row>
    <row r="126" spans="1:12" ht="25" x14ac:dyDescent="0.25">
      <c r="A126" s="44" t="s">
        <v>645</v>
      </c>
      <c r="B126" s="35" t="s">
        <v>213</v>
      </c>
      <c r="C126" s="45">
        <v>35509923</v>
      </c>
      <c r="D126" s="11" t="str">
        <f t="shared" si="17"/>
        <v>N/A</v>
      </c>
      <c r="E126" s="45">
        <v>49992576</v>
      </c>
      <c r="F126" s="11" t="str">
        <f t="shared" si="18"/>
        <v>N/A</v>
      </c>
      <c r="G126" s="45">
        <v>0</v>
      </c>
      <c r="H126" s="11" t="str">
        <f t="shared" si="19"/>
        <v>N/A</v>
      </c>
      <c r="I126" s="12">
        <v>40.78</v>
      </c>
      <c r="J126" s="12">
        <v>-100</v>
      </c>
      <c r="K126" s="43" t="s">
        <v>739</v>
      </c>
      <c r="L126" s="9" t="str">
        <f t="shared" si="16"/>
        <v>No</v>
      </c>
    </row>
    <row r="127" spans="1:12" x14ac:dyDescent="0.25">
      <c r="A127" s="44" t="s">
        <v>646</v>
      </c>
      <c r="B127" s="35" t="s">
        <v>213</v>
      </c>
      <c r="C127" s="36">
        <v>3953</v>
      </c>
      <c r="D127" s="11" t="str">
        <f t="shared" si="17"/>
        <v>N/A</v>
      </c>
      <c r="E127" s="36">
        <v>6581</v>
      </c>
      <c r="F127" s="11" t="str">
        <f t="shared" si="18"/>
        <v>N/A</v>
      </c>
      <c r="G127" s="36">
        <v>0</v>
      </c>
      <c r="H127" s="11" t="str">
        <f t="shared" si="19"/>
        <v>N/A</v>
      </c>
      <c r="I127" s="12">
        <v>66.48</v>
      </c>
      <c r="J127" s="12">
        <v>-100</v>
      </c>
      <c r="K127" s="43" t="s">
        <v>739</v>
      </c>
      <c r="L127" s="9" t="str">
        <f t="shared" si="16"/>
        <v>No</v>
      </c>
    </row>
    <row r="128" spans="1:12" ht="25" x14ac:dyDescent="0.25">
      <c r="A128" s="44" t="s">
        <v>1462</v>
      </c>
      <c r="B128" s="35" t="s">
        <v>213</v>
      </c>
      <c r="C128" s="45">
        <v>8983.0313686000009</v>
      </c>
      <c r="D128" s="11" t="str">
        <f t="shared" si="17"/>
        <v>N/A</v>
      </c>
      <c r="E128" s="45">
        <v>7596.5014435000003</v>
      </c>
      <c r="F128" s="11" t="str">
        <f t="shared" si="18"/>
        <v>N/A</v>
      </c>
      <c r="G128" s="45" t="s">
        <v>1747</v>
      </c>
      <c r="H128" s="11" t="str">
        <f t="shared" si="19"/>
        <v>N/A</v>
      </c>
      <c r="I128" s="12">
        <v>-15.4</v>
      </c>
      <c r="J128" s="12" t="s">
        <v>1747</v>
      </c>
      <c r="K128" s="43" t="s">
        <v>739</v>
      </c>
      <c r="L128" s="9" t="str">
        <f t="shared" si="16"/>
        <v>N/A</v>
      </c>
    </row>
    <row r="129" spans="1:12" ht="25" x14ac:dyDescent="0.25">
      <c r="A129" s="44" t="s">
        <v>647</v>
      </c>
      <c r="B129" s="35" t="s">
        <v>213</v>
      </c>
      <c r="C129" s="45">
        <v>1718458</v>
      </c>
      <c r="D129" s="11" t="str">
        <f t="shared" si="17"/>
        <v>N/A</v>
      </c>
      <c r="E129" s="45">
        <v>1902758</v>
      </c>
      <c r="F129" s="11" t="str">
        <f t="shared" si="18"/>
        <v>N/A</v>
      </c>
      <c r="G129" s="45">
        <v>0</v>
      </c>
      <c r="H129" s="11" t="str">
        <f t="shared" si="19"/>
        <v>N/A</v>
      </c>
      <c r="I129" s="12">
        <v>10.72</v>
      </c>
      <c r="J129" s="12">
        <v>-100</v>
      </c>
      <c r="K129" s="43" t="s">
        <v>739</v>
      </c>
      <c r="L129" s="9" t="str">
        <f t="shared" si="16"/>
        <v>No</v>
      </c>
    </row>
    <row r="130" spans="1:12" x14ac:dyDescent="0.25">
      <c r="A130" s="44" t="s">
        <v>648</v>
      </c>
      <c r="B130" s="35" t="s">
        <v>213</v>
      </c>
      <c r="C130" s="36">
        <v>696</v>
      </c>
      <c r="D130" s="11" t="str">
        <f t="shared" si="17"/>
        <v>N/A</v>
      </c>
      <c r="E130" s="36">
        <v>810</v>
      </c>
      <c r="F130" s="11" t="str">
        <f t="shared" si="18"/>
        <v>N/A</v>
      </c>
      <c r="G130" s="36">
        <v>0</v>
      </c>
      <c r="H130" s="11" t="str">
        <f t="shared" si="19"/>
        <v>N/A</v>
      </c>
      <c r="I130" s="12">
        <v>16.38</v>
      </c>
      <c r="J130" s="12">
        <v>-100</v>
      </c>
      <c r="K130" s="43" t="s">
        <v>739</v>
      </c>
      <c r="L130" s="9" t="str">
        <f t="shared" si="16"/>
        <v>No</v>
      </c>
    </row>
    <row r="131" spans="1:12" ht="25" x14ac:dyDescent="0.25">
      <c r="A131" s="44" t="s">
        <v>1463</v>
      </c>
      <c r="B131" s="35" t="s">
        <v>213</v>
      </c>
      <c r="C131" s="45">
        <v>2469.0488506000002</v>
      </c>
      <c r="D131" s="11" t="str">
        <f t="shared" si="17"/>
        <v>N/A</v>
      </c>
      <c r="E131" s="45">
        <v>2349.0839506000002</v>
      </c>
      <c r="F131" s="11" t="str">
        <f t="shared" si="18"/>
        <v>N/A</v>
      </c>
      <c r="G131" s="45" t="s">
        <v>1747</v>
      </c>
      <c r="H131" s="11" t="str">
        <f t="shared" si="19"/>
        <v>N/A</v>
      </c>
      <c r="I131" s="12">
        <v>-4.8600000000000003</v>
      </c>
      <c r="J131" s="12" t="s">
        <v>1747</v>
      </c>
      <c r="K131" s="43" t="s">
        <v>739</v>
      </c>
      <c r="L131" s="9" t="str">
        <f t="shared" si="16"/>
        <v>N/A</v>
      </c>
    </row>
    <row r="132" spans="1:12" x14ac:dyDescent="0.25">
      <c r="A132" s="44" t="s">
        <v>1464</v>
      </c>
      <c r="B132" s="35" t="s">
        <v>213</v>
      </c>
      <c r="C132" s="45">
        <v>453.14960919999999</v>
      </c>
      <c r="D132" s="11" t="str">
        <f t="shared" ref="D132:D143" si="20">IF($B132="N/A","N/A",IF(C132&gt;10,"No",IF(C132&lt;-10,"No","Yes")))</f>
        <v>N/A</v>
      </c>
      <c r="E132" s="45">
        <v>325.29997644999997</v>
      </c>
      <c r="F132" s="11" t="str">
        <f t="shared" ref="F132:F143" si="21">IF($B132="N/A","N/A",IF(E132&gt;10,"No",IF(E132&lt;-10,"No","Yes")))</f>
        <v>N/A</v>
      </c>
      <c r="G132" s="45">
        <v>360.39001353999998</v>
      </c>
      <c r="H132" s="11" t="str">
        <f t="shared" ref="H132:H143" si="22">IF($B132="N/A","N/A",IF(G132&gt;10,"No",IF(G132&lt;-10,"No","Yes")))</f>
        <v>N/A</v>
      </c>
      <c r="I132" s="12">
        <v>-28.2</v>
      </c>
      <c r="J132" s="12">
        <v>10.79</v>
      </c>
      <c r="K132" s="43" t="s">
        <v>739</v>
      </c>
      <c r="L132" s="9" t="str">
        <f t="shared" ref="L132:L143" si="23">IF(J132="Div by 0", "N/A", IF(K132="N/A","N/A", IF(J132&gt;VALUE(MID(K132,1,2)), "No", IF(J132&lt;-1*VALUE(MID(K132,1,2)), "No", "Yes"))))</f>
        <v>Yes</v>
      </c>
    </row>
    <row r="133" spans="1:12" x14ac:dyDescent="0.25">
      <c r="A133" s="44" t="s">
        <v>1465</v>
      </c>
      <c r="B133" s="35" t="s">
        <v>213</v>
      </c>
      <c r="C133" s="45">
        <v>308.96310778999998</v>
      </c>
      <c r="D133" s="11" t="str">
        <f t="shared" si="20"/>
        <v>N/A</v>
      </c>
      <c r="E133" s="45">
        <v>238.69250084000001</v>
      </c>
      <c r="F133" s="11" t="str">
        <f t="shared" si="21"/>
        <v>N/A</v>
      </c>
      <c r="G133" s="45">
        <v>231.07696819</v>
      </c>
      <c r="H133" s="11" t="str">
        <f t="shared" si="22"/>
        <v>N/A</v>
      </c>
      <c r="I133" s="12">
        <v>-22.7</v>
      </c>
      <c r="J133" s="12">
        <v>-3.19</v>
      </c>
      <c r="K133" s="43" t="s">
        <v>739</v>
      </c>
      <c r="L133" s="9" t="str">
        <f t="shared" si="23"/>
        <v>Yes</v>
      </c>
    </row>
    <row r="134" spans="1:12" x14ac:dyDescent="0.25">
      <c r="A134" s="44" t="s">
        <v>1466</v>
      </c>
      <c r="B134" s="35" t="s">
        <v>213</v>
      </c>
      <c r="C134" s="45">
        <v>556.29686628000002</v>
      </c>
      <c r="D134" s="11" t="str">
        <f t="shared" si="20"/>
        <v>N/A</v>
      </c>
      <c r="E134" s="45">
        <v>377.74113607999999</v>
      </c>
      <c r="F134" s="11" t="str">
        <f t="shared" si="21"/>
        <v>N/A</v>
      </c>
      <c r="G134" s="45">
        <v>464.75280523999999</v>
      </c>
      <c r="H134" s="11" t="str">
        <f t="shared" si="22"/>
        <v>N/A</v>
      </c>
      <c r="I134" s="12">
        <v>-32.1</v>
      </c>
      <c r="J134" s="12">
        <v>23.03</v>
      </c>
      <c r="K134" s="43" t="s">
        <v>739</v>
      </c>
      <c r="L134" s="9" t="str">
        <f t="shared" si="23"/>
        <v>Yes</v>
      </c>
    </row>
    <row r="135" spans="1:12" x14ac:dyDescent="0.25">
      <c r="A135" s="44" t="s">
        <v>1467</v>
      </c>
      <c r="B135" s="35" t="s">
        <v>213</v>
      </c>
      <c r="C135" s="45">
        <v>8553.0210337000008</v>
      </c>
      <c r="D135" s="11" t="str">
        <f t="shared" si="20"/>
        <v>N/A</v>
      </c>
      <c r="E135" s="45">
        <v>3454.6243230999999</v>
      </c>
      <c r="F135" s="11" t="str">
        <f t="shared" si="21"/>
        <v>N/A</v>
      </c>
      <c r="G135" s="45">
        <v>3075.6872460999998</v>
      </c>
      <c r="H135" s="11" t="str">
        <f t="shared" si="22"/>
        <v>N/A</v>
      </c>
      <c r="I135" s="12">
        <v>-59.6</v>
      </c>
      <c r="J135" s="12">
        <v>-11</v>
      </c>
      <c r="K135" s="43" t="s">
        <v>739</v>
      </c>
      <c r="L135" s="9" t="str">
        <f t="shared" si="23"/>
        <v>Yes</v>
      </c>
    </row>
    <row r="136" spans="1:12" x14ac:dyDescent="0.25">
      <c r="A136" s="44" t="s">
        <v>1468</v>
      </c>
      <c r="B136" s="35" t="s">
        <v>213</v>
      </c>
      <c r="C136" s="45">
        <v>13500.620537000001</v>
      </c>
      <c r="D136" s="11" t="str">
        <f t="shared" si="20"/>
        <v>N/A</v>
      </c>
      <c r="E136" s="45">
        <v>5635.776699</v>
      </c>
      <c r="F136" s="11" t="str">
        <f t="shared" si="21"/>
        <v>N/A</v>
      </c>
      <c r="G136" s="45">
        <v>4893.7376483999997</v>
      </c>
      <c r="H136" s="11" t="str">
        <f t="shared" si="22"/>
        <v>N/A</v>
      </c>
      <c r="I136" s="12">
        <v>-58.3</v>
      </c>
      <c r="J136" s="12">
        <v>-13.2</v>
      </c>
      <c r="K136" s="43" t="s">
        <v>739</v>
      </c>
      <c r="L136" s="9" t="str">
        <f t="shared" si="23"/>
        <v>Yes</v>
      </c>
    </row>
    <row r="137" spans="1:12" x14ac:dyDescent="0.25">
      <c r="A137" s="44" t="s">
        <v>1469</v>
      </c>
      <c r="B137" s="35" t="s">
        <v>213</v>
      </c>
      <c r="C137" s="45">
        <v>3999.8473806000002</v>
      </c>
      <c r="D137" s="11" t="str">
        <f t="shared" si="20"/>
        <v>N/A</v>
      </c>
      <c r="E137" s="45">
        <v>1544.5963274999999</v>
      </c>
      <c r="F137" s="11" t="str">
        <f t="shared" si="21"/>
        <v>N/A</v>
      </c>
      <c r="G137" s="45">
        <v>1456.0530991000001</v>
      </c>
      <c r="H137" s="11" t="str">
        <f t="shared" si="22"/>
        <v>N/A</v>
      </c>
      <c r="I137" s="12">
        <v>-61.4</v>
      </c>
      <c r="J137" s="12">
        <v>-5.73</v>
      </c>
      <c r="K137" s="43" t="s">
        <v>739</v>
      </c>
      <c r="L137" s="9" t="str">
        <f t="shared" si="23"/>
        <v>Yes</v>
      </c>
    </row>
    <row r="138" spans="1:12" x14ac:dyDescent="0.25">
      <c r="A138" s="44" t="s">
        <v>1470</v>
      </c>
      <c r="B138" s="35" t="s">
        <v>213</v>
      </c>
      <c r="C138" s="45">
        <v>187.48311985999999</v>
      </c>
      <c r="D138" s="11" t="str">
        <f t="shared" si="20"/>
        <v>N/A</v>
      </c>
      <c r="E138" s="45">
        <v>200.33639432000001</v>
      </c>
      <c r="F138" s="11" t="str">
        <f t="shared" si="21"/>
        <v>N/A</v>
      </c>
      <c r="G138" s="45">
        <v>155.64332095</v>
      </c>
      <c r="H138" s="11" t="str">
        <f t="shared" si="22"/>
        <v>N/A</v>
      </c>
      <c r="I138" s="12">
        <v>6.8559999999999999</v>
      </c>
      <c r="J138" s="12">
        <v>-22.3</v>
      </c>
      <c r="K138" s="43" t="s">
        <v>739</v>
      </c>
      <c r="L138" s="9" t="str">
        <f t="shared" si="23"/>
        <v>Yes</v>
      </c>
    </row>
    <row r="139" spans="1:12" x14ac:dyDescent="0.25">
      <c r="A139" s="44" t="s">
        <v>1471</v>
      </c>
      <c r="B139" s="35" t="s">
        <v>213</v>
      </c>
      <c r="C139" s="45">
        <v>66.283151989000004</v>
      </c>
      <c r="D139" s="11" t="str">
        <f t="shared" si="20"/>
        <v>N/A</v>
      </c>
      <c r="E139" s="45">
        <v>70.552142618000005</v>
      </c>
      <c r="F139" s="11" t="str">
        <f t="shared" si="21"/>
        <v>N/A</v>
      </c>
      <c r="G139" s="45">
        <v>57.893783902999999</v>
      </c>
      <c r="H139" s="11" t="str">
        <f t="shared" si="22"/>
        <v>N/A</v>
      </c>
      <c r="I139" s="12">
        <v>6.4409999999999998</v>
      </c>
      <c r="J139" s="12">
        <v>-17.899999999999999</v>
      </c>
      <c r="K139" s="43" t="s">
        <v>739</v>
      </c>
      <c r="L139" s="9" t="str">
        <f t="shared" si="23"/>
        <v>Yes</v>
      </c>
    </row>
    <row r="140" spans="1:12" x14ac:dyDescent="0.25">
      <c r="A140" s="44" t="s">
        <v>1472</v>
      </c>
      <c r="B140" s="35" t="s">
        <v>213</v>
      </c>
      <c r="C140" s="45">
        <v>269.87090344000001</v>
      </c>
      <c r="D140" s="11" t="str">
        <f t="shared" si="20"/>
        <v>N/A</v>
      </c>
      <c r="E140" s="45">
        <v>295.3410465</v>
      </c>
      <c r="F140" s="11" t="str">
        <f t="shared" si="21"/>
        <v>N/A</v>
      </c>
      <c r="G140" s="45">
        <v>221.32427197000001</v>
      </c>
      <c r="H140" s="11" t="str">
        <f t="shared" si="22"/>
        <v>N/A</v>
      </c>
      <c r="I140" s="12">
        <v>9.4380000000000006</v>
      </c>
      <c r="J140" s="12">
        <v>-25.1</v>
      </c>
      <c r="K140" s="43" t="s">
        <v>739</v>
      </c>
      <c r="L140" s="9" t="str">
        <f t="shared" si="23"/>
        <v>Yes</v>
      </c>
    </row>
    <row r="141" spans="1:12" x14ac:dyDescent="0.25">
      <c r="A141" s="44" t="s">
        <v>1473</v>
      </c>
      <c r="B141" s="35" t="s">
        <v>213</v>
      </c>
      <c r="C141" s="45">
        <v>7993.1540696000002</v>
      </c>
      <c r="D141" s="11" t="str">
        <f t="shared" si="20"/>
        <v>N/A</v>
      </c>
      <c r="E141" s="45">
        <v>8569.4880307999993</v>
      </c>
      <c r="F141" s="11" t="str">
        <f t="shared" si="21"/>
        <v>N/A</v>
      </c>
      <c r="G141" s="45">
        <v>1.6079724989999999</v>
      </c>
      <c r="H141" s="11" t="str">
        <f t="shared" si="22"/>
        <v>N/A</v>
      </c>
      <c r="I141" s="12">
        <v>7.21</v>
      </c>
      <c r="J141" s="12">
        <v>-100</v>
      </c>
      <c r="K141" s="43" t="s">
        <v>739</v>
      </c>
      <c r="L141" s="9" t="str">
        <f t="shared" si="23"/>
        <v>No</v>
      </c>
    </row>
    <row r="142" spans="1:12" x14ac:dyDescent="0.25">
      <c r="A142" s="44" t="s">
        <v>1474</v>
      </c>
      <c r="B142" s="35" t="s">
        <v>213</v>
      </c>
      <c r="C142" s="45">
        <v>5763.0902753999999</v>
      </c>
      <c r="D142" s="11" t="str">
        <f t="shared" si="20"/>
        <v>N/A</v>
      </c>
      <c r="E142" s="45">
        <v>6298.5178273000001</v>
      </c>
      <c r="F142" s="11" t="str">
        <f t="shared" si="21"/>
        <v>N/A</v>
      </c>
      <c r="G142" s="45">
        <v>2.2328104384</v>
      </c>
      <c r="H142" s="11" t="str">
        <f t="shared" si="22"/>
        <v>N/A</v>
      </c>
      <c r="I142" s="12">
        <v>9.2910000000000004</v>
      </c>
      <c r="J142" s="12">
        <v>-100</v>
      </c>
      <c r="K142" s="43" t="s">
        <v>739</v>
      </c>
      <c r="L142" s="9" t="str">
        <f t="shared" si="23"/>
        <v>No</v>
      </c>
    </row>
    <row r="143" spans="1:12" x14ac:dyDescent="0.25">
      <c r="A143" s="44" t="s">
        <v>1475</v>
      </c>
      <c r="B143" s="35" t="s">
        <v>213</v>
      </c>
      <c r="C143" s="45">
        <v>10118.492784</v>
      </c>
      <c r="D143" s="11" t="str">
        <f t="shared" si="20"/>
        <v>N/A</v>
      </c>
      <c r="E143" s="45">
        <v>10623.351645999999</v>
      </c>
      <c r="F143" s="11" t="str">
        <f t="shared" si="21"/>
        <v>N/A</v>
      </c>
      <c r="G143" s="45">
        <v>1.0585092171999999</v>
      </c>
      <c r="H143" s="11" t="str">
        <f t="shared" si="22"/>
        <v>N/A</v>
      </c>
      <c r="I143" s="12">
        <v>4.9889999999999999</v>
      </c>
      <c r="J143" s="12">
        <v>-100</v>
      </c>
      <c r="K143" s="43" t="s">
        <v>739</v>
      </c>
      <c r="L143" s="9" t="str">
        <f t="shared" si="23"/>
        <v>No</v>
      </c>
    </row>
    <row r="144" spans="1:12" x14ac:dyDescent="0.25">
      <c r="A144" s="44" t="s">
        <v>89</v>
      </c>
      <c r="B144" s="35" t="s">
        <v>213</v>
      </c>
      <c r="C144" s="8">
        <v>17.972746245</v>
      </c>
      <c r="D144" s="11" t="str">
        <f t="shared" ref="D144:D161" si="24">IF($B144="N/A","N/A",IF(C144&gt;10,"No",IF(C144&lt;-10,"No","Yes")))</f>
        <v>N/A</v>
      </c>
      <c r="E144" s="8">
        <v>11.961384507</v>
      </c>
      <c r="F144" s="11" t="str">
        <f t="shared" ref="F144:F161" si="25">IF($B144="N/A","N/A",IF(E144&gt;10,"No",IF(E144&lt;-10,"No","Yes")))</f>
        <v>N/A</v>
      </c>
      <c r="G144" s="8">
        <v>13.604639049999999</v>
      </c>
      <c r="H144" s="11" t="str">
        <f t="shared" ref="H144:H161" si="26">IF($B144="N/A","N/A",IF(G144&gt;10,"No",IF(G144&lt;-10,"No","Yes")))</f>
        <v>N/A</v>
      </c>
      <c r="I144" s="12">
        <v>-33.4</v>
      </c>
      <c r="J144" s="12">
        <v>13.74</v>
      </c>
      <c r="K144" s="43" t="s">
        <v>739</v>
      </c>
      <c r="L144" s="9" t="str">
        <f t="shared" ref="L144:L161" si="27">IF(J144="Div by 0", "N/A", IF(K144="N/A","N/A", IF(J144&gt;VALUE(MID(K144,1,2)), "No", IF(J144&lt;-1*VALUE(MID(K144,1,2)), "No", "Yes"))))</f>
        <v>Yes</v>
      </c>
    </row>
    <row r="145" spans="1:12" x14ac:dyDescent="0.25">
      <c r="A145" s="44" t="s">
        <v>477</v>
      </c>
      <c r="B145" s="35" t="s">
        <v>213</v>
      </c>
      <c r="C145" s="8">
        <v>19.202652158999999</v>
      </c>
      <c r="D145" s="11" t="str">
        <f t="shared" si="24"/>
        <v>N/A</v>
      </c>
      <c r="E145" s="8">
        <v>12.403749582</v>
      </c>
      <c r="F145" s="11" t="str">
        <f t="shared" si="25"/>
        <v>N/A</v>
      </c>
      <c r="G145" s="8">
        <v>13.67101598</v>
      </c>
      <c r="H145" s="11" t="str">
        <f t="shared" si="26"/>
        <v>N/A</v>
      </c>
      <c r="I145" s="12">
        <v>-35.4</v>
      </c>
      <c r="J145" s="12">
        <v>10.220000000000001</v>
      </c>
      <c r="K145" s="43" t="s">
        <v>739</v>
      </c>
      <c r="L145" s="9" t="str">
        <f t="shared" si="27"/>
        <v>Yes</v>
      </c>
    </row>
    <row r="146" spans="1:12" x14ac:dyDescent="0.25">
      <c r="A146" s="44" t="s">
        <v>478</v>
      </c>
      <c r="B146" s="35" t="s">
        <v>213</v>
      </c>
      <c r="C146" s="8">
        <v>16.792919224999999</v>
      </c>
      <c r="D146" s="11" t="str">
        <f t="shared" si="24"/>
        <v>N/A</v>
      </c>
      <c r="E146" s="8">
        <v>11.420467269</v>
      </c>
      <c r="F146" s="11" t="str">
        <f t="shared" si="25"/>
        <v>N/A</v>
      </c>
      <c r="G146" s="8">
        <v>13.505209725</v>
      </c>
      <c r="H146" s="11" t="str">
        <f t="shared" si="26"/>
        <v>N/A</v>
      </c>
      <c r="I146" s="12">
        <v>-32</v>
      </c>
      <c r="J146" s="12">
        <v>18.25</v>
      </c>
      <c r="K146" s="43" t="s">
        <v>739</v>
      </c>
      <c r="L146" s="9" t="str">
        <f t="shared" si="27"/>
        <v>Yes</v>
      </c>
    </row>
    <row r="147" spans="1:12" x14ac:dyDescent="0.25">
      <c r="A147" s="44" t="s">
        <v>1476</v>
      </c>
      <c r="B147" s="35" t="s">
        <v>213</v>
      </c>
      <c r="C147" s="8">
        <v>17.399844498</v>
      </c>
      <c r="D147" s="11" t="str">
        <f t="shared" si="24"/>
        <v>N/A</v>
      </c>
      <c r="E147" s="8">
        <v>12.840436386</v>
      </c>
      <c r="F147" s="11" t="str">
        <f t="shared" si="25"/>
        <v>N/A</v>
      </c>
      <c r="G147" s="8">
        <v>11.864995312</v>
      </c>
      <c r="H147" s="11" t="str">
        <f t="shared" si="26"/>
        <v>N/A</v>
      </c>
      <c r="I147" s="12">
        <v>-26.2</v>
      </c>
      <c r="J147" s="12">
        <v>-7.6</v>
      </c>
      <c r="K147" s="43" t="s">
        <v>739</v>
      </c>
      <c r="L147" s="9" t="str">
        <f t="shared" si="27"/>
        <v>Yes</v>
      </c>
    </row>
    <row r="148" spans="1:12" x14ac:dyDescent="0.25">
      <c r="A148" s="44" t="s">
        <v>1477</v>
      </c>
      <c r="B148" s="35" t="s">
        <v>213</v>
      </c>
      <c r="C148" s="8">
        <v>29.692281537</v>
      </c>
      <c r="D148" s="11" t="str">
        <f t="shared" si="24"/>
        <v>N/A</v>
      </c>
      <c r="E148" s="8">
        <v>22.924338801000001</v>
      </c>
      <c r="F148" s="11" t="str">
        <f t="shared" si="25"/>
        <v>N/A</v>
      </c>
      <c r="G148" s="8">
        <v>21.169916435000001</v>
      </c>
      <c r="H148" s="11" t="str">
        <f t="shared" si="26"/>
        <v>N/A</v>
      </c>
      <c r="I148" s="12">
        <v>-22.8</v>
      </c>
      <c r="J148" s="12">
        <v>-7.65</v>
      </c>
      <c r="K148" s="43" t="s">
        <v>739</v>
      </c>
      <c r="L148" s="9" t="str">
        <f t="shared" si="27"/>
        <v>Yes</v>
      </c>
    </row>
    <row r="149" spans="1:12" x14ac:dyDescent="0.25">
      <c r="A149" s="44" t="s">
        <v>1478</v>
      </c>
      <c r="B149" s="35" t="s">
        <v>213</v>
      </c>
      <c r="C149" s="8">
        <v>6.0202535683000002</v>
      </c>
      <c r="D149" s="11" t="str">
        <f t="shared" si="24"/>
        <v>N/A</v>
      </c>
      <c r="E149" s="8">
        <v>3.9710382921999998</v>
      </c>
      <c r="F149" s="11" t="str">
        <f t="shared" si="25"/>
        <v>N/A</v>
      </c>
      <c r="G149" s="8">
        <v>3.5199038205000002</v>
      </c>
      <c r="H149" s="11" t="str">
        <f t="shared" si="26"/>
        <v>N/A</v>
      </c>
      <c r="I149" s="12">
        <v>-34</v>
      </c>
      <c r="J149" s="12">
        <v>-11.4</v>
      </c>
      <c r="K149" s="43" t="s">
        <v>739</v>
      </c>
      <c r="L149" s="9" t="str">
        <f t="shared" si="27"/>
        <v>Yes</v>
      </c>
    </row>
    <row r="150" spans="1:12" x14ac:dyDescent="0.25">
      <c r="A150" s="44" t="s">
        <v>90</v>
      </c>
      <c r="B150" s="35" t="s">
        <v>213</v>
      </c>
      <c r="C150" s="8">
        <v>36.968531325000001</v>
      </c>
      <c r="D150" s="11" t="str">
        <f t="shared" si="24"/>
        <v>N/A</v>
      </c>
      <c r="E150" s="8">
        <v>36.947649321</v>
      </c>
      <c r="F150" s="11" t="str">
        <f t="shared" si="25"/>
        <v>N/A</v>
      </c>
      <c r="G150" s="8">
        <v>34.053265738</v>
      </c>
      <c r="H150" s="11" t="str">
        <f t="shared" si="26"/>
        <v>N/A</v>
      </c>
      <c r="I150" s="12">
        <v>-5.6000000000000001E-2</v>
      </c>
      <c r="J150" s="12">
        <v>-7.83</v>
      </c>
      <c r="K150" s="43" t="s">
        <v>739</v>
      </c>
      <c r="L150" s="9" t="str">
        <f t="shared" si="27"/>
        <v>Yes</v>
      </c>
    </row>
    <row r="151" spans="1:12" x14ac:dyDescent="0.25">
      <c r="A151" s="44" t="s">
        <v>479</v>
      </c>
      <c r="B151" s="35" t="s">
        <v>213</v>
      </c>
      <c r="C151" s="8">
        <v>31.392383543000001</v>
      </c>
      <c r="D151" s="11" t="str">
        <f t="shared" si="24"/>
        <v>N/A</v>
      </c>
      <c r="E151" s="8">
        <v>30.841981921999999</v>
      </c>
      <c r="F151" s="11" t="str">
        <f t="shared" si="25"/>
        <v>N/A</v>
      </c>
      <c r="G151" s="8">
        <v>27.232077407999999</v>
      </c>
      <c r="H151" s="11" t="str">
        <f t="shared" si="26"/>
        <v>N/A</v>
      </c>
      <c r="I151" s="12">
        <v>-1.75</v>
      </c>
      <c r="J151" s="12">
        <v>-11.7</v>
      </c>
      <c r="K151" s="43" t="s">
        <v>739</v>
      </c>
      <c r="L151" s="9" t="str">
        <f t="shared" si="27"/>
        <v>Yes</v>
      </c>
    </row>
    <row r="152" spans="1:12" x14ac:dyDescent="0.25">
      <c r="A152" s="44" t="s">
        <v>480</v>
      </c>
      <c r="B152" s="35" t="s">
        <v>213</v>
      </c>
      <c r="C152" s="8">
        <v>41.655370384999998</v>
      </c>
      <c r="D152" s="11" t="str">
        <f t="shared" si="24"/>
        <v>N/A</v>
      </c>
      <c r="E152" s="8">
        <v>41.889975368000002</v>
      </c>
      <c r="F152" s="11" t="str">
        <f t="shared" si="25"/>
        <v>N/A</v>
      </c>
      <c r="G152" s="8">
        <v>39.85439487</v>
      </c>
      <c r="H152" s="11" t="str">
        <f t="shared" si="26"/>
        <v>N/A</v>
      </c>
      <c r="I152" s="12">
        <v>0.56320000000000003</v>
      </c>
      <c r="J152" s="12">
        <v>-4.8600000000000003</v>
      </c>
      <c r="K152" s="43" t="s">
        <v>739</v>
      </c>
      <c r="L152" s="9" t="str">
        <f t="shared" si="27"/>
        <v>Yes</v>
      </c>
    </row>
    <row r="153" spans="1:12" x14ac:dyDescent="0.25">
      <c r="A153" s="44" t="s">
        <v>117</v>
      </c>
      <c r="B153" s="35" t="s">
        <v>213</v>
      </c>
      <c r="C153" s="8">
        <v>89.413594140000001</v>
      </c>
      <c r="D153" s="11" t="str">
        <f t="shared" si="24"/>
        <v>N/A</v>
      </c>
      <c r="E153" s="8">
        <v>92.221960600000003</v>
      </c>
      <c r="F153" s="11" t="str">
        <f t="shared" si="25"/>
        <v>N/A</v>
      </c>
      <c r="G153" s="8">
        <v>2.7778742299999999E-2</v>
      </c>
      <c r="H153" s="11" t="str">
        <f t="shared" si="26"/>
        <v>N/A</v>
      </c>
      <c r="I153" s="12">
        <v>3.141</v>
      </c>
      <c r="J153" s="12">
        <v>-100</v>
      </c>
      <c r="K153" s="43" t="s">
        <v>739</v>
      </c>
      <c r="L153" s="9" t="str">
        <f t="shared" si="27"/>
        <v>No</v>
      </c>
    </row>
    <row r="154" spans="1:12" x14ac:dyDescent="0.25">
      <c r="A154" s="44" t="s">
        <v>481</v>
      </c>
      <c r="B154" s="35" t="s">
        <v>213</v>
      </c>
      <c r="C154" s="8">
        <v>87.359741584000005</v>
      </c>
      <c r="D154" s="11" t="str">
        <f t="shared" si="24"/>
        <v>N/A</v>
      </c>
      <c r="E154" s="8">
        <v>91.119852695000006</v>
      </c>
      <c r="F154" s="11" t="str">
        <f t="shared" si="25"/>
        <v>N/A</v>
      </c>
      <c r="G154" s="8">
        <v>7.3303035000000004E-3</v>
      </c>
      <c r="H154" s="11" t="str">
        <f t="shared" si="26"/>
        <v>N/A</v>
      </c>
      <c r="I154" s="12">
        <v>4.3040000000000003</v>
      </c>
      <c r="J154" s="12">
        <v>-100</v>
      </c>
      <c r="K154" s="43" t="s">
        <v>739</v>
      </c>
      <c r="L154" s="9" t="str">
        <f t="shared" si="27"/>
        <v>No</v>
      </c>
    </row>
    <row r="155" spans="1:12" x14ac:dyDescent="0.25">
      <c r="A155" s="44" t="s">
        <v>482</v>
      </c>
      <c r="B155" s="35" t="s">
        <v>213</v>
      </c>
      <c r="C155" s="8">
        <v>91.284586555999994</v>
      </c>
      <c r="D155" s="11" t="str">
        <f t="shared" si="24"/>
        <v>N/A</v>
      </c>
      <c r="E155" s="8">
        <v>93.214898857999998</v>
      </c>
      <c r="F155" s="11" t="str">
        <f t="shared" si="25"/>
        <v>N/A</v>
      </c>
      <c r="G155" s="8">
        <v>4.6753940700000003E-2</v>
      </c>
      <c r="H155" s="11" t="str">
        <f t="shared" si="26"/>
        <v>N/A</v>
      </c>
      <c r="I155" s="12">
        <v>2.1150000000000002</v>
      </c>
      <c r="J155" s="12">
        <v>-99.9</v>
      </c>
      <c r="K155" s="43" t="s">
        <v>739</v>
      </c>
      <c r="L155" s="9" t="str">
        <f t="shared" si="27"/>
        <v>No</v>
      </c>
    </row>
    <row r="156" spans="1:12" x14ac:dyDescent="0.25">
      <c r="A156" s="44" t="s">
        <v>1479</v>
      </c>
      <c r="B156" s="35" t="s">
        <v>213</v>
      </c>
      <c r="C156" s="36">
        <v>0.52481785059999997</v>
      </c>
      <c r="D156" s="11" t="str">
        <f t="shared" si="24"/>
        <v>N/A</v>
      </c>
      <c r="E156" s="36">
        <v>0.32644356959999998</v>
      </c>
      <c r="F156" s="11" t="str">
        <f t="shared" si="25"/>
        <v>N/A</v>
      </c>
      <c r="G156" s="36">
        <v>0.25191424200000001</v>
      </c>
      <c r="H156" s="11" t="str">
        <f t="shared" si="26"/>
        <v>N/A</v>
      </c>
      <c r="I156" s="12">
        <v>-37.799999999999997</v>
      </c>
      <c r="J156" s="12">
        <v>-22.8</v>
      </c>
      <c r="K156" s="43" t="s">
        <v>739</v>
      </c>
      <c r="L156" s="9" t="str">
        <f t="shared" si="27"/>
        <v>Yes</v>
      </c>
    </row>
    <row r="157" spans="1:12" x14ac:dyDescent="0.25">
      <c r="A157" s="44" t="s">
        <v>1480</v>
      </c>
      <c r="B157" s="35" t="s">
        <v>213</v>
      </c>
      <c r="C157" s="36">
        <v>0.30987162460000001</v>
      </c>
      <c r="D157" s="11" t="str">
        <f t="shared" si="24"/>
        <v>N/A</v>
      </c>
      <c r="E157" s="36">
        <v>0.29284750339999999</v>
      </c>
      <c r="F157" s="11" t="str">
        <f t="shared" si="25"/>
        <v>N/A</v>
      </c>
      <c r="G157" s="36">
        <v>0.20589812330000001</v>
      </c>
      <c r="H157" s="11" t="str">
        <f t="shared" si="26"/>
        <v>N/A</v>
      </c>
      <c r="I157" s="12">
        <v>-5.49</v>
      </c>
      <c r="J157" s="12">
        <v>-29.7</v>
      </c>
      <c r="K157" s="43" t="s">
        <v>739</v>
      </c>
      <c r="L157" s="9" t="str">
        <f t="shared" si="27"/>
        <v>Yes</v>
      </c>
    </row>
    <row r="158" spans="1:12" x14ac:dyDescent="0.25">
      <c r="A158" s="44" t="s">
        <v>1481</v>
      </c>
      <c r="B158" s="35" t="s">
        <v>213</v>
      </c>
      <c r="C158" s="36">
        <v>0.70085470090000002</v>
      </c>
      <c r="D158" s="11" t="str">
        <f t="shared" si="24"/>
        <v>N/A</v>
      </c>
      <c r="E158" s="36">
        <v>0.3411764706</v>
      </c>
      <c r="F158" s="11" t="str">
        <f t="shared" si="25"/>
        <v>N/A</v>
      </c>
      <c r="G158" s="36">
        <v>0.28585558849999998</v>
      </c>
      <c r="H158" s="11" t="str">
        <f t="shared" si="26"/>
        <v>N/A</v>
      </c>
      <c r="I158" s="12">
        <v>-51.3</v>
      </c>
      <c r="J158" s="12">
        <v>-16.2</v>
      </c>
      <c r="K158" s="43" t="s">
        <v>739</v>
      </c>
      <c r="L158" s="9" t="str">
        <f t="shared" si="27"/>
        <v>Yes</v>
      </c>
    </row>
    <row r="159" spans="1:12" x14ac:dyDescent="0.25">
      <c r="A159" s="44" t="s">
        <v>1482</v>
      </c>
      <c r="B159" s="35" t="s">
        <v>213</v>
      </c>
      <c r="C159" s="36">
        <v>288.69708372999997</v>
      </c>
      <c r="D159" s="11" t="str">
        <f t="shared" si="24"/>
        <v>N/A</v>
      </c>
      <c r="E159" s="36">
        <v>111.26619804000001</v>
      </c>
      <c r="F159" s="11" t="str">
        <f t="shared" si="25"/>
        <v>N/A</v>
      </c>
      <c r="G159" s="36">
        <v>118.59233245999999</v>
      </c>
      <c r="H159" s="11" t="str">
        <f t="shared" si="26"/>
        <v>N/A</v>
      </c>
      <c r="I159" s="12">
        <v>-61.5</v>
      </c>
      <c r="J159" s="12">
        <v>6.5839999999999996</v>
      </c>
      <c r="K159" s="43" t="s">
        <v>739</v>
      </c>
      <c r="L159" s="9" t="str">
        <f t="shared" si="27"/>
        <v>Yes</v>
      </c>
    </row>
    <row r="160" spans="1:12" x14ac:dyDescent="0.25">
      <c r="A160" s="44" t="s">
        <v>1483</v>
      </c>
      <c r="B160" s="35" t="s">
        <v>213</v>
      </c>
      <c r="C160" s="36">
        <v>291.67048382000002</v>
      </c>
      <c r="D160" s="11" t="str">
        <f t="shared" si="24"/>
        <v>N/A</v>
      </c>
      <c r="E160" s="36">
        <v>107.84373859</v>
      </c>
      <c r="F160" s="11" t="str">
        <f t="shared" si="25"/>
        <v>N/A</v>
      </c>
      <c r="G160" s="36">
        <v>112.6416205</v>
      </c>
      <c r="H160" s="11" t="str">
        <f t="shared" si="26"/>
        <v>N/A</v>
      </c>
      <c r="I160" s="12">
        <v>-63</v>
      </c>
      <c r="J160" s="12">
        <v>4.4489999999999998</v>
      </c>
      <c r="K160" s="43" t="s">
        <v>739</v>
      </c>
      <c r="L160" s="9" t="str">
        <f t="shared" si="27"/>
        <v>Yes</v>
      </c>
    </row>
    <row r="161" spans="1:12" x14ac:dyDescent="0.25">
      <c r="A161" s="44" t="s">
        <v>1484</v>
      </c>
      <c r="B161" s="35" t="s">
        <v>213</v>
      </c>
      <c r="C161" s="36">
        <v>276.42251656000002</v>
      </c>
      <c r="D161" s="11" t="str">
        <f t="shared" si="24"/>
        <v>N/A</v>
      </c>
      <c r="E161" s="36">
        <v>129.09586465999999</v>
      </c>
      <c r="F161" s="11" t="str">
        <f t="shared" si="25"/>
        <v>N/A</v>
      </c>
      <c r="G161" s="36">
        <v>151.52182163000001</v>
      </c>
      <c r="H161" s="11" t="str">
        <f t="shared" si="26"/>
        <v>N/A</v>
      </c>
      <c r="I161" s="12">
        <v>-53.3</v>
      </c>
      <c r="J161" s="12">
        <v>17.37</v>
      </c>
      <c r="K161" s="43" t="s">
        <v>739</v>
      </c>
      <c r="L161" s="9" t="str">
        <f t="shared" si="27"/>
        <v>Yes</v>
      </c>
    </row>
    <row r="162" spans="1:12" x14ac:dyDescent="0.25">
      <c r="A162" s="44" t="s">
        <v>1618</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1747</v>
      </c>
      <c r="J162" s="12" t="s">
        <v>1747</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0</v>
      </c>
      <c r="F163" s="11" t="str">
        <f t="shared" si="29"/>
        <v>N/A</v>
      </c>
      <c r="G163" s="36">
        <v>0</v>
      </c>
      <c r="H163" s="11" t="str">
        <f t="shared" si="30"/>
        <v>N/A</v>
      </c>
      <c r="I163" s="12">
        <v>-100</v>
      </c>
      <c r="J163" s="12" t="s">
        <v>1747</v>
      </c>
      <c r="K163" s="14" t="s">
        <v>213</v>
      </c>
      <c r="L163" s="9" t="str">
        <f t="shared" si="31"/>
        <v>N/A</v>
      </c>
    </row>
    <row r="164" spans="1:12" ht="25" x14ac:dyDescent="0.25">
      <c r="A164" s="44" t="s">
        <v>1619</v>
      </c>
      <c r="B164" s="35" t="s">
        <v>213</v>
      </c>
      <c r="C164" s="36">
        <v>11</v>
      </c>
      <c r="D164" s="11" t="str">
        <f t="shared" si="28"/>
        <v>N/A</v>
      </c>
      <c r="E164" s="36">
        <v>0</v>
      </c>
      <c r="F164" s="11" t="str">
        <f t="shared" si="29"/>
        <v>N/A</v>
      </c>
      <c r="G164" s="36">
        <v>0</v>
      </c>
      <c r="H164" s="11" t="str">
        <f t="shared" si="30"/>
        <v>N/A</v>
      </c>
      <c r="I164" s="12">
        <v>-100</v>
      </c>
      <c r="J164" s="12" t="s">
        <v>1747</v>
      </c>
      <c r="K164" s="14" t="s">
        <v>213</v>
      </c>
      <c r="L164" s="9" t="str">
        <f t="shared" si="31"/>
        <v>N/A</v>
      </c>
    </row>
    <row r="165" spans="1:12" ht="25" x14ac:dyDescent="0.25">
      <c r="A165" s="44" t="s">
        <v>1485</v>
      </c>
      <c r="B165" s="35" t="s">
        <v>213</v>
      </c>
      <c r="C165" s="36">
        <v>66</v>
      </c>
      <c r="D165" s="11" t="str">
        <f t="shared" si="28"/>
        <v>N/A</v>
      </c>
      <c r="E165" s="36">
        <v>12</v>
      </c>
      <c r="F165" s="11" t="str">
        <f t="shared" si="29"/>
        <v>N/A</v>
      </c>
      <c r="G165" s="36">
        <v>24</v>
      </c>
      <c r="H165" s="11" t="str">
        <f t="shared" si="30"/>
        <v>N/A</v>
      </c>
      <c r="I165" s="12">
        <v>-81.8</v>
      </c>
      <c r="J165" s="12">
        <v>100</v>
      </c>
      <c r="K165" s="14" t="s">
        <v>213</v>
      </c>
      <c r="L165" s="9" t="str">
        <f t="shared" si="31"/>
        <v>N/A</v>
      </c>
    </row>
    <row r="166" spans="1:12" x14ac:dyDescent="0.25">
      <c r="A166" s="44" t="s">
        <v>1620</v>
      </c>
      <c r="B166" s="35" t="s">
        <v>213</v>
      </c>
      <c r="C166" s="36">
        <v>0</v>
      </c>
      <c r="D166" s="11" t="str">
        <f t="shared" si="28"/>
        <v>N/A</v>
      </c>
      <c r="E166" s="36">
        <v>0</v>
      </c>
      <c r="F166" s="11" t="str">
        <f t="shared" si="29"/>
        <v>N/A</v>
      </c>
      <c r="G166" s="36">
        <v>0</v>
      </c>
      <c r="H166" s="11" t="str">
        <f t="shared" si="30"/>
        <v>N/A</v>
      </c>
      <c r="I166" s="12" t="s">
        <v>1747</v>
      </c>
      <c r="J166" s="12" t="s">
        <v>1747</v>
      </c>
      <c r="K166" s="14" t="s">
        <v>213</v>
      </c>
      <c r="L166" s="9" t="str">
        <f t="shared" si="31"/>
        <v>N/A</v>
      </c>
    </row>
    <row r="167" spans="1:12" x14ac:dyDescent="0.25">
      <c r="A167" s="44" t="s">
        <v>1621</v>
      </c>
      <c r="B167" s="35" t="s">
        <v>213</v>
      </c>
      <c r="C167" s="36">
        <v>11</v>
      </c>
      <c r="D167" s="11" t="str">
        <f t="shared" si="28"/>
        <v>N/A</v>
      </c>
      <c r="E167" s="36">
        <v>11</v>
      </c>
      <c r="F167" s="11" t="str">
        <f t="shared" si="29"/>
        <v>N/A</v>
      </c>
      <c r="G167" s="36">
        <v>0</v>
      </c>
      <c r="H167" s="11" t="str">
        <f t="shared" si="30"/>
        <v>N/A</v>
      </c>
      <c r="I167" s="12">
        <v>100</v>
      </c>
      <c r="J167" s="12">
        <v>-100</v>
      </c>
      <c r="K167" s="14" t="s">
        <v>213</v>
      </c>
      <c r="L167" s="9" t="str">
        <f t="shared" si="31"/>
        <v>N/A</v>
      </c>
    </row>
    <row r="168" spans="1:12" x14ac:dyDescent="0.25">
      <c r="A168" s="44" t="s">
        <v>125</v>
      </c>
      <c r="B168" s="35" t="s">
        <v>213</v>
      </c>
      <c r="C168" s="45">
        <v>851582</v>
      </c>
      <c r="D168" s="11" t="str">
        <f t="shared" si="28"/>
        <v>N/A</v>
      </c>
      <c r="E168" s="45">
        <v>419007</v>
      </c>
      <c r="F168" s="11" t="str">
        <f t="shared" si="29"/>
        <v>N/A</v>
      </c>
      <c r="G168" s="45">
        <v>307649</v>
      </c>
      <c r="H168" s="11" t="str">
        <f t="shared" si="30"/>
        <v>N/A</v>
      </c>
      <c r="I168" s="12">
        <v>-50.8</v>
      </c>
      <c r="J168" s="12">
        <v>-26.6</v>
      </c>
      <c r="K168" s="14" t="s">
        <v>213</v>
      </c>
      <c r="L168" s="9" t="str">
        <f t="shared" si="31"/>
        <v>N/A</v>
      </c>
    </row>
    <row r="169" spans="1:12" x14ac:dyDescent="0.25">
      <c r="A169" s="44" t="s">
        <v>1622</v>
      </c>
      <c r="B169" s="35" t="s">
        <v>213</v>
      </c>
      <c r="C169" s="45">
        <v>804958</v>
      </c>
      <c r="D169" s="11" t="str">
        <f t="shared" si="28"/>
        <v>N/A</v>
      </c>
      <c r="E169" s="45">
        <v>293258</v>
      </c>
      <c r="F169" s="11" t="str">
        <f t="shared" si="29"/>
        <v>N/A</v>
      </c>
      <c r="G169" s="45">
        <v>250149</v>
      </c>
      <c r="H169" s="11" t="str">
        <f t="shared" si="30"/>
        <v>N/A</v>
      </c>
      <c r="I169" s="12">
        <v>-63.6</v>
      </c>
      <c r="J169" s="12">
        <v>-14.7</v>
      </c>
      <c r="K169" s="14" t="s">
        <v>213</v>
      </c>
      <c r="L169" s="9" t="str">
        <f t="shared" si="31"/>
        <v>N/A</v>
      </c>
    </row>
    <row r="170" spans="1:12" x14ac:dyDescent="0.25">
      <c r="A170" s="44" t="s">
        <v>1378</v>
      </c>
      <c r="B170" s="35" t="s">
        <v>213</v>
      </c>
      <c r="C170" s="45">
        <v>522469</v>
      </c>
      <c r="D170" s="11" t="str">
        <f t="shared" si="28"/>
        <v>N/A</v>
      </c>
      <c r="E170" s="45">
        <v>236449</v>
      </c>
      <c r="F170" s="11" t="str">
        <f t="shared" si="29"/>
        <v>N/A</v>
      </c>
      <c r="G170" s="45">
        <v>298978</v>
      </c>
      <c r="H170" s="11" t="str">
        <f t="shared" si="30"/>
        <v>N/A</v>
      </c>
      <c r="I170" s="12">
        <v>-54.7</v>
      </c>
      <c r="J170" s="12">
        <v>26.45</v>
      </c>
      <c r="K170" s="14" t="s">
        <v>213</v>
      </c>
      <c r="L170" s="9" t="str">
        <f t="shared" si="31"/>
        <v>N/A</v>
      </c>
    </row>
    <row r="171" spans="1:12" x14ac:dyDescent="0.25">
      <c r="A171" s="44" t="s">
        <v>1616</v>
      </c>
      <c r="B171" s="35" t="s">
        <v>213</v>
      </c>
      <c r="C171" s="45">
        <v>40579</v>
      </c>
      <c r="D171" s="11" t="str">
        <f t="shared" si="28"/>
        <v>N/A</v>
      </c>
      <c r="E171" s="45">
        <v>177633</v>
      </c>
      <c r="F171" s="11" t="str">
        <f t="shared" si="29"/>
        <v>N/A</v>
      </c>
      <c r="G171" s="45">
        <v>64240</v>
      </c>
      <c r="H171" s="11" t="str">
        <f t="shared" si="30"/>
        <v>N/A</v>
      </c>
      <c r="I171" s="12">
        <v>337.7</v>
      </c>
      <c r="J171" s="12">
        <v>-63.8</v>
      </c>
      <c r="K171" s="14" t="s">
        <v>213</v>
      </c>
      <c r="L171" s="9" t="str">
        <f t="shared" si="31"/>
        <v>N/A</v>
      </c>
    </row>
    <row r="172" spans="1:12" x14ac:dyDescent="0.25">
      <c r="A172" s="44" t="s">
        <v>1617</v>
      </c>
      <c r="B172" s="35" t="s">
        <v>213</v>
      </c>
      <c r="C172" s="45">
        <v>217329</v>
      </c>
      <c r="D172" s="11" t="str">
        <f t="shared" si="28"/>
        <v>N/A</v>
      </c>
      <c r="E172" s="45">
        <v>278224</v>
      </c>
      <c r="F172" s="11" t="str">
        <f t="shared" si="29"/>
        <v>N/A</v>
      </c>
      <c r="G172" s="45">
        <v>30460</v>
      </c>
      <c r="H172" s="11" t="str">
        <f t="shared" si="30"/>
        <v>N/A</v>
      </c>
      <c r="I172" s="12">
        <v>28.02</v>
      </c>
      <c r="J172" s="12">
        <v>-89.1</v>
      </c>
      <c r="K172" s="14" t="s">
        <v>213</v>
      </c>
      <c r="L172" s="9" t="str">
        <f t="shared" si="31"/>
        <v>N/A</v>
      </c>
    </row>
    <row r="173" spans="1:12" ht="25" x14ac:dyDescent="0.25">
      <c r="A173" s="44" t="s">
        <v>1379</v>
      </c>
      <c r="B173" s="35" t="s">
        <v>213</v>
      </c>
      <c r="C173" s="45">
        <v>35884</v>
      </c>
      <c r="D173" s="11" t="str">
        <f t="shared" ref="D173:D187" si="32">IF($B173="N/A","N/A",IF(C173&gt;10,"No",IF(C173&lt;-10,"No","Yes")))</f>
        <v>N/A</v>
      </c>
      <c r="E173" s="45">
        <v>37301</v>
      </c>
      <c r="F173" s="11" t="str">
        <f t="shared" ref="F173:F187" si="33">IF($B173="N/A","N/A",IF(E173&gt;10,"No",IF(E173&lt;-10,"No","Yes")))</f>
        <v>N/A</v>
      </c>
      <c r="G173" s="45">
        <v>10248</v>
      </c>
      <c r="H173" s="11" t="str">
        <f t="shared" ref="H173:H187" si="34">IF($B173="N/A","N/A",IF(G173&gt;10,"No",IF(G173&lt;-10,"No","Yes")))</f>
        <v>N/A</v>
      </c>
      <c r="I173" s="12">
        <v>3.9489999999999998</v>
      </c>
      <c r="J173" s="12">
        <v>-72.5</v>
      </c>
      <c r="K173" s="43" t="s">
        <v>739</v>
      </c>
      <c r="L173" s="9" t="str">
        <f t="shared" ref="L173:L187" si="35">IF(J173="Div by 0", "N/A", IF(K173="N/A","N/A", IF(J173&gt;VALUE(MID(K173,1,2)), "No", IF(J173&lt;-1*VALUE(MID(K173,1,2)), "No", "Yes"))))</f>
        <v>No</v>
      </c>
    </row>
    <row r="174" spans="1:12" x14ac:dyDescent="0.25">
      <c r="A174" s="44" t="s">
        <v>649</v>
      </c>
      <c r="B174" s="35" t="s">
        <v>213</v>
      </c>
      <c r="C174" s="36">
        <v>204</v>
      </c>
      <c r="D174" s="11" t="str">
        <f t="shared" si="32"/>
        <v>N/A</v>
      </c>
      <c r="E174" s="36">
        <v>340</v>
      </c>
      <c r="F174" s="11" t="str">
        <f t="shared" si="33"/>
        <v>N/A</v>
      </c>
      <c r="G174" s="36">
        <v>81</v>
      </c>
      <c r="H174" s="11" t="str">
        <f t="shared" si="34"/>
        <v>N/A</v>
      </c>
      <c r="I174" s="12">
        <v>66.67</v>
      </c>
      <c r="J174" s="12">
        <v>-76.2</v>
      </c>
      <c r="K174" s="43" t="s">
        <v>739</v>
      </c>
      <c r="L174" s="9" t="str">
        <f t="shared" si="35"/>
        <v>No</v>
      </c>
    </row>
    <row r="175" spans="1:12" x14ac:dyDescent="0.25">
      <c r="A175" s="44" t="s">
        <v>1380</v>
      </c>
      <c r="B175" s="35" t="s">
        <v>213</v>
      </c>
      <c r="C175" s="45">
        <v>175.90196078</v>
      </c>
      <c r="D175" s="11" t="str">
        <f t="shared" si="32"/>
        <v>N/A</v>
      </c>
      <c r="E175" s="45">
        <v>109.70882353</v>
      </c>
      <c r="F175" s="11" t="str">
        <f t="shared" si="33"/>
        <v>N/A</v>
      </c>
      <c r="G175" s="45">
        <v>126.51851852</v>
      </c>
      <c r="H175" s="11" t="str">
        <f t="shared" si="34"/>
        <v>N/A</v>
      </c>
      <c r="I175" s="12">
        <v>-37.6</v>
      </c>
      <c r="J175" s="12">
        <v>15.32</v>
      </c>
      <c r="K175" s="43" t="s">
        <v>739</v>
      </c>
      <c r="L175" s="9" t="str">
        <f t="shared" si="35"/>
        <v>Yes</v>
      </c>
    </row>
    <row r="176" spans="1:12" ht="25" x14ac:dyDescent="0.25">
      <c r="A176" s="44" t="s">
        <v>1381</v>
      </c>
      <c r="B176" s="35" t="s">
        <v>213</v>
      </c>
      <c r="C176" s="45">
        <v>622441</v>
      </c>
      <c r="D176" s="11" t="str">
        <f t="shared" si="32"/>
        <v>N/A</v>
      </c>
      <c r="E176" s="45">
        <v>467741</v>
      </c>
      <c r="F176" s="11" t="str">
        <f t="shared" si="33"/>
        <v>N/A</v>
      </c>
      <c r="G176" s="45">
        <v>0</v>
      </c>
      <c r="H176" s="11" t="str">
        <f t="shared" si="34"/>
        <v>N/A</v>
      </c>
      <c r="I176" s="12">
        <v>-24.9</v>
      </c>
      <c r="J176" s="12">
        <v>-100</v>
      </c>
      <c r="K176" s="43" t="s">
        <v>739</v>
      </c>
      <c r="L176" s="9" t="str">
        <f t="shared" si="35"/>
        <v>No</v>
      </c>
    </row>
    <row r="177" spans="1:12" x14ac:dyDescent="0.25">
      <c r="A177" s="44" t="s">
        <v>516</v>
      </c>
      <c r="B177" s="35" t="s">
        <v>213</v>
      </c>
      <c r="C177" s="36">
        <v>3145</v>
      </c>
      <c r="D177" s="11" t="str">
        <f t="shared" si="32"/>
        <v>N/A</v>
      </c>
      <c r="E177" s="36">
        <v>2597</v>
      </c>
      <c r="F177" s="11" t="str">
        <f t="shared" si="33"/>
        <v>N/A</v>
      </c>
      <c r="G177" s="36">
        <v>0</v>
      </c>
      <c r="H177" s="11" t="str">
        <f t="shared" si="34"/>
        <v>N/A</v>
      </c>
      <c r="I177" s="12">
        <v>-17.399999999999999</v>
      </c>
      <c r="J177" s="12">
        <v>-100</v>
      </c>
      <c r="K177" s="43" t="s">
        <v>739</v>
      </c>
      <c r="L177" s="9" t="str">
        <f t="shared" si="35"/>
        <v>No</v>
      </c>
    </row>
    <row r="178" spans="1:12" x14ac:dyDescent="0.25">
      <c r="A178" s="44" t="s">
        <v>1382</v>
      </c>
      <c r="B178" s="35" t="s">
        <v>213</v>
      </c>
      <c r="C178" s="45">
        <v>197.91446740999999</v>
      </c>
      <c r="D178" s="11" t="str">
        <f t="shared" si="32"/>
        <v>N/A</v>
      </c>
      <c r="E178" s="45">
        <v>180.10820176999999</v>
      </c>
      <c r="F178" s="11" t="str">
        <f t="shared" si="33"/>
        <v>N/A</v>
      </c>
      <c r="G178" s="45" t="s">
        <v>1747</v>
      </c>
      <c r="H178" s="11" t="str">
        <f t="shared" si="34"/>
        <v>N/A</v>
      </c>
      <c r="I178" s="12">
        <v>-9</v>
      </c>
      <c r="J178" s="12" t="s">
        <v>1747</v>
      </c>
      <c r="K178" s="43" t="s">
        <v>739</v>
      </c>
      <c r="L178" s="9" t="str">
        <f t="shared" si="35"/>
        <v>N/A</v>
      </c>
    </row>
    <row r="179" spans="1:12" ht="25" x14ac:dyDescent="0.25">
      <c r="A179" s="44" t="s">
        <v>1383</v>
      </c>
      <c r="B179" s="35" t="s">
        <v>213</v>
      </c>
      <c r="C179" s="45">
        <v>1185238</v>
      </c>
      <c r="D179" s="11" t="str">
        <f t="shared" si="32"/>
        <v>N/A</v>
      </c>
      <c r="E179" s="45">
        <v>1164011</v>
      </c>
      <c r="F179" s="11" t="str">
        <f t="shared" si="33"/>
        <v>N/A</v>
      </c>
      <c r="G179" s="45">
        <v>0</v>
      </c>
      <c r="H179" s="11" t="str">
        <f t="shared" si="34"/>
        <v>N/A</v>
      </c>
      <c r="I179" s="12">
        <v>-1.79</v>
      </c>
      <c r="J179" s="12">
        <v>-100</v>
      </c>
      <c r="K179" s="43" t="s">
        <v>739</v>
      </c>
      <c r="L179" s="9" t="str">
        <f t="shared" si="35"/>
        <v>No</v>
      </c>
    </row>
    <row r="180" spans="1:12" x14ac:dyDescent="0.25">
      <c r="A180" s="44" t="s">
        <v>517</v>
      </c>
      <c r="B180" s="35" t="s">
        <v>213</v>
      </c>
      <c r="C180" s="36">
        <v>3073</v>
      </c>
      <c r="D180" s="11" t="str">
        <f t="shared" si="32"/>
        <v>N/A</v>
      </c>
      <c r="E180" s="36">
        <v>3504</v>
      </c>
      <c r="F180" s="11" t="str">
        <f t="shared" si="33"/>
        <v>N/A</v>
      </c>
      <c r="G180" s="36">
        <v>0</v>
      </c>
      <c r="H180" s="11" t="str">
        <f t="shared" si="34"/>
        <v>N/A</v>
      </c>
      <c r="I180" s="12">
        <v>14.03</v>
      </c>
      <c r="J180" s="12">
        <v>-100</v>
      </c>
      <c r="K180" s="43" t="s">
        <v>739</v>
      </c>
      <c r="L180" s="9" t="str">
        <f t="shared" si="35"/>
        <v>No</v>
      </c>
    </row>
    <row r="181" spans="1:12" ht="25" x14ac:dyDescent="0.25">
      <c r="A181" s="44" t="s">
        <v>1384</v>
      </c>
      <c r="B181" s="35" t="s">
        <v>213</v>
      </c>
      <c r="C181" s="45">
        <v>385.69410999000002</v>
      </c>
      <c r="D181" s="11" t="str">
        <f t="shared" si="32"/>
        <v>N/A</v>
      </c>
      <c r="E181" s="45">
        <v>332.19492008999998</v>
      </c>
      <c r="F181" s="11" t="str">
        <f t="shared" si="33"/>
        <v>N/A</v>
      </c>
      <c r="G181" s="45" t="s">
        <v>1747</v>
      </c>
      <c r="H181" s="11" t="str">
        <f t="shared" si="34"/>
        <v>N/A</v>
      </c>
      <c r="I181" s="12">
        <v>-13.9</v>
      </c>
      <c r="J181" s="12" t="s">
        <v>1747</v>
      </c>
      <c r="K181" s="43" t="s">
        <v>739</v>
      </c>
      <c r="L181" s="9" t="str">
        <f t="shared" si="35"/>
        <v>N/A</v>
      </c>
    </row>
    <row r="182" spans="1:12" ht="25" x14ac:dyDescent="0.25">
      <c r="A182" s="44" t="s">
        <v>1385</v>
      </c>
      <c r="B182" s="35" t="s">
        <v>213</v>
      </c>
      <c r="C182" s="45">
        <v>137238</v>
      </c>
      <c r="D182" s="11" t="str">
        <f t="shared" si="32"/>
        <v>N/A</v>
      </c>
      <c r="E182" s="45">
        <v>199554</v>
      </c>
      <c r="F182" s="11" t="str">
        <f t="shared" si="33"/>
        <v>N/A</v>
      </c>
      <c r="G182" s="45">
        <v>7959</v>
      </c>
      <c r="H182" s="11" t="str">
        <f t="shared" si="34"/>
        <v>N/A</v>
      </c>
      <c r="I182" s="12">
        <v>45.41</v>
      </c>
      <c r="J182" s="12">
        <v>-96</v>
      </c>
      <c r="K182" s="43" t="s">
        <v>739</v>
      </c>
      <c r="L182" s="9" t="str">
        <f t="shared" si="35"/>
        <v>No</v>
      </c>
    </row>
    <row r="183" spans="1:12" x14ac:dyDescent="0.25">
      <c r="A183" s="44" t="s">
        <v>518</v>
      </c>
      <c r="B183" s="35" t="s">
        <v>213</v>
      </c>
      <c r="C183" s="36">
        <v>111</v>
      </c>
      <c r="D183" s="11" t="str">
        <f t="shared" si="32"/>
        <v>N/A</v>
      </c>
      <c r="E183" s="36">
        <v>179</v>
      </c>
      <c r="F183" s="11" t="str">
        <f t="shared" si="33"/>
        <v>N/A</v>
      </c>
      <c r="G183" s="36">
        <v>20</v>
      </c>
      <c r="H183" s="11" t="str">
        <f t="shared" si="34"/>
        <v>N/A</v>
      </c>
      <c r="I183" s="12">
        <v>61.26</v>
      </c>
      <c r="J183" s="12">
        <v>-88.8</v>
      </c>
      <c r="K183" s="43" t="s">
        <v>739</v>
      </c>
      <c r="L183" s="9" t="str">
        <f t="shared" si="35"/>
        <v>No</v>
      </c>
    </row>
    <row r="184" spans="1:12" x14ac:dyDescent="0.25">
      <c r="A184" s="44" t="s">
        <v>1386</v>
      </c>
      <c r="B184" s="35" t="s">
        <v>213</v>
      </c>
      <c r="C184" s="45">
        <v>1236.3783784</v>
      </c>
      <c r="D184" s="11" t="str">
        <f t="shared" si="32"/>
        <v>N/A</v>
      </c>
      <c r="E184" s="45">
        <v>1114.8268155999999</v>
      </c>
      <c r="F184" s="11" t="str">
        <f t="shared" si="33"/>
        <v>N/A</v>
      </c>
      <c r="G184" s="45">
        <v>397.95</v>
      </c>
      <c r="H184" s="11" t="str">
        <f t="shared" si="34"/>
        <v>N/A</v>
      </c>
      <c r="I184" s="12">
        <v>-9.83</v>
      </c>
      <c r="J184" s="12">
        <v>-64.3</v>
      </c>
      <c r="K184" s="43" t="s">
        <v>739</v>
      </c>
      <c r="L184" s="9" t="str">
        <f t="shared" si="35"/>
        <v>No</v>
      </c>
    </row>
    <row r="185" spans="1:12" ht="25" x14ac:dyDescent="0.25">
      <c r="A185" s="44" t="s">
        <v>1387</v>
      </c>
      <c r="B185" s="35" t="s">
        <v>213</v>
      </c>
      <c r="C185" s="45">
        <v>110781261</v>
      </c>
      <c r="D185" s="11" t="str">
        <f t="shared" si="32"/>
        <v>N/A</v>
      </c>
      <c r="E185" s="45">
        <v>119650984</v>
      </c>
      <c r="F185" s="11" t="str">
        <f t="shared" si="33"/>
        <v>N/A</v>
      </c>
      <c r="G185" s="45">
        <v>0</v>
      </c>
      <c r="H185" s="11" t="str">
        <f t="shared" si="34"/>
        <v>N/A</v>
      </c>
      <c r="I185" s="12">
        <v>8.0069999999999997</v>
      </c>
      <c r="J185" s="12">
        <v>-100</v>
      </c>
      <c r="K185" s="43" t="s">
        <v>739</v>
      </c>
      <c r="L185" s="9" t="str">
        <f t="shared" si="35"/>
        <v>No</v>
      </c>
    </row>
    <row r="186" spans="1:12" ht="25" x14ac:dyDescent="0.25">
      <c r="A186" s="44" t="s">
        <v>519</v>
      </c>
      <c r="B186" s="35" t="s">
        <v>213</v>
      </c>
      <c r="C186" s="36">
        <v>8246</v>
      </c>
      <c r="D186" s="11" t="str">
        <f t="shared" si="32"/>
        <v>N/A</v>
      </c>
      <c r="E186" s="36">
        <v>9125</v>
      </c>
      <c r="F186" s="11" t="str">
        <f t="shared" si="33"/>
        <v>N/A</v>
      </c>
      <c r="G186" s="36">
        <v>0</v>
      </c>
      <c r="H186" s="11" t="str">
        <f t="shared" si="34"/>
        <v>N/A</v>
      </c>
      <c r="I186" s="12">
        <v>10.66</v>
      </c>
      <c r="J186" s="12">
        <v>-100</v>
      </c>
      <c r="K186" s="43" t="s">
        <v>739</v>
      </c>
      <c r="L186" s="9" t="str">
        <f t="shared" si="35"/>
        <v>No</v>
      </c>
    </row>
    <row r="187" spans="1:12" ht="25" x14ac:dyDescent="0.25">
      <c r="A187" s="44" t="s">
        <v>1388</v>
      </c>
      <c r="B187" s="35" t="s">
        <v>213</v>
      </c>
      <c r="C187" s="45">
        <v>13434.545355</v>
      </c>
      <c r="D187" s="11" t="str">
        <f t="shared" si="32"/>
        <v>N/A</v>
      </c>
      <c r="E187" s="45">
        <v>13112.436603</v>
      </c>
      <c r="F187" s="11" t="str">
        <f t="shared" si="33"/>
        <v>N/A</v>
      </c>
      <c r="G187" s="45" t="s">
        <v>1747</v>
      </c>
      <c r="H187" s="11" t="str">
        <f t="shared" si="34"/>
        <v>N/A</v>
      </c>
      <c r="I187" s="12">
        <v>-2.4</v>
      </c>
      <c r="J187" s="12" t="s">
        <v>1747</v>
      </c>
      <c r="K187" s="43" t="s">
        <v>739</v>
      </c>
      <c r="L187" s="9" t="str">
        <f t="shared" si="35"/>
        <v>N/A</v>
      </c>
    </row>
    <row r="188" spans="1:12" x14ac:dyDescent="0.25">
      <c r="A188" s="4" t="s">
        <v>1389</v>
      </c>
      <c r="B188" s="35" t="s">
        <v>213</v>
      </c>
      <c r="C188" s="45">
        <v>123369891</v>
      </c>
      <c r="D188" s="11" t="str">
        <f t="shared" ref="D188:D203" si="36">IF($B188="N/A","N/A",IF(C188&gt;10,"No",IF(C188&lt;-10,"No","Yes")))</f>
        <v>N/A</v>
      </c>
      <c r="E188" s="45">
        <v>126155885</v>
      </c>
      <c r="F188" s="11" t="str">
        <f t="shared" ref="F188:F203" si="37">IF($B188="N/A","N/A",IF(E188&gt;10,"No",IF(E188&lt;-10,"No","Yes")))</f>
        <v>N/A</v>
      </c>
      <c r="G188" s="45" t="s">
        <v>1747</v>
      </c>
      <c r="H188" s="11" t="str">
        <f t="shared" ref="H188:H203" si="38">IF($B188="N/A","N/A",IF(G188&gt;10,"No",IF(G188&lt;-10,"No","Yes")))</f>
        <v>N/A</v>
      </c>
      <c r="I188" s="12">
        <v>2.258</v>
      </c>
      <c r="J188" s="12" t="s">
        <v>1747</v>
      </c>
      <c r="K188" s="43" t="s">
        <v>739</v>
      </c>
      <c r="L188" s="9" t="str">
        <f t="shared" ref="L188:L203" si="39">IF(J188="Div by 0", "N/A", IF(K188="N/A","N/A", IF(J188&gt;VALUE(MID(K188,1,2)), "No", IF(J188&lt;-1*VALUE(MID(K188,1,2)), "No", "Yes"))))</f>
        <v>N/A</v>
      </c>
    </row>
    <row r="189" spans="1:12" x14ac:dyDescent="0.25">
      <c r="A189" s="4" t="s">
        <v>1486</v>
      </c>
      <c r="B189" s="35" t="s">
        <v>213</v>
      </c>
      <c r="C189" s="36">
        <v>11343</v>
      </c>
      <c r="D189" s="11" t="str">
        <f t="shared" si="36"/>
        <v>N/A</v>
      </c>
      <c r="E189" s="36">
        <v>10739</v>
      </c>
      <c r="F189" s="11" t="str">
        <f t="shared" si="37"/>
        <v>N/A</v>
      </c>
      <c r="G189" s="36" t="s">
        <v>1747</v>
      </c>
      <c r="H189" s="11" t="str">
        <f t="shared" si="38"/>
        <v>N/A</v>
      </c>
      <c r="I189" s="12">
        <v>-5.32</v>
      </c>
      <c r="J189" s="12" t="s">
        <v>1747</v>
      </c>
      <c r="K189" s="43" t="s">
        <v>739</v>
      </c>
      <c r="L189" s="9" t="str">
        <f t="shared" si="39"/>
        <v>N/A</v>
      </c>
    </row>
    <row r="190" spans="1:12" x14ac:dyDescent="0.25">
      <c r="A190" s="4" t="s">
        <v>1487</v>
      </c>
      <c r="B190" s="35" t="s">
        <v>213</v>
      </c>
      <c r="C190" s="45">
        <v>10876.301772000001</v>
      </c>
      <c r="D190" s="11" t="str">
        <f t="shared" si="36"/>
        <v>N/A</v>
      </c>
      <c r="E190" s="45">
        <v>11747.451811000001</v>
      </c>
      <c r="F190" s="11" t="str">
        <f t="shared" si="37"/>
        <v>N/A</v>
      </c>
      <c r="G190" s="45" t="s">
        <v>1747</v>
      </c>
      <c r="H190" s="11" t="str">
        <f t="shared" si="38"/>
        <v>N/A</v>
      </c>
      <c r="I190" s="12">
        <v>8.01</v>
      </c>
      <c r="J190" s="12" t="s">
        <v>1747</v>
      </c>
      <c r="K190" s="43" t="s">
        <v>739</v>
      </c>
      <c r="L190" s="9" t="str">
        <f t="shared" si="39"/>
        <v>N/A</v>
      </c>
    </row>
    <row r="191" spans="1:12" x14ac:dyDescent="0.25">
      <c r="A191" s="4" t="s">
        <v>1488</v>
      </c>
      <c r="B191" s="35" t="s">
        <v>213</v>
      </c>
      <c r="C191" s="45">
        <v>8985.9837650999998</v>
      </c>
      <c r="D191" s="11" t="str">
        <f t="shared" si="36"/>
        <v>N/A</v>
      </c>
      <c r="E191" s="45">
        <v>10297.687365</v>
      </c>
      <c r="F191" s="11" t="str">
        <f t="shared" si="37"/>
        <v>N/A</v>
      </c>
      <c r="G191" s="45" t="s">
        <v>1747</v>
      </c>
      <c r="H191" s="11" t="str">
        <f t="shared" si="38"/>
        <v>N/A</v>
      </c>
      <c r="I191" s="12">
        <v>14.6</v>
      </c>
      <c r="J191" s="12" t="s">
        <v>1747</v>
      </c>
      <c r="K191" s="43" t="s">
        <v>739</v>
      </c>
      <c r="L191" s="9" t="str">
        <f t="shared" si="39"/>
        <v>N/A</v>
      </c>
    </row>
    <row r="192" spans="1:12" x14ac:dyDescent="0.25">
      <c r="A192" s="4" t="s">
        <v>1489</v>
      </c>
      <c r="B192" s="35" t="s">
        <v>213</v>
      </c>
      <c r="C192" s="45">
        <v>12867.680318000001</v>
      </c>
      <c r="D192" s="11" t="str">
        <f t="shared" si="36"/>
        <v>N/A</v>
      </c>
      <c r="E192" s="45">
        <v>13302.436658000001</v>
      </c>
      <c r="F192" s="11" t="str">
        <f t="shared" si="37"/>
        <v>N/A</v>
      </c>
      <c r="G192" s="45" t="s">
        <v>1747</v>
      </c>
      <c r="H192" s="11" t="str">
        <f t="shared" si="38"/>
        <v>N/A</v>
      </c>
      <c r="I192" s="12">
        <v>3.379</v>
      </c>
      <c r="J192" s="12" t="s">
        <v>1747</v>
      </c>
      <c r="K192" s="43" t="s">
        <v>739</v>
      </c>
      <c r="L192" s="9" t="str">
        <f t="shared" si="39"/>
        <v>N/A</v>
      </c>
    </row>
    <row r="193" spans="1:12" x14ac:dyDescent="0.25">
      <c r="A193" s="44" t="s">
        <v>1490</v>
      </c>
      <c r="B193" s="35" t="s">
        <v>213</v>
      </c>
      <c r="C193" s="9">
        <v>46.417318000999998</v>
      </c>
      <c r="D193" s="11" t="str">
        <f t="shared" si="36"/>
        <v>N/A</v>
      </c>
      <c r="E193" s="9">
        <v>42.143473825000001</v>
      </c>
      <c r="F193" s="11" t="str">
        <f t="shared" si="37"/>
        <v>N/A</v>
      </c>
      <c r="G193" s="9">
        <v>0</v>
      </c>
      <c r="H193" s="11" t="str">
        <f t="shared" si="38"/>
        <v>N/A</v>
      </c>
      <c r="I193" s="12">
        <v>-9.2100000000000009</v>
      </c>
      <c r="J193" s="12">
        <v>-100</v>
      </c>
      <c r="K193" s="43" t="s">
        <v>739</v>
      </c>
      <c r="L193" s="9" t="str">
        <f t="shared" si="39"/>
        <v>No</v>
      </c>
    </row>
    <row r="194" spans="1:12" x14ac:dyDescent="0.25">
      <c r="A194" s="44" t="s">
        <v>1491</v>
      </c>
      <c r="B194" s="35" t="s">
        <v>213</v>
      </c>
      <c r="C194" s="9">
        <v>49.217953076999997</v>
      </c>
      <c r="D194" s="11" t="str">
        <f t="shared" si="36"/>
        <v>N/A</v>
      </c>
      <c r="E194" s="9">
        <v>46.367592903000002</v>
      </c>
      <c r="F194" s="11" t="str">
        <f t="shared" si="37"/>
        <v>N/A</v>
      </c>
      <c r="G194" s="9">
        <v>0</v>
      </c>
      <c r="H194" s="11" t="str">
        <f t="shared" si="38"/>
        <v>N/A</v>
      </c>
      <c r="I194" s="12">
        <v>-5.79</v>
      </c>
      <c r="J194" s="12">
        <v>-100</v>
      </c>
      <c r="K194" s="43" t="s">
        <v>739</v>
      </c>
      <c r="L194" s="9" t="str">
        <f t="shared" si="39"/>
        <v>No</v>
      </c>
    </row>
    <row r="195" spans="1:12" x14ac:dyDescent="0.25">
      <c r="A195" s="44" t="s">
        <v>1492</v>
      </c>
      <c r="B195" s="35" t="s">
        <v>213</v>
      </c>
      <c r="C195" s="9">
        <v>44.199027190999999</v>
      </c>
      <c r="D195" s="11" t="str">
        <f t="shared" si="36"/>
        <v>N/A</v>
      </c>
      <c r="E195" s="9">
        <v>38.769873852000003</v>
      </c>
      <c r="F195" s="11" t="str">
        <f t="shared" si="37"/>
        <v>N/A</v>
      </c>
      <c r="G195" s="9">
        <v>0</v>
      </c>
      <c r="H195" s="11" t="str">
        <f t="shared" si="38"/>
        <v>N/A</v>
      </c>
      <c r="I195" s="12">
        <v>-12.3</v>
      </c>
      <c r="J195" s="12">
        <v>-100</v>
      </c>
      <c r="K195" s="43" t="s">
        <v>739</v>
      </c>
      <c r="L195" s="9" t="str">
        <f t="shared" si="39"/>
        <v>No</v>
      </c>
    </row>
    <row r="196" spans="1:12" x14ac:dyDescent="0.25">
      <c r="A196" s="4" t="s">
        <v>1401</v>
      </c>
      <c r="B196" s="35" t="s">
        <v>213</v>
      </c>
      <c r="C196" s="45">
        <v>110781261</v>
      </c>
      <c r="D196" s="11" t="str">
        <f t="shared" si="36"/>
        <v>N/A</v>
      </c>
      <c r="E196" s="45">
        <v>119650984</v>
      </c>
      <c r="F196" s="11" t="str">
        <f t="shared" si="37"/>
        <v>N/A</v>
      </c>
      <c r="G196" s="45" t="s">
        <v>1747</v>
      </c>
      <c r="H196" s="11" t="str">
        <f t="shared" si="38"/>
        <v>N/A</v>
      </c>
      <c r="I196" s="12">
        <v>8.0069999999999997</v>
      </c>
      <c r="J196" s="12" t="s">
        <v>1747</v>
      </c>
      <c r="K196" s="43" t="s">
        <v>739</v>
      </c>
      <c r="L196" s="9" t="str">
        <f t="shared" si="39"/>
        <v>N/A</v>
      </c>
    </row>
    <row r="197" spans="1:12" x14ac:dyDescent="0.25">
      <c r="A197" s="4" t="s">
        <v>1493</v>
      </c>
      <c r="B197" s="35" t="s">
        <v>213</v>
      </c>
      <c r="C197" s="36">
        <v>8246</v>
      </c>
      <c r="D197" s="11" t="str">
        <f t="shared" si="36"/>
        <v>N/A</v>
      </c>
      <c r="E197" s="36">
        <v>9125</v>
      </c>
      <c r="F197" s="11" t="str">
        <f t="shared" si="37"/>
        <v>N/A</v>
      </c>
      <c r="G197" s="36" t="s">
        <v>1747</v>
      </c>
      <c r="H197" s="11" t="str">
        <f t="shared" si="38"/>
        <v>N/A</v>
      </c>
      <c r="I197" s="12">
        <v>10.66</v>
      </c>
      <c r="J197" s="12" t="s">
        <v>1747</v>
      </c>
      <c r="K197" s="43" t="s">
        <v>739</v>
      </c>
      <c r="L197" s="9" t="str">
        <f t="shared" si="39"/>
        <v>N/A</v>
      </c>
    </row>
    <row r="198" spans="1:12" ht="25" x14ac:dyDescent="0.25">
      <c r="A198" s="4" t="s">
        <v>1494</v>
      </c>
      <c r="B198" s="35" t="s">
        <v>213</v>
      </c>
      <c r="C198" s="45">
        <v>13434.545355</v>
      </c>
      <c r="D198" s="11" t="str">
        <f t="shared" si="36"/>
        <v>N/A</v>
      </c>
      <c r="E198" s="45">
        <v>13112.436603</v>
      </c>
      <c r="F198" s="11" t="str">
        <f t="shared" si="37"/>
        <v>N/A</v>
      </c>
      <c r="G198" s="45" t="s">
        <v>1747</v>
      </c>
      <c r="H198" s="11" t="str">
        <f t="shared" si="38"/>
        <v>N/A</v>
      </c>
      <c r="I198" s="12">
        <v>-2.4</v>
      </c>
      <c r="J198" s="12" t="s">
        <v>1747</v>
      </c>
      <c r="K198" s="43" t="s">
        <v>739</v>
      </c>
      <c r="L198" s="9" t="str">
        <f t="shared" si="39"/>
        <v>N/A</v>
      </c>
    </row>
    <row r="199" spans="1:12" ht="25" x14ac:dyDescent="0.25">
      <c r="A199" s="4" t="s">
        <v>1495</v>
      </c>
      <c r="B199" s="35" t="s">
        <v>213</v>
      </c>
      <c r="C199" s="45">
        <v>10011.740933999999</v>
      </c>
      <c r="D199" s="11" t="str">
        <f t="shared" si="36"/>
        <v>N/A</v>
      </c>
      <c r="E199" s="45">
        <v>11217.207007999999</v>
      </c>
      <c r="F199" s="11" t="str">
        <f t="shared" si="37"/>
        <v>N/A</v>
      </c>
      <c r="G199" s="45" t="s">
        <v>1747</v>
      </c>
      <c r="H199" s="11" t="str">
        <f t="shared" si="38"/>
        <v>N/A</v>
      </c>
      <c r="I199" s="12">
        <v>12.04</v>
      </c>
      <c r="J199" s="12" t="s">
        <v>1747</v>
      </c>
      <c r="K199" s="43" t="s">
        <v>739</v>
      </c>
      <c r="L199" s="9" t="str">
        <f t="shared" si="39"/>
        <v>N/A</v>
      </c>
    </row>
    <row r="200" spans="1:12" ht="25" x14ac:dyDescent="0.25">
      <c r="A200" s="4" t="s">
        <v>1496</v>
      </c>
      <c r="B200" s="35" t="s">
        <v>213</v>
      </c>
      <c r="C200" s="45">
        <v>17763.579785999998</v>
      </c>
      <c r="D200" s="11" t="str">
        <f t="shared" si="36"/>
        <v>N/A</v>
      </c>
      <c r="E200" s="45">
        <v>15378.721020000001</v>
      </c>
      <c r="F200" s="11" t="str">
        <f t="shared" si="37"/>
        <v>N/A</v>
      </c>
      <c r="G200" s="45" t="s">
        <v>1747</v>
      </c>
      <c r="H200" s="11" t="str">
        <f t="shared" si="38"/>
        <v>N/A</v>
      </c>
      <c r="I200" s="12">
        <v>-13.4</v>
      </c>
      <c r="J200" s="12" t="s">
        <v>1747</v>
      </c>
      <c r="K200" s="43" t="s">
        <v>739</v>
      </c>
      <c r="L200" s="9" t="str">
        <f t="shared" si="39"/>
        <v>N/A</v>
      </c>
    </row>
    <row r="201" spans="1:12" ht="25" x14ac:dyDescent="0.25">
      <c r="A201" s="4" t="s">
        <v>1497</v>
      </c>
      <c r="B201" s="35" t="s">
        <v>213</v>
      </c>
      <c r="C201" s="9">
        <v>33.743912919000003</v>
      </c>
      <c r="D201" s="11" t="str">
        <f t="shared" si="36"/>
        <v>N/A</v>
      </c>
      <c r="E201" s="9">
        <v>35.809591083999997</v>
      </c>
      <c r="F201" s="11" t="str">
        <f t="shared" si="37"/>
        <v>N/A</v>
      </c>
      <c r="G201" s="9">
        <v>0</v>
      </c>
      <c r="H201" s="11" t="str">
        <f t="shared" si="38"/>
        <v>N/A</v>
      </c>
      <c r="I201" s="12">
        <v>6.1219999999999999</v>
      </c>
      <c r="J201" s="12">
        <v>-100</v>
      </c>
      <c r="K201" s="43" t="s">
        <v>739</v>
      </c>
      <c r="L201" s="9" t="str">
        <f t="shared" si="39"/>
        <v>No</v>
      </c>
    </row>
    <row r="202" spans="1:12" ht="25" x14ac:dyDescent="0.25">
      <c r="A202" s="4" t="s">
        <v>1498</v>
      </c>
      <c r="B202" s="35" t="s">
        <v>213</v>
      </c>
      <c r="C202" s="9">
        <v>39.144848691</v>
      </c>
      <c r="D202" s="11" t="str">
        <f t="shared" si="36"/>
        <v>N/A</v>
      </c>
      <c r="E202" s="9">
        <v>41.563441580000003</v>
      </c>
      <c r="F202" s="11" t="str">
        <f t="shared" si="37"/>
        <v>N/A</v>
      </c>
      <c r="G202" s="9">
        <v>0</v>
      </c>
      <c r="H202" s="11" t="str">
        <f t="shared" si="38"/>
        <v>N/A</v>
      </c>
      <c r="I202" s="12">
        <v>6.1790000000000003</v>
      </c>
      <c r="J202" s="12">
        <v>-100</v>
      </c>
      <c r="K202" s="43" t="s">
        <v>739</v>
      </c>
      <c r="L202" s="9" t="str">
        <f t="shared" si="39"/>
        <v>No</v>
      </c>
    </row>
    <row r="203" spans="1:12" ht="25" x14ac:dyDescent="0.25">
      <c r="A203" s="4" t="s">
        <v>1499</v>
      </c>
      <c r="B203" s="35" t="s">
        <v>213</v>
      </c>
      <c r="C203" s="9">
        <v>29.032772506000001</v>
      </c>
      <c r="D203" s="11" t="str">
        <f t="shared" si="36"/>
        <v>N/A</v>
      </c>
      <c r="E203" s="9">
        <v>31.036799283000001</v>
      </c>
      <c r="F203" s="11" t="str">
        <f t="shared" si="37"/>
        <v>N/A</v>
      </c>
      <c r="G203" s="9">
        <v>0</v>
      </c>
      <c r="H203" s="11" t="str">
        <f t="shared" si="38"/>
        <v>N/A</v>
      </c>
      <c r="I203" s="12">
        <v>6.9029999999999996</v>
      </c>
      <c r="J203" s="12">
        <v>-100</v>
      </c>
      <c r="K203" s="43" t="s">
        <v>739</v>
      </c>
      <c r="L203" s="9" t="str">
        <f t="shared" si="39"/>
        <v>No</v>
      </c>
    </row>
    <row r="204" spans="1:12" x14ac:dyDescent="0.25">
      <c r="A204" s="137" t="s">
        <v>1647</v>
      </c>
      <c r="B204" s="138"/>
      <c r="C204" s="138"/>
      <c r="D204" s="138"/>
      <c r="E204" s="138"/>
      <c r="F204" s="138"/>
      <c r="G204" s="138"/>
      <c r="H204" s="138"/>
      <c r="I204" s="138"/>
      <c r="J204" s="138"/>
      <c r="K204" s="138"/>
      <c r="L204" s="139"/>
    </row>
    <row r="205" spans="1:12" x14ac:dyDescent="0.25">
      <c r="A205" s="132" t="s">
        <v>1645</v>
      </c>
      <c r="B205" s="133"/>
      <c r="C205" s="133"/>
      <c r="D205" s="133"/>
      <c r="E205" s="133"/>
      <c r="F205" s="133"/>
      <c r="G205" s="133"/>
      <c r="H205" s="133"/>
      <c r="I205" s="133"/>
      <c r="J205" s="133"/>
      <c r="K205" s="133"/>
      <c r="L205" s="134"/>
    </row>
    <row r="206" spans="1:12" x14ac:dyDescent="0.25">
      <c r="A206" s="143" t="s">
        <v>1743</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1731</v>
      </c>
      <c r="B1" s="124"/>
      <c r="C1" s="124"/>
      <c r="D1" s="124"/>
      <c r="E1" s="124"/>
      <c r="F1" s="124"/>
      <c r="G1" s="124"/>
      <c r="H1" s="124"/>
      <c r="I1" s="124"/>
      <c r="J1" s="124"/>
      <c r="K1" s="124"/>
      <c r="L1" s="125"/>
    </row>
    <row r="2" spans="1:12" s="20" customFormat="1" ht="50.25" customHeight="1" x14ac:dyDescent="0.3">
      <c r="A2" s="149" t="s">
        <v>1610</v>
      </c>
      <c r="B2" s="150"/>
      <c r="C2" s="150"/>
      <c r="D2" s="150"/>
      <c r="E2" s="150"/>
      <c r="F2" s="150"/>
      <c r="G2" s="150"/>
      <c r="H2" s="150"/>
      <c r="I2" s="150"/>
      <c r="J2" s="150"/>
      <c r="K2" s="150"/>
      <c r="L2" s="151"/>
    </row>
    <row r="3" spans="1:12" s="20" customFormat="1" ht="13" x14ac:dyDescent="0.3">
      <c r="A3" s="121" t="s">
        <v>1746</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1732</v>
      </c>
      <c r="D5" s="24" t="s">
        <v>1737</v>
      </c>
      <c r="E5" s="24" t="s">
        <v>651</v>
      </c>
      <c r="F5" s="24" t="s">
        <v>1733</v>
      </c>
      <c r="G5" s="24" t="s">
        <v>652</v>
      </c>
      <c r="H5" s="24" t="s">
        <v>1734</v>
      </c>
      <c r="I5" s="40" t="s">
        <v>1735</v>
      </c>
      <c r="J5" s="40" t="s">
        <v>1736</v>
      </c>
      <c r="K5" s="41" t="s">
        <v>744</v>
      </c>
      <c r="L5" s="42" t="s">
        <v>743</v>
      </c>
    </row>
    <row r="6" spans="1:12" x14ac:dyDescent="0.25">
      <c r="A6" s="3" t="s">
        <v>9</v>
      </c>
      <c r="B6" s="35" t="s">
        <v>213</v>
      </c>
      <c r="C6" s="36">
        <v>234432</v>
      </c>
      <c r="D6" s="11" t="str">
        <f>IF($B6="N/A","N/A",IF(C6&gt;10,"No",IF(C6&lt;-10,"No","Yes")))</f>
        <v>N/A</v>
      </c>
      <c r="E6" s="36">
        <v>251943</v>
      </c>
      <c r="F6" s="11" t="str">
        <f>IF($B6="N/A","N/A",IF(E6&gt;10,"No",IF(E6&lt;-10,"No","Yes")))</f>
        <v>N/A</v>
      </c>
      <c r="G6" s="36">
        <v>273725</v>
      </c>
      <c r="H6" s="11" t="str">
        <f>IF($B6="N/A","N/A",IF(G6&gt;10,"No",IF(G6&lt;-10,"No","Yes")))</f>
        <v>N/A</v>
      </c>
      <c r="I6" s="12">
        <v>7.47</v>
      </c>
      <c r="J6" s="12">
        <v>8.6460000000000008</v>
      </c>
      <c r="K6" s="43" t="s">
        <v>739</v>
      </c>
      <c r="L6" s="9" t="str">
        <f t="shared" ref="L6:L46" si="0">IF(J6="Div by 0", "N/A", IF(K6="N/A","N/A", IF(J6&gt;VALUE(MID(K6,1,2)), "No", IF(J6&lt;-1*VALUE(MID(K6,1,2)), "No", "Yes"))))</f>
        <v>Yes</v>
      </c>
    </row>
    <row r="7" spans="1:12" x14ac:dyDescent="0.25">
      <c r="A7" s="44" t="s">
        <v>10</v>
      </c>
      <c r="B7" s="35" t="s">
        <v>213</v>
      </c>
      <c r="C7" s="36">
        <v>198346</v>
      </c>
      <c r="D7" s="11" t="str">
        <f>IF($B7="N/A","N/A",IF(C7&gt;10,"No",IF(C7&lt;-10,"No","Yes")))</f>
        <v>N/A</v>
      </c>
      <c r="E7" s="36">
        <v>217125</v>
      </c>
      <c r="F7" s="11" t="str">
        <f>IF($B7="N/A","N/A",IF(E7&gt;10,"No",IF(E7&lt;-10,"No","Yes")))</f>
        <v>N/A</v>
      </c>
      <c r="G7" s="36">
        <v>162405</v>
      </c>
      <c r="H7" s="11" t="str">
        <f>IF($B7="N/A","N/A",IF(G7&gt;10,"No",IF(G7&lt;-10,"No","Yes")))</f>
        <v>N/A</v>
      </c>
      <c r="I7" s="12">
        <v>9.468</v>
      </c>
      <c r="J7" s="12">
        <v>-25.2</v>
      </c>
      <c r="K7" s="43" t="s">
        <v>739</v>
      </c>
      <c r="L7" s="9" t="str">
        <f t="shared" si="0"/>
        <v>Yes</v>
      </c>
    </row>
    <row r="8" spans="1:12" x14ac:dyDescent="0.25">
      <c r="A8" s="44" t="s">
        <v>91</v>
      </c>
      <c r="B8" s="9" t="s">
        <v>297</v>
      </c>
      <c r="C8" s="8">
        <v>84.607050232000006</v>
      </c>
      <c r="D8" s="11" t="str">
        <f>IF($B8="N/A","N/A",IF(C8&gt;90,"No",IF(C8&lt;65,"No","Yes")))</f>
        <v>Yes</v>
      </c>
      <c r="E8" s="8">
        <v>86.180207428000003</v>
      </c>
      <c r="F8" s="11" t="str">
        <f>IF($B8="N/A","N/A",IF(E8&gt;90,"No",IF(E8&lt;65,"No","Yes")))</f>
        <v>Yes</v>
      </c>
      <c r="G8" s="8">
        <v>59.331445793999997</v>
      </c>
      <c r="H8" s="11" t="str">
        <f>IF($B8="N/A","N/A",IF(G8&gt;90,"No",IF(G8&lt;65,"No","Yes")))</f>
        <v>No</v>
      </c>
      <c r="I8" s="12">
        <v>1.859</v>
      </c>
      <c r="J8" s="12">
        <v>-31.2</v>
      </c>
      <c r="K8" s="43" t="s">
        <v>739</v>
      </c>
      <c r="L8" s="9" t="str">
        <f t="shared" si="0"/>
        <v>No</v>
      </c>
    </row>
    <row r="9" spans="1:12" x14ac:dyDescent="0.25">
      <c r="A9" s="44" t="s">
        <v>92</v>
      </c>
      <c r="B9" s="9" t="s">
        <v>298</v>
      </c>
      <c r="C9" s="8">
        <v>92.623823168000001</v>
      </c>
      <c r="D9" s="11" t="str">
        <f>IF($B9="N/A","N/A",IF(C9&gt;100,"No",IF(C9&lt;90,"No","Yes")))</f>
        <v>Yes</v>
      </c>
      <c r="E9" s="8">
        <v>93.172369682999999</v>
      </c>
      <c r="F9" s="11" t="str">
        <f>IF($B9="N/A","N/A",IF(E9&gt;100,"No",IF(E9&lt;90,"No","Yes")))</f>
        <v>Yes</v>
      </c>
      <c r="G9" s="8">
        <v>47.647017691000002</v>
      </c>
      <c r="H9" s="11" t="str">
        <f>IF($B9="N/A","N/A",IF(G9&gt;100,"No",IF(G9&lt;90,"No","Yes")))</f>
        <v>No</v>
      </c>
      <c r="I9" s="12">
        <v>0.59219999999999995</v>
      </c>
      <c r="J9" s="12">
        <v>-48.9</v>
      </c>
      <c r="K9" s="43" t="s">
        <v>739</v>
      </c>
      <c r="L9" s="9" t="str">
        <f t="shared" si="0"/>
        <v>No</v>
      </c>
    </row>
    <row r="10" spans="1:12" x14ac:dyDescent="0.25">
      <c r="A10" s="44" t="s">
        <v>93</v>
      </c>
      <c r="B10" s="9" t="s">
        <v>299</v>
      </c>
      <c r="C10" s="8">
        <v>93.819464862999993</v>
      </c>
      <c r="D10" s="11" t="str">
        <f>IF($B10="N/A","N/A",IF(C10&gt;100,"No",IF(C10&lt;85,"No","Yes")))</f>
        <v>Yes</v>
      </c>
      <c r="E10" s="8">
        <v>93.811703711999996</v>
      </c>
      <c r="F10" s="11" t="str">
        <f>IF($B10="N/A","N/A",IF(E10&gt;100,"No",IF(E10&lt;85,"No","Yes")))</f>
        <v>Yes</v>
      </c>
      <c r="G10" s="8">
        <v>68.323299602999995</v>
      </c>
      <c r="H10" s="11" t="str">
        <f>IF($B10="N/A","N/A",IF(G10&gt;100,"No",IF(G10&lt;85,"No","Yes")))</f>
        <v>No</v>
      </c>
      <c r="I10" s="12">
        <v>-8.0000000000000002E-3</v>
      </c>
      <c r="J10" s="12">
        <v>-27.2</v>
      </c>
      <c r="K10" s="43" t="s">
        <v>739</v>
      </c>
      <c r="L10" s="9" t="str">
        <f t="shared" si="0"/>
        <v>Yes</v>
      </c>
    </row>
    <row r="11" spans="1:12" x14ac:dyDescent="0.25">
      <c r="A11" s="44" t="s">
        <v>94</v>
      </c>
      <c r="B11" s="9" t="s">
        <v>300</v>
      </c>
      <c r="C11" s="8">
        <v>81.54852004</v>
      </c>
      <c r="D11" s="11" t="str">
        <f>IF($B11="N/A","N/A",IF(C11&gt;100,"No",IF(C11&lt;80,"No","Yes")))</f>
        <v>Yes</v>
      </c>
      <c r="E11" s="8">
        <v>83.787436192000001</v>
      </c>
      <c r="F11" s="11" t="str">
        <f>IF($B11="N/A","N/A",IF(E11&gt;100,"No",IF(E11&lt;80,"No","Yes")))</f>
        <v>Yes</v>
      </c>
      <c r="G11" s="8">
        <v>56.182201960999997</v>
      </c>
      <c r="H11" s="11" t="str">
        <f>IF($B11="N/A","N/A",IF(G11&gt;100,"No",IF(G11&lt;80,"No","Yes")))</f>
        <v>No</v>
      </c>
      <c r="I11" s="12">
        <v>2.746</v>
      </c>
      <c r="J11" s="12">
        <v>-32.9</v>
      </c>
      <c r="K11" s="43" t="s">
        <v>739</v>
      </c>
      <c r="L11" s="9" t="str">
        <f t="shared" si="0"/>
        <v>No</v>
      </c>
    </row>
    <row r="12" spans="1:12" x14ac:dyDescent="0.25">
      <c r="A12" s="44" t="s">
        <v>95</v>
      </c>
      <c r="B12" s="9" t="s">
        <v>300</v>
      </c>
      <c r="C12" s="8">
        <v>86.856294191999993</v>
      </c>
      <c r="D12" s="11" t="str">
        <f>IF($B12="N/A","N/A",IF(C12&gt;100,"No",IF(C12&lt;80,"No","Yes")))</f>
        <v>Yes</v>
      </c>
      <c r="E12" s="8">
        <v>87.404353757999999</v>
      </c>
      <c r="F12" s="11" t="str">
        <f>IF($B12="N/A","N/A",IF(E12&gt;100,"No",IF(E12&lt;80,"No","Yes")))</f>
        <v>Yes</v>
      </c>
      <c r="G12" s="8">
        <v>70.132071859999996</v>
      </c>
      <c r="H12" s="11" t="str">
        <f>IF($B12="N/A","N/A",IF(G12&gt;100,"No",IF(G12&lt;80,"No","Yes")))</f>
        <v>No</v>
      </c>
      <c r="I12" s="12">
        <v>0.63100000000000001</v>
      </c>
      <c r="J12" s="12">
        <v>-19.8</v>
      </c>
      <c r="K12" s="43" t="s">
        <v>739</v>
      </c>
      <c r="L12" s="9" t="str">
        <f t="shared" si="0"/>
        <v>Yes</v>
      </c>
    </row>
    <row r="13" spans="1:12" x14ac:dyDescent="0.25">
      <c r="A13" s="3" t="s">
        <v>96</v>
      </c>
      <c r="B13" s="35" t="s">
        <v>213</v>
      </c>
      <c r="C13" s="36">
        <v>180400.12</v>
      </c>
      <c r="D13" s="11" t="str">
        <f t="shared" ref="D13:D44" si="1">IF($B13="N/A","N/A",IF(C13&gt;10,"No",IF(C13&lt;-10,"No","Yes")))</f>
        <v>N/A</v>
      </c>
      <c r="E13" s="36">
        <v>194580.39</v>
      </c>
      <c r="F13" s="11" t="str">
        <f t="shared" ref="F13:F44" si="2">IF($B13="N/A","N/A",IF(E13&gt;10,"No",IF(E13&lt;-10,"No","Yes")))</f>
        <v>N/A</v>
      </c>
      <c r="G13" s="36">
        <v>217349.68</v>
      </c>
      <c r="H13" s="11" t="str">
        <f t="shared" ref="H13:H44" si="3">IF($B13="N/A","N/A",IF(G13&gt;10,"No",IF(G13&lt;-10,"No","Yes")))</f>
        <v>N/A</v>
      </c>
      <c r="I13" s="12">
        <v>7.86</v>
      </c>
      <c r="J13" s="12">
        <v>11.7</v>
      </c>
      <c r="K13" s="43" t="s">
        <v>739</v>
      </c>
      <c r="L13" s="9" t="str">
        <f t="shared" si="0"/>
        <v>Yes</v>
      </c>
    </row>
    <row r="14" spans="1:12" x14ac:dyDescent="0.25">
      <c r="A14" s="3" t="s">
        <v>100</v>
      </c>
      <c r="B14" s="35" t="s">
        <v>213</v>
      </c>
      <c r="C14" s="36">
        <v>12215</v>
      </c>
      <c r="D14" s="11" t="str">
        <f t="shared" si="1"/>
        <v>N/A</v>
      </c>
      <c r="E14" s="36">
        <v>12508</v>
      </c>
      <c r="F14" s="11" t="str">
        <f t="shared" si="2"/>
        <v>N/A</v>
      </c>
      <c r="G14" s="36">
        <v>14301</v>
      </c>
      <c r="H14" s="11" t="str">
        <f t="shared" si="3"/>
        <v>N/A</v>
      </c>
      <c r="I14" s="12">
        <v>2.399</v>
      </c>
      <c r="J14" s="12">
        <v>14.33</v>
      </c>
      <c r="K14" s="43" t="s">
        <v>739</v>
      </c>
      <c r="L14" s="9" t="str">
        <f t="shared" si="0"/>
        <v>Yes</v>
      </c>
    </row>
    <row r="15" spans="1:12" x14ac:dyDescent="0.25">
      <c r="A15" s="3" t="s">
        <v>990</v>
      </c>
      <c r="B15" s="35" t="s">
        <v>213</v>
      </c>
      <c r="C15" s="36">
        <v>2440</v>
      </c>
      <c r="D15" s="11" t="str">
        <f t="shared" si="1"/>
        <v>N/A</v>
      </c>
      <c r="E15" s="36">
        <v>2207</v>
      </c>
      <c r="F15" s="11" t="str">
        <f t="shared" si="2"/>
        <v>N/A</v>
      </c>
      <c r="G15" s="36">
        <v>2186</v>
      </c>
      <c r="H15" s="11" t="str">
        <f t="shared" si="3"/>
        <v>N/A</v>
      </c>
      <c r="I15" s="12">
        <v>-9.5500000000000007</v>
      </c>
      <c r="J15" s="12">
        <v>-0.95199999999999996</v>
      </c>
      <c r="K15" s="43" t="s">
        <v>739</v>
      </c>
      <c r="L15" s="9" t="str">
        <f t="shared" si="0"/>
        <v>Yes</v>
      </c>
    </row>
    <row r="16" spans="1:12" x14ac:dyDescent="0.25">
      <c r="A16" s="3" t="s">
        <v>991</v>
      </c>
      <c r="B16" s="35" t="s">
        <v>213</v>
      </c>
      <c r="C16" s="36">
        <v>0</v>
      </c>
      <c r="D16" s="11" t="str">
        <f t="shared" si="1"/>
        <v>N/A</v>
      </c>
      <c r="E16" s="36">
        <v>0</v>
      </c>
      <c r="F16" s="11" t="str">
        <f t="shared" si="2"/>
        <v>N/A</v>
      </c>
      <c r="G16" s="36">
        <v>0</v>
      </c>
      <c r="H16" s="11" t="str">
        <f t="shared" si="3"/>
        <v>N/A</v>
      </c>
      <c r="I16" s="12" t="s">
        <v>1747</v>
      </c>
      <c r="J16" s="12" t="s">
        <v>1747</v>
      </c>
      <c r="K16" s="43" t="s">
        <v>739</v>
      </c>
      <c r="L16" s="9" t="str">
        <f t="shared" si="0"/>
        <v>N/A</v>
      </c>
    </row>
    <row r="17" spans="1:12" x14ac:dyDescent="0.25">
      <c r="A17" s="3" t="s">
        <v>992</v>
      </c>
      <c r="B17" s="35" t="s">
        <v>213</v>
      </c>
      <c r="C17" s="36">
        <v>183</v>
      </c>
      <c r="D17" s="11" t="str">
        <f t="shared" si="1"/>
        <v>N/A</v>
      </c>
      <c r="E17" s="36">
        <v>324</v>
      </c>
      <c r="F17" s="11" t="str">
        <f t="shared" si="2"/>
        <v>N/A</v>
      </c>
      <c r="G17" s="36">
        <v>1450</v>
      </c>
      <c r="H17" s="11" t="str">
        <f t="shared" si="3"/>
        <v>N/A</v>
      </c>
      <c r="I17" s="12">
        <v>77.05</v>
      </c>
      <c r="J17" s="12">
        <v>347.5</v>
      </c>
      <c r="K17" s="43" t="s">
        <v>739</v>
      </c>
      <c r="L17" s="9" t="str">
        <f t="shared" si="0"/>
        <v>No</v>
      </c>
    </row>
    <row r="18" spans="1:12" x14ac:dyDescent="0.25">
      <c r="A18" s="3" t="s">
        <v>993</v>
      </c>
      <c r="B18" s="35" t="s">
        <v>213</v>
      </c>
      <c r="C18" s="36">
        <v>9592</v>
      </c>
      <c r="D18" s="11" t="str">
        <f t="shared" si="1"/>
        <v>N/A</v>
      </c>
      <c r="E18" s="36">
        <v>9977</v>
      </c>
      <c r="F18" s="11" t="str">
        <f t="shared" si="2"/>
        <v>N/A</v>
      </c>
      <c r="G18" s="36">
        <v>10665</v>
      </c>
      <c r="H18" s="11" t="str">
        <f t="shared" si="3"/>
        <v>N/A</v>
      </c>
      <c r="I18" s="12">
        <v>4.0140000000000002</v>
      </c>
      <c r="J18" s="12">
        <v>6.8959999999999999</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1747</v>
      </c>
      <c r="J19" s="12" t="s">
        <v>1747</v>
      </c>
      <c r="K19" s="43" t="s">
        <v>739</v>
      </c>
      <c r="L19" s="9" t="str">
        <f t="shared" si="0"/>
        <v>N/A</v>
      </c>
    </row>
    <row r="20" spans="1:12" x14ac:dyDescent="0.25">
      <c r="A20" s="3" t="s">
        <v>101</v>
      </c>
      <c r="B20" s="35" t="s">
        <v>213</v>
      </c>
      <c r="C20" s="36">
        <v>34010</v>
      </c>
      <c r="D20" s="11" t="str">
        <f t="shared" si="1"/>
        <v>N/A</v>
      </c>
      <c r="E20" s="36">
        <v>36262</v>
      </c>
      <c r="F20" s="11" t="str">
        <f t="shared" si="2"/>
        <v>N/A</v>
      </c>
      <c r="G20" s="36">
        <v>39035</v>
      </c>
      <c r="H20" s="11" t="str">
        <f t="shared" si="3"/>
        <v>N/A</v>
      </c>
      <c r="I20" s="12">
        <v>6.6219999999999999</v>
      </c>
      <c r="J20" s="12">
        <v>7.6470000000000002</v>
      </c>
      <c r="K20" s="43" t="s">
        <v>739</v>
      </c>
      <c r="L20" s="9" t="str">
        <f t="shared" si="0"/>
        <v>Yes</v>
      </c>
    </row>
    <row r="21" spans="1:12" x14ac:dyDescent="0.25">
      <c r="A21" s="3" t="s">
        <v>995</v>
      </c>
      <c r="B21" s="35" t="s">
        <v>213</v>
      </c>
      <c r="C21" s="36">
        <v>31303</v>
      </c>
      <c r="D21" s="11" t="str">
        <f t="shared" si="1"/>
        <v>N/A</v>
      </c>
      <c r="E21" s="36">
        <v>12737</v>
      </c>
      <c r="F21" s="11" t="str">
        <f t="shared" si="2"/>
        <v>N/A</v>
      </c>
      <c r="G21" s="36">
        <v>13477</v>
      </c>
      <c r="H21" s="11" t="str">
        <f t="shared" si="3"/>
        <v>N/A</v>
      </c>
      <c r="I21" s="12">
        <v>-59.3</v>
      </c>
      <c r="J21" s="12">
        <v>5.81</v>
      </c>
      <c r="K21" s="43" t="s">
        <v>739</v>
      </c>
      <c r="L21" s="9" t="str">
        <f t="shared" si="0"/>
        <v>Yes</v>
      </c>
    </row>
    <row r="22" spans="1:12" x14ac:dyDescent="0.25">
      <c r="A22" s="3" t="s">
        <v>996</v>
      </c>
      <c r="B22" s="35" t="s">
        <v>213</v>
      </c>
      <c r="C22" s="36">
        <v>0</v>
      </c>
      <c r="D22" s="11" t="str">
        <f t="shared" si="1"/>
        <v>N/A</v>
      </c>
      <c r="E22" s="36">
        <v>0</v>
      </c>
      <c r="F22" s="11" t="str">
        <f t="shared" si="2"/>
        <v>N/A</v>
      </c>
      <c r="G22" s="36">
        <v>0</v>
      </c>
      <c r="H22" s="11" t="str">
        <f t="shared" si="3"/>
        <v>N/A</v>
      </c>
      <c r="I22" s="12" t="s">
        <v>1747</v>
      </c>
      <c r="J22" s="12" t="s">
        <v>1747</v>
      </c>
      <c r="K22" s="43" t="s">
        <v>739</v>
      </c>
      <c r="L22" s="9" t="str">
        <f t="shared" si="0"/>
        <v>N/A</v>
      </c>
    </row>
    <row r="23" spans="1:12" x14ac:dyDescent="0.25">
      <c r="A23" s="3" t="s">
        <v>997</v>
      </c>
      <c r="B23" s="35" t="s">
        <v>213</v>
      </c>
      <c r="C23" s="36">
        <v>412</v>
      </c>
      <c r="D23" s="11" t="str">
        <f t="shared" si="1"/>
        <v>N/A</v>
      </c>
      <c r="E23" s="36">
        <v>921</v>
      </c>
      <c r="F23" s="11" t="str">
        <f t="shared" si="2"/>
        <v>N/A</v>
      </c>
      <c r="G23" s="36">
        <v>1730</v>
      </c>
      <c r="H23" s="11" t="str">
        <f t="shared" si="3"/>
        <v>N/A</v>
      </c>
      <c r="I23" s="12">
        <v>123.5</v>
      </c>
      <c r="J23" s="12">
        <v>87.84</v>
      </c>
      <c r="K23" s="43" t="s">
        <v>739</v>
      </c>
      <c r="L23" s="9" t="str">
        <f t="shared" si="0"/>
        <v>No</v>
      </c>
    </row>
    <row r="24" spans="1:12" x14ac:dyDescent="0.25">
      <c r="A24" s="3" t="s">
        <v>998</v>
      </c>
      <c r="B24" s="35" t="s">
        <v>213</v>
      </c>
      <c r="C24" s="36">
        <v>2295</v>
      </c>
      <c r="D24" s="11" t="str">
        <f t="shared" si="1"/>
        <v>N/A</v>
      </c>
      <c r="E24" s="36">
        <v>22604</v>
      </c>
      <c r="F24" s="11" t="str">
        <f t="shared" si="2"/>
        <v>N/A</v>
      </c>
      <c r="G24" s="36">
        <v>23828</v>
      </c>
      <c r="H24" s="11" t="str">
        <f t="shared" si="3"/>
        <v>N/A</v>
      </c>
      <c r="I24" s="12">
        <v>884.9</v>
      </c>
      <c r="J24" s="12">
        <v>5.415</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1747</v>
      </c>
      <c r="J25" s="12" t="s">
        <v>1747</v>
      </c>
      <c r="K25" s="43" t="s">
        <v>739</v>
      </c>
      <c r="L25" s="9" t="str">
        <f t="shared" si="0"/>
        <v>N/A</v>
      </c>
    </row>
    <row r="26" spans="1:12" x14ac:dyDescent="0.25">
      <c r="A26" s="3" t="s">
        <v>104</v>
      </c>
      <c r="B26" s="35" t="s">
        <v>213</v>
      </c>
      <c r="C26" s="36">
        <v>157234</v>
      </c>
      <c r="D26" s="11" t="str">
        <f t="shared" si="1"/>
        <v>N/A</v>
      </c>
      <c r="E26" s="36">
        <v>169455</v>
      </c>
      <c r="F26" s="11" t="str">
        <f t="shared" si="2"/>
        <v>N/A</v>
      </c>
      <c r="G26" s="36">
        <v>183818</v>
      </c>
      <c r="H26" s="11" t="str">
        <f t="shared" si="3"/>
        <v>N/A</v>
      </c>
      <c r="I26" s="12">
        <v>7.7720000000000002</v>
      </c>
      <c r="J26" s="12">
        <v>8.4760000000000009</v>
      </c>
      <c r="K26" s="43" t="s">
        <v>739</v>
      </c>
      <c r="L26" s="9" t="str">
        <f t="shared" si="0"/>
        <v>Yes</v>
      </c>
    </row>
    <row r="27" spans="1:12" x14ac:dyDescent="0.25">
      <c r="A27" s="3" t="s">
        <v>1000</v>
      </c>
      <c r="B27" s="35" t="s">
        <v>213</v>
      </c>
      <c r="C27" s="36">
        <v>0</v>
      </c>
      <c r="D27" s="11" t="str">
        <f t="shared" si="1"/>
        <v>N/A</v>
      </c>
      <c r="E27" s="36">
        <v>950</v>
      </c>
      <c r="F27" s="11" t="str">
        <f t="shared" si="2"/>
        <v>N/A</v>
      </c>
      <c r="G27" s="36">
        <v>2407</v>
      </c>
      <c r="H27" s="11" t="str">
        <f t="shared" si="3"/>
        <v>N/A</v>
      </c>
      <c r="I27" s="12" t="s">
        <v>1747</v>
      </c>
      <c r="J27" s="12">
        <v>153.4</v>
      </c>
      <c r="K27" s="43" t="s">
        <v>739</v>
      </c>
      <c r="L27" s="9" t="str">
        <f t="shared" si="0"/>
        <v>No</v>
      </c>
    </row>
    <row r="28" spans="1:12" x14ac:dyDescent="0.25">
      <c r="A28" s="3" t="s">
        <v>1001</v>
      </c>
      <c r="B28" s="35" t="s">
        <v>213</v>
      </c>
      <c r="C28" s="36">
        <v>0</v>
      </c>
      <c r="D28" s="11" t="str">
        <f t="shared" si="1"/>
        <v>N/A</v>
      </c>
      <c r="E28" s="36">
        <v>0</v>
      </c>
      <c r="F28" s="11" t="str">
        <f t="shared" si="2"/>
        <v>N/A</v>
      </c>
      <c r="G28" s="36">
        <v>0</v>
      </c>
      <c r="H28" s="11" t="str">
        <f t="shared" si="3"/>
        <v>N/A</v>
      </c>
      <c r="I28" s="12" t="s">
        <v>1747</v>
      </c>
      <c r="J28" s="12" t="s">
        <v>1747</v>
      </c>
      <c r="K28" s="43" t="s">
        <v>739</v>
      </c>
      <c r="L28" s="9" t="str">
        <f t="shared" si="0"/>
        <v>N/A</v>
      </c>
    </row>
    <row r="29" spans="1:12" x14ac:dyDescent="0.25">
      <c r="A29" s="3" t="s">
        <v>1002</v>
      </c>
      <c r="B29" s="35" t="s">
        <v>213</v>
      </c>
      <c r="C29" s="36">
        <v>0</v>
      </c>
      <c r="D29" s="11" t="str">
        <f t="shared" si="1"/>
        <v>N/A</v>
      </c>
      <c r="E29" s="36">
        <v>0</v>
      </c>
      <c r="F29" s="11" t="str">
        <f t="shared" si="2"/>
        <v>N/A</v>
      </c>
      <c r="G29" s="102">
        <v>0</v>
      </c>
      <c r="H29" s="11" t="str">
        <f t="shared" si="3"/>
        <v>N/A</v>
      </c>
      <c r="I29" s="12" t="s">
        <v>1747</v>
      </c>
      <c r="J29" s="12" t="s">
        <v>1747</v>
      </c>
      <c r="K29" s="43" t="s">
        <v>739</v>
      </c>
      <c r="L29" s="9" t="str">
        <f t="shared" si="0"/>
        <v>N/A</v>
      </c>
    </row>
    <row r="30" spans="1:12" x14ac:dyDescent="0.25">
      <c r="A30" s="3" t="s">
        <v>1003</v>
      </c>
      <c r="B30" s="35" t="s">
        <v>213</v>
      </c>
      <c r="C30" s="36">
        <v>152919</v>
      </c>
      <c r="D30" s="11" t="str">
        <f t="shared" si="1"/>
        <v>N/A</v>
      </c>
      <c r="E30" s="36">
        <v>164191</v>
      </c>
      <c r="F30" s="11" t="str">
        <f t="shared" si="2"/>
        <v>N/A</v>
      </c>
      <c r="G30" s="36">
        <v>176833</v>
      </c>
      <c r="H30" s="11" t="str">
        <f t="shared" si="3"/>
        <v>N/A</v>
      </c>
      <c r="I30" s="12">
        <v>7.3710000000000004</v>
      </c>
      <c r="J30" s="12">
        <v>7.7</v>
      </c>
      <c r="K30" s="43" t="s">
        <v>739</v>
      </c>
      <c r="L30" s="9" t="str">
        <f t="shared" si="0"/>
        <v>Yes</v>
      </c>
    </row>
    <row r="31" spans="1:12" x14ac:dyDescent="0.25">
      <c r="A31" s="3" t="s">
        <v>1004</v>
      </c>
      <c r="B31" s="35" t="s">
        <v>213</v>
      </c>
      <c r="C31" s="36">
        <v>11</v>
      </c>
      <c r="D31" s="11" t="str">
        <f t="shared" si="1"/>
        <v>N/A</v>
      </c>
      <c r="E31" s="36">
        <v>11</v>
      </c>
      <c r="F31" s="11" t="str">
        <f t="shared" si="2"/>
        <v>N/A</v>
      </c>
      <c r="G31" s="36">
        <v>11</v>
      </c>
      <c r="H31" s="11" t="str">
        <f t="shared" si="3"/>
        <v>N/A</v>
      </c>
      <c r="I31" s="12">
        <v>-80</v>
      </c>
      <c r="J31" s="12">
        <v>0</v>
      </c>
      <c r="K31" s="43" t="s">
        <v>739</v>
      </c>
      <c r="L31" s="9" t="str">
        <f t="shared" si="0"/>
        <v>Yes</v>
      </c>
    </row>
    <row r="32" spans="1:12" x14ac:dyDescent="0.25">
      <c r="A32" s="3" t="s">
        <v>1005</v>
      </c>
      <c r="B32" s="35" t="s">
        <v>213</v>
      </c>
      <c r="C32" s="36">
        <v>4310</v>
      </c>
      <c r="D32" s="11" t="str">
        <f t="shared" si="1"/>
        <v>N/A</v>
      </c>
      <c r="E32" s="36">
        <v>4313</v>
      </c>
      <c r="F32" s="11" t="str">
        <f t="shared" si="2"/>
        <v>N/A</v>
      </c>
      <c r="G32" s="36">
        <v>4447</v>
      </c>
      <c r="H32" s="11" t="str">
        <f t="shared" si="3"/>
        <v>N/A</v>
      </c>
      <c r="I32" s="12">
        <v>6.9599999999999995E-2</v>
      </c>
      <c r="J32" s="12">
        <v>3.1070000000000002</v>
      </c>
      <c r="K32" s="43" t="s">
        <v>739</v>
      </c>
      <c r="L32" s="9" t="str">
        <f t="shared" si="0"/>
        <v>Yes</v>
      </c>
    </row>
    <row r="33" spans="1:12" x14ac:dyDescent="0.25">
      <c r="A33" s="3" t="s">
        <v>1006</v>
      </c>
      <c r="B33" s="35" t="s">
        <v>213</v>
      </c>
      <c r="C33" s="36">
        <v>0</v>
      </c>
      <c r="D33" s="11" t="str">
        <f t="shared" si="1"/>
        <v>N/A</v>
      </c>
      <c r="E33" s="36">
        <v>0</v>
      </c>
      <c r="F33" s="11" t="str">
        <f t="shared" si="2"/>
        <v>N/A</v>
      </c>
      <c r="G33" s="36">
        <v>130</v>
      </c>
      <c r="H33" s="11" t="str">
        <f t="shared" si="3"/>
        <v>N/A</v>
      </c>
      <c r="I33" s="12" t="s">
        <v>1747</v>
      </c>
      <c r="J33" s="12" t="s">
        <v>1747</v>
      </c>
      <c r="K33" s="43" t="s">
        <v>739</v>
      </c>
      <c r="L33" s="9" t="str">
        <f t="shared" si="0"/>
        <v>N/A</v>
      </c>
    </row>
    <row r="34" spans="1:12" x14ac:dyDescent="0.25">
      <c r="A34" s="3" t="s">
        <v>105</v>
      </c>
      <c r="B34" s="35" t="s">
        <v>213</v>
      </c>
      <c r="C34" s="36">
        <v>30973</v>
      </c>
      <c r="D34" s="11" t="str">
        <f t="shared" si="1"/>
        <v>N/A</v>
      </c>
      <c r="E34" s="36">
        <v>33718</v>
      </c>
      <c r="F34" s="11" t="str">
        <f t="shared" si="2"/>
        <v>N/A</v>
      </c>
      <c r="G34" s="36">
        <v>36571</v>
      </c>
      <c r="H34" s="11" t="str">
        <f t="shared" si="3"/>
        <v>N/A</v>
      </c>
      <c r="I34" s="12">
        <v>8.8629999999999995</v>
      </c>
      <c r="J34" s="12">
        <v>8.4610000000000003</v>
      </c>
      <c r="K34" s="43" t="s">
        <v>739</v>
      </c>
      <c r="L34" s="9" t="str">
        <f t="shared" si="0"/>
        <v>Yes</v>
      </c>
    </row>
    <row r="35" spans="1:12" x14ac:dyDescent="0.25">
      <c r="A35" s="3" t="s">
        <v>1007</v>
      </c>
      <c r="B35" s="35" t="s">
        <v>213</v>
      </c>
      <c r="C35" s="36">
        <v>15804</v>
      </c>
      <c r="D35" s="11" t="str">
        <f t="shared" si="1"/>
        <v>N/A</v>
      </c>
      <c r="E35" s="36">
        <v>18595</v>
      </c>
      <c r="F35" s="11" t="str">
        <f t="shared" si="2"/>
        <v>N/A</v>
      </c>
      <c r="G35" s="36">
        <v>19764</v>
      </c>
      <c r="H35" s="11" t="str">
        <f t="shared" si="3"/>
        <v>N/A</v>
      </c>
      <c r="I35" s="12">
        <v>17.66</v>
      </c>
      <c r="J35" s="12">
        <v>6.2869999999999999</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1747</v>
      </c>
      <c r="J36" s="12" t="s">
        <v>1747</v>
      </c>
      <c r="K36" s="43" t="s">
        <v>739</v>
      </c>
      <c r="L36" s="9" t="str">
        <f t="shared" si="0"/>
        <v>N/A</v>
      </c>
    </row>
    <row r="37" spans="1:12" x14ac:dyDescent="0.25">
      <c r="A37" s="3" t="s">
        <v>1009</v>
      </c>
      <c r="B37" s="35" t="s">
        <v>213</v>
      </c>
      <c r="C37" s="36">
        <v>0</v>
      </c>
      <c r="D37" s="11" t="str">
        <f t="shared" si="1"/>
        <v>N/A</v>
      </c>
      <c r="E37" s="36">
        <v>0</v>
      </c>
      <c r="F37" s="11" t="str">
        <f t="shared" si="2"/>
        <v>N/A</v>
      </c>
      <c r="G37" s="36">
        <v>0</v>
      </c>
      <c r="H37" s="11" t="str">
        <f t="shared" si="3"/>
        <v>N/A</v>
      </c>
      <c r="I37" s="12" t="s">
        <v>1747</v>
      </c>
      <c r="J37" s="12" t="s">
        <v>1747</v>
      </c>
      <c r="K37" s="43" t="s">
        <v>739</v>
      </c>
      <c r="L37" s="9" t="str">
        <f t="shared" si="0"/>
        <v>N/A</v>
      </c>
    </row>
    <row r="38" spans="1:12" x14ac:dyDescent="0.25">
      <c r="A38" s="3" t="s">
        <v>1010</v>
      </c>
      <c r="B38" s="35" t="s">
        <v>213</v>
      </c>
      <c r="C38" s="36">
        <v>11949</v>
      </c>
      <c r="D38" s="11" t="str">
        <f t="shared" si="1"/>
        <v>N/A</v>
      </c>
      <c r="E38" s="36">
        <v>10092</v>
      </c>
      <c r="F38" s="11" t="str">
        <f t="shared" si="2"/>
        <v>N/A</v>
      </c>
      <c r="G38" s="36">
        <v>9962</v>
      </c>
      <c r="H38" s="11" t="str">
        <f t="shared" si="3"/>
        <v>N/A</v>
      </c>
      <c r="I38" s="12">
        <v>-15.5</v>
      </c>
      <c r="J38" s="12">
        <v>-1.29</v>
      </c>
      <c r="K38" s="43" t="s">
        <v>739</v>
      </c>
      <c r="L38" s="9" t="str">
        <f t="shared" si="0"/>
        <v>Yes</v>
      </c>
    </row>
    <row r="39" spans="1:12" x14ac:dyDescent="0.25">
      <c r="A39" s="3" t="s">
        <v>1011</v>
      </c>
      <c r="B39" s="35" t="s">
        <v>213</v>
      </c>
      <c r="C39" s="36">
        <v>3220</v>
      </c>
      <c r="D39" s="11" t="str">
        <f t="shared" si="1"/>
        <v>N/A</v>
      </c>
      <c r="E39" s="36">
        <v>4929</v>
      </c>
      <c r="F39" s="11" t="str">
        <f t="shared" si="2"/>
        <v>N/A</v>
      </c>
      <c r="G39" s="36">
        <v>6392</v>
      </c>
      <c r="H39" s="11" t="str">
        <f t="shared" si="3"/>
        <v>N/A</v>
      </c>
      <c r="I39" s="12">
        <v>53.07</v>
      </c>
      <c r="J39" s="12">
        <v>29.68</v>
      </c>
      <c r="K39" s="43" t="s">
        <v>739</v>
      </c>
      <c r="L39" s="9" t="str">
        <f t="shared" si="0"/>
        <v>Yes</v>
      </c>
    </row>
    <row r="40" spans="1:12" x14ac:dyDescent="0.25">
      <c r="A40" s="3" t="s">
        <v>1012</v>
      </c>
      <c r="B40" s="35" t="s">
        <v>213</v>
      </c>
      <c r="C40" s="36">
        <v>0</v>
      </c>
      <c r="D40" s="11" t="str">
        <f t="shared" si="1"/>
        <v>N/A</v>
      </c>
      <c r="E40" s="36">
        <v>102</v>
      </c>
      <c r="F40" s="11" t="str">
        <f t="shared" si="2"/>
        <v>N/A</v>
      </c>
      <c r="G40" s="36">
        <v>453</v>
      </c>
      <c r="H40" s="11" t="str">
        <f t="shared" si="3"/>
        <v>N/A</v>
      </c>
      <c r="I40" s="12" t="s">
        <v>1747</v>
      </c>
      <c r="J40" s="12">
        <v>344.1</v>
      </c>
      <c r="K40" s="43" t="s">
        <v>739</v>
      </c>
      <c r="L40" s="9" t="str">
        <f t="shared" si="0"/>
        <v>No</v>
      </c>
    </row>
    <row r="41" spans="1:12" x14ac:dyDescent="0.25">
      <c r="A41" s="44" t="s">
        <v>84</v>
      </c>
      <c r="B41" s="35" t="s">
        <v>213</v>
      </c>
      <c r="C41" s="45">
        <v>1276808361</v>
      </c>
      <c r="D41" s="11" t="str">
        <f t="shared" si="1"/>
        <v>N/A</v>
      </c>
      <c r="E41" s="45">
        <v>1242463770</v>
      </c>
      <c r="F41" s="11" t="str">
        <f t="shared" si="2"/>
        <v>N/A</v>
      </c>
      <c r="G41" s="45">
        <v>497680262</v>
      </c>
      <c r="H41" s="11" t="str">
        <f t="shared" si="3"/>
        <v>N/A</v>
      </c>
      <c r="I41" s="12">
        <v>-2.69</v>
      </c>
      <c r="J41" s="12">
        <v>-59.9</v>
      </c>
      <c r="K41" s="43" t="s">
        <v>739</v>
      </c>
      <c r="L41" s="9" t="str">
        <f t="shared" si="0"/>
        <v>No</v>
      </c>
    </row>
    <row r="42" spans="1:12" x14ac:dyDescent="0.25">
      <c r="A42" s="44" t="s">
        <v>1500</v>
      </c>
      <c r="B42" s="35" t="s">
        <v>213</v>
      </c>
      <c r="C42" s="45">
        <v>5446.3911113000004</v>
      </c>
      <c r="D42" s="11" t="str">
        <f t="shared" si="1"/>
        <v>N/A</v>
      </c>
      <c r="E42" s="45">
        <v>4931.5272501999998</v>
      </c>
      <c r="F42" s="11" t="str">
        <f t="shared" si="2"/>
        <v>N/A</v>
      </c>
      <c r="G42" s="45">
        <v>1818.1761329999999</v>
      </c>
      <c r="H42" s="11" t="str">
        <f t="shared" si="3"/>
        <v>N/A</v>
      </c>
      <c r="I42" s="12">
        <v>-9.4499999999999993</v>
      </c>
      <c r="J42" s="12">
        <v>-63.1</v>
      </c>
      <c r="K42" s="43" t="s">
        <v>739</v>
      </c>
      <c r="L42" s="9" t="str">
        <f t="shared" si="0"/>
        <v>No</v>
      </c>
    </row>
    <row r="43" spans="1:12" x14ac:dyDescent="0.25">
      <c r="A43" s="44" t="s">
        <v>1501</v>
      </c>
      <c r="B43" s="35" t="s">
        <v>213</v>
      </c>
      <c r="C43" s="45">
        <v>6437.2780948</v>
      </c>
      <c r="D43" s="11" t="str">
        <f t="shared" si="1"/>
        <v>N/A</v>
      </c>
      <c r="E43" s="45">
        <v>5722.3432124000001</v>
      </c>
      <c r="F43" s="11" t="str">
        <f t="shared" si="2"/>
        <v>N/A</v>
      </c>
      <c r="G43" s="45">
        <v>3064.4392845000002</v>
      </c>
      <c r="H43" s="11" t="str">
        <f t="shared" si="3"/>
        <v>N/A</v>
      </c>
      <c r="I43" s="12">
        <v>-11.1</v>
      </c>
      <c r="J43" s="12">
        <v>-46.4</v>
      </c>
      <c r="K43" s="43" t="s">
        <v>739</v>
      </c>
      <c r="L43" s="9" t="str">
        <f t="shared" si="0"/>
        <v>No</v>
      </c>
    </row>
    <row r="44" spans="1:12" x14ac:dyDescent="0.25">
      <c r="A44" s="4" t="s">
        <v>107</v>
      </c>
      <c r="B44" s="35" t="s">
        <v>213</v>
      </c>
      <c r="C44" s="45">
        <v>38181652</v>
      </c>
      <c r="D44" s="11" t="str">
        <f t="shared" si="1"/>
        <v>N/A</v>
      </c>
      <c r="E44" s="45">
        <v>0</v>
      </c>
      <c r="F44" s="11" t="str">
        <f t="shared" si="2"/>
        <v>N/A</v>
      </c>
      <c r="G44" s="45">
        <v>0</v>
      </c>
      <c r="H44" s="11" t="str">
        <f t="shared" si="3"/>
        <v>N/A</v>
      </c>
      <c r="I44" s="12">
        <v>-100</v>
      </c>
      <c r="J44" s="12" t="s">
        <v>1747</v>
      </c>
      <c r="K44" s="43" t="s">
        <v>739</v>
      </c>
      <c r="L44" s="9" t="str">
        <f t="shared" si="0"/>
        <v>N/A</v>
      </c>
    </row>
    <row r="45" spans="1:12" x14ac:dyDescent="0.25">
      <c r="A45" s="44" t="s">
        <v>158</v>
      </c>
      <c r="B45" s="43" t="s">
        <v>217</v>
      </c>
      <c r="C45" s="1">
        <v>0</v>
      </c>
      <c r="D45" s="11" t="str">
        <f>IF($B45="N/A","N/A",IF(C45&gt;0,"No",IF(C45&lt;0,"No","Yes")))</f>
        <v>Yes</v>
      </c>
      <c r="E45" s="1">
        <v>0</v>
      </c>
      <c r="F45" s="11" t="str">
        <f>IF($B45="N/A","N/A",IF(E45&gt;0,"No",IF(E45&lt;0,"No","Yes")))</f>
        <v>Yes</v>
      </c>
      <c r="G45" s="1">
        <v>0</v>
      </c>
      <c r="H45" s="11" t="str">
        <f>IF($B45="N/A","N/A",IF(G45&gt;0,"No",IF(G45&lt;0,"No","Yes")))</f>
        <v>Yes</v>
      </c>
      <c r="I45" s="12" t="s">
        <v>1747</v>
      </c>
      <c r="J45" s="12" t="s">
        <v>1747</v>
      </c>
      <c r="K45" s="43" t="s">
        <v>739</v>
      </c>
      <c r="L45" s="9" t="str">
        <f t="shared" si="0"/>
        <v>N/A</v>
      </c>
    </row>
    <row r="46" spans="1:12" x14ac:dyDescent="0.25">
      <c r="A46" s="44" t="s">
        <v>156</v>
      </c>
      <c r="B46" s="35" t="s">
        <v>213</v>
      </c>
      <c r="C46" s="45">
        <v>0</v>
      </c>
      <c r="D46" s="11" t="str">
        <f t="shared" ref="D46:D47" si="4">IF($B46="N/A","N/A",IF(C46&gt;10,"No",IF(C46&lt;-10,"No","Yes")))</f>
        <v>N/A</v>
      </c>
      <c r="E46" s="45">
        <v>0</v>
      </c>
      <c r="F46" s="11" t="str">
        <f t="shared" ref="F46:F47" si="5">IF($B46="N/A","N/A",IF(E46&gt;10,"No",IF(E46&lt;-10,"No","Yes")))</f>
        <v>N/A</v>
      </c>
      <c r="G46" s="45">
        <v>0</v>
      </c>
      <c r="H46" s="11" t="str">
        <f t="shared" ref="H46:H47" si="6">IF($B46="N/A","N/A",IF(G46&gt;10,"No",IF(G46&lt;-10,"No","Yes")))</f>
        <v>N/A</v>
      </c>
      <c r="I46" s="12" t="s">
        <v>1747</v>
      </c>
      <c r="J46" s="12" t="s">
        <v>1747</v>
      </c>
      <c r="K46" s="43" t="s">
        <v>739</v>
      </c>
      <c r="L46" s="9" t="str">
        <f t="shared" si="0"/>
        <v>N/A</v>
      </c>
    </row>
    <row r="47" spans="1:12" x14ac:dyDescent="0.25">
      <c r="A47" s="44" t="s">
        <v>1303</v>
      </c>
      <c r="B47" s="35" t="s">
        <v>213</v>
      </c>
      <c r="C47" s="45" t="s">
        <v>1747</v>
      </c>
      <c r="D47" s="11" t="str">
        <f t="shared" si="4"/>
        <v>N/A</v>
      </c>
      <c r="E47" s="45" t="s">
        <v>1747</v>
      </c>
      <c r="F47" s="11" t="str">
        <f t="shared" si="5"/>
        <v>N/A</v>
      </c>
      <c r="G47" s="45" t="s">
        <v>1747</v>
      </c>
      <c r="H47" s="11" t="str">
        <f t="shared" si="6"/>
        <v>N/A</v>
      </c>
      <c r="I47" s="12" t="s">
        <v>1747</v>
      </c>
      <c r="J47" s="12" t="s">
        <v>1747</v>
      </c>
      <c r="K47" s="43" t="s">
        <v>739</v>
      </c>
      <c r="L47" s="9" t="str">
        <f>IF(J47="Div by 0", "N/A", IF(OR(J47="N/A",K47="N/A"),"N/A", IF(J47&gt;VALUE(MID(K47,1,2)), "No", IF(J47&lt;-1*VALUE(MID(K47,1,2)), "No", "Yes"))))</f>
        <v>N/A</v>
      </c>
    </row>
    <row r="48" spans="1:12" x14ac:dyDescent="0.25">
      <c r="A48" s="44" t="s">
        <v>1502</v>
      </c>
      <c r="B48" s="35" t="s">
        <v>213</v>
      </c>
      <c r="C48" s="45">
        <v>19601.876135999999</v>
      </c>
      <c r="D48" s="11" t="str">
        <f t="shared" ref="D48:D74" si="7">IF($B48="N/A","N/A",IF(C48&gt;10,"No",IF(C48&lt;-10,"No","Yes")))</f>
        <v>N/A</v>
      </c>
      <c r="E48" s="45">
        <v>12448.732250999999</v>
      </c>
      <c r="F48" s="11" t="str">
        <f t="shared" ref="F48:F74" si="8">IF($B48="N/A","N/A",IF(E48&gt;10,"No",IF(E48&lt;-10,"No","Yes")))</f>
        <v>N/A</v>
      </c>
      <c r="G48" s="45">
        <v>5313.8927347999997</v>
      </c>
      <c r="H48" s="11" t="str">
        <f t="shared" ref="H48:H74" si="9">IF($B48="N/A","N/A",IF(G48&gt;10,"No",IF(G48&lt;-10,"No","Yes")))</f>
        <v>N/A</v>
      </c>
      <c r="I48" s="12">
        <v>-36.5</v>
      </c>
      <c r="J48" s="12">
        <v>-57.3</v>
      </c>
      <c r="K48" s="43" t="s">
        <v>739</v>
      </c>
      <c r="L48" s="9" t="str">
        <f t="shared" ref="L48:L74" si="10">IF(J48="Div by 0", "N/A", IF(K48="N/A","N/A", IF(J48&gt;VALUE(MID(K48,1,2)), "No", IF(J48&lt;-1*VALUE(MID(K48,1,2)), "No", "Yes"))))</f>
        <v>No</v>
      </c>
    </row>
    <row r="49" spans="1:12" x14ac:dyDescent="0.25">
      <c r="A49" s="44" t="s">
        <v>1503</v>
      </c>
      <c r="B49" s="35" t="s">
        <v>213</v>
      </c>
      <c r="C49" s="45">
        <v>7774.9139343999996</v>
      </c>
      <c r="D49" s="11" t="str">
        <f t="shared" si="7"/>
        <v>N/A</v>
      </c>
      <c r="E49" s="45">
        <v>8186.7489804999996</v>
      </c>
      <c r="F49" s="11" t="str">
        <f t="shared" si="8"/>
        <v>N/A</v>
      </c>
      <c r="G49" s="45">
        <v>1849.3307411000001</v>
      </c>
      <c r="H49" s="11" t="str">
        <f t="shared" si="9"/>
        <v>N/A</v>
      </c>
      <c r="I49" s="12">
        <v>5.2969999999999997</v>
      </c>
      <c r="J49" s="12">
        <v>-77.400000000000006</v>
      </c>
      <c r="K49" s="43" t="s">
        <v>739</v>
      </c>
      <c r="L49" s="9" t="str">
        <f t="shared" si="10"/>
        <v>No</v>
      </c>
    </row>
    <row r="50" spans="1:12" x14ac:dyDescent="0.25">
      <c r="A50" s="44" t="s">
        <v>1504</v>
      </c>
      <c r="B50" s="35" t="s">
        <v>213</v>
      </c>
      <c r="C50" s="45" t="s">
        <v>1747</v>
      </c>
      <c r="D50" s="11" t="str">
        <f t="shared" si="7"/>
        <v>N/A</v>
      </c>
      <c r="E50" s="45" t="s">
        <v>1747</v>
      </c>
      <c r="F50" s="11" t="str">
        <f t="shared" si="8"/>
        <v>N/A</v>
      </c>
      <c r="G50" s="45" t="s">
        <v>1747</v>
      </c>
      <c r="H50" s="11" t="str">
        <f t="shared" si="9"/>
        <v>N/A</v>
      </c>
      <c r="I50" s="12" t="s">
        <v>1747</v>
      </c>
      <c r="J50" s="12" t="s">
        <v>1747</v>
      </c>
      <c r="K50" s="43" t="s">
        <v>739</v>
      </c>
      <c r="L50" s="9" t="str">
        <f t="shared" si="10"/>
        <v>N/A</v>
      </c>
    </row>
    <row r="51" spans="1:12" x14ac:dyDescent="0.25">
      <c r="A51" s="44" t="s">
        <v>1505</v>
      </c>
      <c r="B51" s="35" t="s">
        <v>213</v>
      </c>
      <c r="C51" s="45">
        <v>2906.9945355</v>
      </c>
      <c r="D51" s="11" t="str">
        <f t="shared" si="7"/>
        <v>N/A</v>
      </c>
      <c r="E51" s="45">
        <v>1995.345679</v>
      </c>
      <c r="F51" s="11" t="str">
        <f t="shared" si="8"/>
        <v>N/A</v>
      </c>
      <c r="G51" s="45">
        <v>126.59241378999999</v>
      </c>
      <c r="H51" s="11" t="str">
        <f t="shared" si="9"/>
        <v>N/A</v>
      </c>
      <c r="I51" s="12">
        <v>-31.4</v>
      </c>
      <c r="J51" s="12">
        <v>-93.7</v>
      </c>
      <c r="K51" s="43" t="s">
        <v>739</v>
      </c>
      <c r="L51" s="9" t="str">
        <f t="shared" si="10"/>
        <v>No</v>
      </c>
    </row>
    <row r="52" spans="1:12" x14ac:dyDescent="0.25">
      <c r="A52" s="44" t="s">
        <v>1506</v>
      </c>
      <c r="B52" s="35" t="s">
        <v>213</v>
      </c>
      <c r="C52" s="45">
        <v>22928.914408000001</v>
      </c>
      <c r="D52" s="11" t="str">
        <f t="shared" si="7"/>
        <v>N/A</v>
      </c>
      <c r="E52" s="45">
        <v>13730.990879000001</v>
      </c>
      <c r="F52" s="11" t="str">
        <f t="shared" si="8"/>
        <v>N/A</v>
      </c>
      <c r="G52" s="45">
        <v>6729.2812002000001</v>
      </c>
      <c r="H52" s="11" t="str">
        <f t="shared" si="9"/>
        <v>N/A</v>
      </c>
      <c r="I52" s="12">
        <v>-40.1</v>
      </c>
      <c r="J52" s="12">
        <v>-51</v>
      </c>
      <c r="K52" s="43" t="s">
        <v>739</v>
      </c>
      <c r="L52" s="9" t="str">
        <f t="shared" si="10"/>
        <v>No</v>
      </c>
    </row>
    <row r="53" spans="1:12" x14ac:dyDescent="0.25">
      <c r="A53" s="44" t="s">
        <v>1507</v>
      </c>
      <c r="B53" s="35" t="s">
        <v>213</v>
      </c>
      <c r="C53" s="45" t="s">
        <v>1747</v>
      </c>
      <c r="D53" s="11" t="str">
        <f t="shared" si="7"/>
        <v>N/A</v>
      </c>
      <c r="E53" s="45" t="s">
        <v>1747</v>
      </c>
      <c r="F53" s="11" t="str">
        <f t="shared" si="8"/>
        <v>N/A</v>
      </c>
      <c r="G53" s="45" t="s">
        <v>1747</v>
      </c>
      <c r="H53" s="11" t="str">
        <f t="shared" si="9"/>
        <v>N/A</v>
      </c>
      <c r="I53" s="12" t="s">
        <v>1747</v>
      </c>
      <c r="J53" s="12" t="s">
        <v>1747</v>
      </c>
      <c r="K53" s="43" t="s">
        <v>739</v>
      </c>
      <c r="L53" s="9" t="str">
        <f t="shared" si="10"/>
        <v>N/A</v>
      </c>
    </row>
    <row r="54" spans="1:12" x14ac:dyDescent="0.25">
      <c r="A54" s="44" t="s">
        <v>1508</v>
      </c>
      <c r="B54" s="35" t="s">
        <v>213</v>
      </c>
      <c r="C54" s="45">
        <v>18948.506144999999</v>
      </c>
      <c r="D54" s="11" t="str">
        <f t="shared" si="7"/>
        <v>N/A</v>
      </c>
      <c r="E54" s="45">
        <v>17812.168027</v>
      </c>
      <c r="F54" s="11" t="str">
        <f t="shared" si="8"/>
        <v>N/A</v>
      </c>
      <c r="G54" s="45">
        <v>5674.905162</v>
      </c>
      <c r="H54" s="11" t="str">
        <f t="shared" si="9"/>
        <v>N/A</v>
      </c>
      <c r="I54" s="12">
        <v>-6</v>
      </c>
      <c r="J54" s="12">
        <v>-68.099999999999994</v>
      </c>
      <c r="K54" s="43" t="s">
        <v>739</v>
      </c>
      <c r="L54" s="9" t="str">
        <f t="shared" si="10"/>
        <v>No</v>
      </c>
    </row>
    <row r="55" spans="1:12" x14ac:dyDescent="0.25">
      <c r="A55" s="44" t="s">
        <v>1509</v>
      </c>
      <c r="B55" s="35" t="s">
        <v>213</v>
      </c>
      <c r="C55" s="45">
        <v>19275.679903</v>
      </c>
      <c r="D55" s="11" t="str">
        <f t="shared" si="7"/>
        <v>N/A</v>
      </c>
      <c r="E55" s="45">
        <v>17623.68462</v>
      </c>
      <c r="F55" s="11" t="str">
        <f t="shared" si="8"/>
        <v>N/A</v>
      </c>
      <c r="G55" s="45">
        <v>6411.5326852999997</v>
      </c>
      <c r="H55" s="11" t="str">
        <f t="shared" si="9"/>
        <v>N/A</v>
      </c>
      <c r="I55" s="12">
        <v>-8.57</v>
      </c>
      <c r="J55" s="12">
        <v>-63.6</v>
      </c>
      <c r="K55" s="43" t="s">
        <v>739</v>
      </c>
      <c r="L55" s="9" t="str">
        <f t="shared" si="10"/>
        <v>No</v>
      </c>
    </row>
    <row r="56" spans="1:12" x14ac:dyDescent="0.25">
      <c r="A56" s="44" t="s">
        <v>1510</v>
      </c>
      <c r="B56" s="35" t="s">
        <v>213</v>
      </c>
      <c r="C56" s="45" t="s">
        <v>1747</v>
      </c>
      <c r="D56" s="11" t="str">
        <f t="shared" si="7"/>
        <v>N/A</v>
      </c>
      <c r="E56" s="45" t="s">
        <v>1747</v>
      </c>
      <c r="F56" s="11" t="str">
        <f t="shared" si="8"/>
        <v>N/A</v>
      </c>
      <c r="G56" s="45" t="s">
        <v>1747</v>
      </c>
      <c r="H56" s="11" t="str">
        <f t="shared" si="9"/>
        <v>N/A</v>
      </c>
      <c r="I56" s="12" t="s">
        <v>1747</v>
      </c>
      <c r="J56" s="12" t="s">
        <v>1747</v>
      </c>
      <c r="K56" s="43" t="s">
        <v>739</v>
      </c>
      <c r="L56" s="9" t="str">
        <f t="shared" si="10"/>
        <v>N/A</v>
      </c>
    </row>
    <row r="57" spans="1:12" x14ac:dyDescent="0.25">
      <c r="A57" s="44" t="s">
        <v>1511</v>
      </c>
      <c r="B57" s="35" t="s">
        <v>213</v>
      </c>
      <c r="C57" s="45">
        <v>4150.1966019000001</v>
      </c>
      <c r="D57" s="11" t="str">
        <f t="shared" si="7"/>
        <v>N/A</v>
      </c>
      <c r="E57" s="45">
        <v>8345.8197610999996</v>
      </c>
      <c r="F57" s="11" t="str">
        <f t="shared" si="8"/>
        <v>N/A</v>
      </c>
      <c r="G57" s="45">
        <v>1349.9086705</v>
      </c>
      <c r="H57" s="11" t="str">
        <f t="shared" si="9"/>
        <v>N/A</v>
      </c>
      <c r="I57" s="12">
        <v>101.1</v>
      </c>
      <c r="J57" s="12">
        <v>-83.8</v>
      </c>
      <c r="K57" s="43" t="s">
        <v>739</v>
      </c>
      <c r="L57" s="9" t="str">
        <f t="shared" si="10"/>
        <v>No</v>
      </c>
    </row>
    <row r="58" spans="1:12" x14ac:dyDescent="0.25">
      <c r="A58" s="44" t="s">
        <v>1512</v>
      </c>
      <c r="B58" s="35" t="s">
        <v>213</v>
      </c>
      <c r="C58" s="45">
        <v>17142.572984999999</v>
      </c>
      <c r="D58" s="11" t="str">
        <f t="shared" si="7"/>
        <v>N/A</v>
      </c>
      <c r="E58" s="45">
        <v>18304.081844</v>
      </c>
      <c r="F58" s="11" t="str">
        <f t="shared" si="8"/>
        <v>N/A</v>
      </c>
      <c r="G58" s="45">
        <v>5572.2828184999998</v>
      </c>
      <c r="H58" s="11" t="str">
        <f t="shared" si="9"/>
        <v>N/A</v>
      </c>
      <c r="I58" s="12">
        <v>6.7759999999999998</v>
      </c>
      <c r="J58" s="12">
        <v>-69.599999999999994</v>
      </c>
      <c r="K58" s="43" t="s">
        <v>739</v>
      </c>
      <c r="L58" s="9" t="str">
        <f t="shared" si="10"/>
        <v>No</v>
      </c>
    </row>
    <row r="59" spans="1:12" x14ac:dyDescent="0.25">
      <c r="A59" s="44" t="s">
        <v>1513</v>
      </c>
      <c r="B59" s="35" t="s">
        <v>213</v>
      </c>
      <c r="C59" s="45" t="s">
        <v>1747</v>
      </c>
      <c r="D59" s="11" t="str">
        <f t="shared" si="7"/>
        <v>N/A</v>
      </c>
      <c r="E59" s="45" t="s">
        <v>1747</v>
      </c>
      <c r="F59" s="11" t="str">
        <f t="shared" si="8"/>
        <v>N/A</v>
      </c>
      <c r="G59" s="45" t="s">
        <v>1747</v>
      </c>
      <c r="H59" s="11" t="str">
        <f t="shared" si="9"/>
        <v>N/A</v>
      </c>
      <c r="I59" s="12" t="s">
        <v>1747</v>
      </c>
      <c r="J59" s="12" t="s">
        <v>1747</v>
      </c>
      <c r="K59" s="43" t="s">
        <v>739</v>
      </c>
      <c r="L59" s="9" t="str">
        <f t="shared" si="10"/>
        <v>N/A</v>
      </c>
    </row>
    <row r="60" spans="1:12" x14ac:dyDescent="0.25">
      <c r="A60" s="44" t="s">
        <v>1514</v>
      </c>
      <c r="B60" s="35" t="s">
        <v>213</v>
      </c>
      <c r="C60" s="45">
        <v>1652.8563606</v>
      </c>
      <c r="D60" s="11" t="str">
        <f t="shared" si="7"/>
        <v>N/A</v>
      </c>
      <c r="E60" s="45">
        <v>1724.6391195000001</v>
      </c>
      <c r="F60" s="11" t="str">
        <f t="shared" si="8"/>
        <v>N/A</v>
      </c>
      <c r="G60" s="45">
        <v>668.46783774999994</v>
      </c>
      <c r="H60" s="11" t="str">
        <f t="shared" si="9"/>
        <v>N/A</v>
      </c>
      <c r="I60" s="12">
        <v>4.343</v>
      </c>
      <c r="J60" s="12">
        <v>-61.2</v>
      </c>
      <c r="K60" s="43" t="s">
        <v>739</v>
      </c>
      <c r="L60" s="9" t="str">
        <f t="shared" si="10"/>
        <v>No</v>
      </c>
    </row>
    <row r="61" spans="1:12" x14ac:dyDescent="0.25">
      <c r="A61" s="44" t="s">
        <v>1515</v>
      </c>
      <c r="B61" s="35" t="s">
        <v>213</v>
      </c>
      <c r="C61" s="45" t="s">
        <v>1747</v>
      </c>
      <c r="D61" s="11" t="str">
        <f t="shared" si="7"/>
        <v>N/A</v>
      </c>
      <c r="E61" s="45">
        <v>4228.9831579000002</v>
      </c>
      <c r="F61" s="11" t="str">
        <f t="shared" si="8"/>
        <v>N/A</v>
      </c>
      <c r="G61" s="45">
        <v>2100.5380141000001</v>
      </c>
      <c r="H61" s="11" t="str">
        <f t="shared" si="9"/>
        <v>N/A</v>
      </c>
      <c r="I61" s="12" t="s">
        <v>1747</v>
      </c>
      <c r="J61" s="12">
        <v>-50.3</v>
      </c>
      <c r="K61" s="43" t="s">
        <v>739</v>
      </c>
      <c r="L61" s="9" t="str">
        <f t="shared" si="10"/>
        <v>No</v>
      </c>
    </row>
    <row r="62" spans="1:12" x14ac:dyDescent="0.25">
      <c r="A62" s="44" t="s">
        <v>1516</v>
      </c>
      <c r="B62" s="35" t="s">
        <v>213</v>
      </c>
      <c r="C62" s="45" t="s">
        <v>1747</v>
      </c>
      <c r="D62" s="11" t="str">
        <f t="shared" si="7"/>
        <v>N/A</v>
      </c>
      <c r="E62" s="45" t="s">
        <v>1747</v>
      </c>
      <c r="F62" s="11" t="str">
        <f t="shared" si="8"/>
        <v>N/A</v>
      </c>
      <c r="G62" s="45" t="s">
        <v>1747</v>
      </c>
      <c r="H62" s="11" t="str">
        <f t="shared" si="9"/>
        <v>N/A</v>
      </c>
      <c r="I62" s="12" t="s">
        <v>1747</v>
      </c>
      <c r="J62" s="12" t="s">
        <v>1747</v>
      </c>
      <c r="K62" s="43" t="s">
        <v>739</v>
      </c>
      <c r="L62" s="9" t="str">
        <f t="shared" si="10"/>
        <v>N/A</v>
      </c>
    </row>
    <row r="63" spans="1:12" ht="25" x14ac:dyDescent="0.25">
      <c r="A63" s="44" t="s">
        <v>1517</v>
      </c>
      <c r="B63" s="35" t="s">
        <v>213</v>
      </c>
      <c r="C63" s="45" t="s">
        <v>1747</v>
      </c>
      <c r="D63" s="11" t="str">
        <f t="shared" si="7"/>
        <v>N/A</v>
      </c>
      <c r="E63" s="45" t="s">
        <v>1747</v>
      </c>
      <c r="F63" s="11" t="str">
        <f t="shared" si="8"/>
        <v>N/A</v>
      </c>
      <c r="G63" s="45" t="s">
        <v>1747</v>
      </c>
      <c r="H63" s="11" t="str">
        <f t="shared" si="9"/>
        <v>N/A</v>
      </c>
      <c r="I63" s="12" t="s">
        <v>1747</v>
      </c>
      <c r="J63" s="12" t="s">
        <v>1747</v>
      </c>
      <c r="K63" s="43" t="s">
        <v>739</v>
      </c>
      <c r="L63" s="9" t="str">
        <f t="shared" si="10"/>
        <v>N/A</v>
      </c>
    </row>
    <row r="64" spans="1:12" x14ac:dyDescent="0.25">
      <c r="A64" s="44" t="s">
        <v>1518</v>
      </c>
      <c r="B64" s="35" t="s">
        <v>213</v>
      </c>
      <c r="C64" s="45">
        <v>1563.5757427000001</v>
      </c>
      <c r="D64" s="11" t="str">
        <f t="shared" si="7"/>
        <v>N/A</v>
      </c>
      <c r="E64" s="45">
        <v>1622.2217418</v>
      </c>
      <c r="F64" s="11" t="str">
        <f t="shared" si="8"/>
        <v>N/A</v>
      </c>
      <c r="G64" s="45">
        <v>612.10766655999998</v>
      </c>
      <c r="H64" s="11" t="str">
        <f t="shared" si="9"/>
        <v>N/A</v>
      </c>
      <c r="I64" s="12">
        <v>3.7509999999999999</v>
      </c>
      <c r="J64" s="12">
        <v>-62.3</v>
      </c>
      <c r="K64" s="43" t="s">
        <v>739</v>
      </c>
      <c r="L64" s="9" t="str">
        <f t="shared" si="10"/>
        <v>No</v>
      </c>
    </row>
    <row r="65" spans="1:12" x14ac:dyDescent="0.25">
      <c r="A65" s="44" t="s">
        <v>1519</v>
      </c>
      <c r="B65" s="35" t="s">
        <v>213</v>
      </c>
      <c r="C65" s="45">
        <v>2064.8000000000002</v>
      </c>
      <c r="D65" s="11" t="str">
        <f t="shared" si="7"/>
        <v>N/A</v>
      </c>
      <c r="E65" s="45">
        <v>4249</v>
      </c>
      <c r="F65" s="11" t="str">
        <f t="shared" si="8"/>
        <v>N/A</v>
      </c>
      <c r="G65" s="45">
        <v>58</v>
      </c>
      <c r="H65" s="11" t="str">
        <f t="shared" si="9"/>
        <v>N/A</v>
      </c>
      <c r="I65" s="12">
        <v>105.8</v>
      </c>
      <c r="J65" s="12">
        <v>-98.6</v>
      </c>
      <c r="K65" s="43" t="s">
        <v>739</v>
      </c>
      <c r="L65" s="9" t="str">
        <f t="shared" si="10"/>
        <v>No</v>
      </c>
    </row>
    <row r="66" spans="1:12" x14ac:dyDescent="0.25">
      <c r="A66" s="44" t="s">
        <v>1520</v>
      </c>
      <c r="B66" s="35" t="s">
        <v>213</v>
      </c>
      <c r="C66" s="45">
        <v>4820.0589326999998</v>
      </c>
      <c r="D66" s="11" t="str">
        <f t="shared" si="7"/>
        <v>N/A</v>
      </c>
      <c r="E66" s="45">
        <v>5071.3491769000002</v>
      </c>
      <c r="F66" s="11" t="str">
        <f t="shared" si="8"/>
        <v>N/A</v>
      </c>
      <c r="G66" s="45">
        <v>2151.8248257</v>
      </c>
      <c r="H66" s="11" t="str">
        <f t="shared" si="9"/>
        <v>N/A</v>
      </c>
      <c r="I66" s="12">
        <v>5.2130000000000001</v>
      </c>
      <c r="J66" s="12">
        <v>-57.6</v>
      </c>
      <c r="K66" s="43" t="s">
        <v>739</v>
      </c>
      <c r="L66" s="9" t="str">
        <f t="shared" si="10"/>
        <v>No</v>
      </c>
    </row>
    <row r="67" spans="1:12" x14ac:dyDescent="0.25">
      <c r="A67" s="44" t="s">
        <v>1521</v>
      </c>
      <c r="B67" s="35" t="s">
        <v>213</v>
      </c>
      <c r="C67" s="45" t="s">
        <v>1747</v>
      </c>
      <c r="D67" s="11" t="str">
        <f t="shared" si="7"/>
        <v>N/A</v>
      </c>
      <c r="E67" s="45" t="s">
        <v>1747</v>
      </c>
      <c r="F67" s="11" t="str">
        <f t="shared" si="8"/>
        <v>N/A</v>
      </c>
      <c r="G67" s="45">
        <v>79.753846154000001</v>
      </c>
      <c r="H67" s="11" t="str">
        <f t="shared" si="9"/>
        <v>N/A</v>
      </c>
      <c r="I67" s="12" t="s">
        <v>1747</v>
      </c>
      <c r="J67" s="12" t="s">
        <v>1747</v>
      </c>
      <c r="K67" s="43" t="s">
        <v>739</v>
      </c>
      <c r="L67" s="9" t="str">
        <f t="shared" si="10"/>
        <v>N/A</v>
      </c>
    </row>
    <row r="68" spans="1:12" x14ac:dyDescent="0.25">
      <c r="A68" s="44" t="s">
        <v>1522</v>
      </c>
      <c r="B68" s="35" t="s">
        <v>213</v>
      </c>
      <c r="C68" s="45">
        <v>4295.5972297999997</v>
      </c>
      <c r="D68" s="11" t="str">
        <f t="shared" si="7"/>
        <v>N/A</v>
      </c>
      <c r="E68" s="45">
        <v>4407.1851237000001</v>
      </c>
      <c r="F68" s="11" t="str">
        <f t="shared" si="8"/>
        <v>N/A</v>
      </c>
      <c r="G68" s="45">
        <v>2113.4215088000001</v>
      </c>
      <c r="H68" s="11" t="str">
        <f t="shared" si="9"/>
        <v>N/A</v>
      </c>
      <c r="I68" s="12">
        <v>2.5979999999999999</v>
      </c>
      <c r="J68" s="12">
        <v>-52</v>
      </c>
      <c r="K68" s="43" t="s">
        <v>739</v>
      </c>
      <c r="L68" s="9" t="str">
        <f t="shared" si="10"/>
        <v>No</v>
      </c>
    </row>
    <row r="69" spans="1:12" x14ac:dyDescent="0.25">
      <c r="A69" s="44" t="s">
        <v>1523</v>
      </c>
      <c r="B69" s="35" t="s">
        <v>213</v>
      </c>
      <c r="C69" s="45">
        <v>4273.9363451999998</v>
      </c>
      <c r="D69" s="11" t="str">
        <f t="shared" si="7"/>
        <v>N/A</v>
      </c>
      <c r="E69" s="45">
        <v>4534.0031190999998</v>
      </c>
      <c r="F69" s="11" t="str">
        <f t="shared" si="8"/>
        <v>N/A</v>
      </c>
      <c r="G69" s="45">
        <v>1985.2922484999999</v>
      </c>
      <c r="H69" s="11" t="str">
        <f t="shared" si="9"/>
        <v>N/A</v>
      </c>
      <c r="I69" s="12">
        <v>6.085</v>
      </c>
      <c r="J69" s="12">
        <v>-56.2</v>
      </c>
      <c r="K69" s="43" t="s">
        <v>739</v>
      </c>
      <c r="L69" s="9" t="str">
        <f t="shared" si="10"/>
        <v>No</v>
      </c>
    </row>
    <row r="70" spans="1:12" x14ac:dyDescent="0.25">
      <c r="A70" s="44" t="s">
        <v>1524</v>
      </c>
      <c r="B70" s="35" t="s">
        <v>213</v>
      </c>
      <c r="C70" s="45" t="s">
        <v>1747</v>
      </c>
      <c r="D70" s="11" t="str">
        <f t="shared" si="7"/>
        <v>N/A</v>
      </c>
      <c r="E70" s="45" t="s">
        <v>1747</v>
      </c>
      <c r="F70" s="11" t="str">
        <f t="shared" si="8"/>
        <v>N/A</v>
      </c>
      <c r="G70" s="45" t="s">
        <v>1747</v>
      </c>
      <c r="H70" s="11" t="str">
        <f t="shared" si="9"/>
        <v>N/A</v>
      </c>
      <c r="I70" s="12" t="s">
        <v>1747</v>
      </c>
      <c r="J70" s="12" t="s">
        <v>1747</v>
      </c>
      <c r="K70" s="43" t="s">
        <v>739</v>
      </c>
      <c r="L70" s="9" t="str">
        <f t="shared" si="10"/>
        <v>N/A</v>
      </c>
    </row>
    <row r="71" spans="1:12" ht="25" x14ac:dyDescent="0.25">
      <c r="A71" s="44" t="s">
        <v>1525</v>
      </c>
      <c r="B71" s="35" t="s">
        <v>213</v>
      </c>
      <c r="C71" s="45" t="s">
        <v>1747</v>
      </c>
      <c r="D71" s="11" t="str">
        <f t="shared" si="7"/>
        <v>N/A</v>
      </c>
      <c r="E71" s="45" t="s">
        <v>1747</v>
      </c>
      <c r="F71" s="11" t="str">
        <f t="shared" si="8"/>
        <v>N/A</v>
      </c>
      <c r="G71" s="45" t="s">
        <v>1747</v>
      </c>
      <c r="H71" s="11" t="str">
        <f t="shared" si="9"/>
        <v>N/A</v>
      </c>
      <c r="I71" s="12" t="s">
        <v>1747</v>
      </c>
      <c r="J71" s="12" t="s">
        <v>1747</v>
      </c>
      <c r="K71" s="43" t="s">
        <v>739</v>
      </c>
      <c r="L71" s="9" t="str">
        <f t="shared" si="10"/>
        <v>N/A</v>
      </c>
    </row>
    <row r="72" spans="1:12" x14ac:dyDescent="0.25">
      <c r="A72" s="44" t="s">
        <v>1526</v>
      </c>
      <c r="B72" s="35" t="s">
        <v>213</v>
      </c>
      <c r="C72" s="45">
        <v>4481.8951377000003</v>
      </c>
      <c r="D72" s="11" t="str">
        <f t="shared" si="7"/>
        <v>N/A</v>
      </c>
      <c r="E72" s="45">
        <v>4494.9016051999997</v>
      </c>
      <c r="F72" s="11" t="str">
        <f t="shared" si="8"/>
        <v>N/A</v>
      </c>
      <c r="G72" s="45">
        <v>2862.3485243999999</v>
      </c>
      <c r="H72" s="11" t="str">
        <f t="shared" si="9"/>
        <v>N/A</v>
      </c>
      <c r="I72" s="12">
        <v>0.29020000000000001</v>
      </c>
      <c r="J72" s="12">
        <v>-36.299999999999997</v>
      </c>
      <c r="K72" s="43" t="s">
        <v>739</v>
      </c>
      <c r="L72" s="9" t="str">
        <f t="shared" si="10"/>
        <v>No</v>
      </c>
    </row>
    <row r="73" spans="1:12" x14ac:dyDescent="0.25">
      <c r="A73" s="44" t="s">
        <v>1527</v>
      </c>
      <c r="B73" s="35" t="s">
        <v>213</v>
      </c>
      <c r="C73" s="45">
        <v>3710.5832298</v>
      </c>
      <c r="D73" s="11" t="str">
        <f t="shared" si="7"/>
        <v>N/A</v>
      </c>
      <c r="E73" s="45">
        <v>3838.5483871000001</v>
      </c>
      <c r="F73" s="11" t="str">
        <f t="shared" si="8"/>
        <v>N/A</v>
      </c>
      <c r="G73" s="45">
        <v>1483.2537546999999</v>
      </c>
      <c r="H73" s="11" t="str">
        <f t="shared" si="9"/>
        <v>N/A</v>
      </c>
      <c r="I73" s="12">
        <v>3.4489999999999998</v>
      </c>
      <c r="J73" s="12">
        <v>-61.4</v>
      </c>
      <c r="K73" s="43" t="s">
        <v>739</v>
      </c>
      <c r="L73" s="9" t="str">
        <f t="shared" si="10"/>
        <v>No</v>
      </c>
    </row>
    <row r="74" spans="1:12" x14ac:dyDescent="0.25">
      <c r="A74" s="44" t="s">
        <v>1528</v>
      </c>
      <c r="B74" s="35" t="s">
        <v>213</v>
      </c>
      <c r="C74" s="45" t="s">
        <v>1747</v>
      </c>
      <c r="D74" s="11" t="str">
        <f t="shared" si="7"/>
        <v>N/A</v>
      </c>
      <c r="E74" s="45">
        <v>87.529411765000006</v>
      </c>
      <c r="F74" s="11" t="str">
        <f t="shared" si="8"/>
        <v>N/A</v>
      </c>
      <c r="G74" s="45">
        <v>125.71302428</v>
      </c>
      <c r="H74" s="11" t="str">
        <f t="shared" si="9"/>
        <v>N/A</v>
      </c>
      <c r="I74" s="12" t="s">
        <v>1747</v>
      </c>
      <c r="J74" s="12">
        <v>43.62</v>
      </c>
      <c r="K74" s="43" t="s">
        <v>739</v>
      </c>
      <c r="L74" s="9" t="str">
        <f t="shared" si="10"/>
        <v>No</v>
      </c>
    </row>
    <row r="75" spans="1:12" x14ac:dyDescent="0.25">
      <c r="A75" s="44" t="s">
        <v>1611</v>
      </c>
      <c r="B75" s="35" t="s">
        <v>213</v>
      </c>
      <c r="C75" s="45">
        <v>215618977</v>
      </c>
      <c r="D75" s="11" t="str">
        <f t="shared" ref="D75:D144" si="11">IF($B75="N/A","N/A",IF(C75&gt;10,"No",IF(C75&lt;-10,"No","Yes")))</f>
        <v>N/A</v>
      </c>
      <c r="E75" s="45">
        <v>218649437</v>
      </c>
      <c r="F75" s="11" t="str">
        <f t="shared" ref="F75:F144" si="12">IF($B75="N/A","N/A",IF(E75&gt;10,"No",IF(E75&lt;-10,"No","Yes")))</f>
        <v>N/A</v>
      </c>
      <c r="G75" s="45">
        <v>250860222</v>
      </c>
      <c r="H75" s="11" t="str">
        <f t="shared" ref="H75:H144" si="13">IF($B75="N/A","N/A",IF(G75&gt;10,"No",IF(G75&lt;-10,"No","Yes")))</f>
        <v>N/A</v>
      </c>
      <c r="I75" s="12">
        <v>1.405</v>
      </c>
      <c r="J75" s="12">
        <v>14.73</v>
      </c>
      <c r="K75" s="43" t="s">
        <v>739</v>
      </c>
      <c r="L75" s="9" t="str">
        <f t="shared" ref="L75:L135" si="14">IF(J75="Div by 0", "N/A", IF(K75="N/A","N/A", IF(J75&gt;VALUE(MID(K75,1,2)), "No", IF(J75&lt;-1*VALUE(MID(K75,1,2)), "No", "Yes"))))</f>
        <v>Yes</v>
      </c>
    </row>
    <row r="76" spans="1:12" x14ac:dyDescent="0.25">
      <c r="A76" s="44" t="s">
        <v>598</v>
      </c>
      <c r="B76" s="35" t="s">
        <v>213</v>
      </c>
      <c r="C76" s="36">
        <v>24763</v>
      </c>
      <c r="D76" s="11" t="str">
        <f t="shared" si="11"/>
        <v>N/A</v>
      </c>
      <c r="E76" s="36">
        <v>24588</v>
      </c>
      <c r="F76" s="11" t="str">
        <f t="shared" si="12"/>
        <v>N/A</v>
      </c>
      <c r="G76" s="36">
        <v>25219</v>
      </c>
      <c r="H76" s="11" t="str">
        <f t="shared" si="13"/>
        <v>N/A</v>
      </c>
      <c r="I76" s="12">
        <v>-0.70699999999999996</v>
      </c>
      <c r="J76" s="12">
        <v>2.5659999999999998</v>
      </c>
      <c r="K76" s="43" t="s">
        <v>739</v>
      </c>
      <c r="L76" s="9" t="str">
        <f t="shared" si="14"/>
        <v>Yes</v>
      </c>
    </row>
    <row r="77" spans="1:12" x14ac:dyDescent="0.25">
      <c r="A77" s="44" t="s">
        <v>1437</v>
      </c>
      <c r="B77" s="35" t="s">
        <v>213</v>
      </c>
      <c r="C77" s="45">
        <v>8707.3043249999992</v>
      </c>
      <c r="D77" s="11" t="str">
        <f t="shared" si="11"/>
        <v>N/A</v>
      </c>
      <c r="E77" s="45">
        <v>8892.5263135999994</v>
      </c>
      <c r="F77" s="11" t="str">
        <f t="shared" si="12"/>
        <v>N/A</v>
      </c>
      <c r="G77" s="45">
        <v>9947.2707879000009</v>
      </c>
      <c r="H77" s="11" t="str">
        <f t="shared" si="13"/>
        <v>N/A</v>
      </c>
      <c r="I77" s="12">
        <v>2.1269999999999998</v>
      </c>
      <c r="J77" s="12">
        <v>11.86</v>
      </c>
      <c r="K77" s="43" t="s">
        <v>739</v>
      </c>
      <c r="L77" s="9" t="str">
        <f t="shared" si="14"/>
        <v>Yes</v>
      </c>
    </row>
    <row r="78" spans="1:12" x14ac:dyDescent="0.25">
      <c r="A78" s="44" t="s">
        <v>1438</v>
      </c>
      <c r="B78" s="35" t="s">
        <v>213</v>
      </c>
      <c r="C78" s="36">
        <v>4.2605903969999996</v>
      </c>
      <c r="D78" s="11" t="str">
        <f t="shared" si="11"/>
        <v>N/A</v>
      </c>
      <c r="E78" s="36">
        <v>1.1668700179</v>
      </c>
      <c r="F78" s="11" t="str">
        <f t="shared" si="12"/>
        <v>N/A</v>
      </c>
      <c r="G78" s="36">
        <v>1.4935167928999999</v>
      </c>
      <c r="H78" s="11" t="str">
        <f t="shared" si="13"/>
        <v>N/A</v>
      </c>
      <c r="I78" s="12">
        <v>-72.599999999999994</v>
      </c>
      <c r="J78" s="12">
        <v>27.99</v>
      </c>
      <c r="K78" s="43" t="s">
        <v>739</v>
      </c>
      <c r="L78" s="9" t="str">
        <f t="shared" si="14"/>
        <v>Yes</v>
      </c>
    </row>
    <row r="79" spans="1:12" x14ac:dyDescent="0.25">
      <c r="A79" s="44" t="s">
        <v>599</v>
      </c>
      <c r="B79" s="35" t="s">
        <v>213</v>
      </c>
      <c r="C79" s="45">
        <v>5336846</v>
      </c>
      <c r="D79" s="11" t="str">
        <f t="shared" si="11"/>
        <v>N/A</v>
      </c>
      <c r="E79" s="45">
        <v>0</v>
      </c>
      <c r="F79" s="11" t="str">
        <f t="shared" si="12"/>
        <v>N/A</v>
      </c>
      <c r="G79" s="45">
        <v>0</v>
      </c>
      <c r="H79" s="11" t="str">
        <f t="shared" si="13"/>
        <v>N/A</v>
      </c>
      <c r="I79" s="12">
        <v>-100</v>
      </c>
      <c r="J79" s="12" t="s">
        <v>1747</v>
      </c>
      <c r="K79" s="43" t="s">
        <v>739</v>
      </c>
      <c r="L79" s="9" t="str">
        <f t="shared" si="14"/>
        <v>N/A</v>
      </c>
    </row>
    <row r="80" spans="1:12" x14ac:dyDescent="0.25">
      <c r="A80" s="44" t="s">
        <v>600</v>
      </c>
      <c r="B80" s="35" t="s">
        <v>213</v>
      </c>
      <c r="C80" s="36">
        <v>641</v>
      </c>
      <c r="D80" s="11" t="str">
        <f t="shared" si="11"/>
        <v>N/A</v>
      </c>
      <c r="E80" s="36">
        <v>0</v>
      </c>
      <c r="F80" s="11" t="str">
        <f t="shared" si="12"/>
        <v>N/A</v>
      </c>
      <c r="G80" s="36">
        <v>0</v>
      </c>
      <c r="H80" s="11" t="str">
        <f t="shared" si="13"/>
        <v>N/A</v>
      </c>
      <c r="I80" s="12">
        <v>-100</v>
      </c>
      <c r="J80" s="12" t="s">
        <v>1747</v>
      </c>
      <c r="K80" s="43" t="s">
        <v>739</v>
      </c>
      <c r="L80" s="9" t="str">
        <f t="shared" si="14"/>
        <v>N/A</v>
      </c>
    </row>
    <row r="81" spans="1:12" x14ac:dyDescent="0.25">
      <c r="A81" s="44" t="s">
        <v>1439</v>
      </c>
      <c r="B81" s="35" t="s">
        <v>213</v>
      </c>
      <c r="C81" s="45">
        <v>8325.8127925000008</v>
      </c>
      <c r="D81" s="11" t="str">
        <f t="shared" si="11"/>
        <v>N/A</v>
      </c>
      <c r="E81" s="45" t="s">
        <v>1747</v>
      </c>
      <c r="F81" s="11" t="str">
        <f t="shared" si="12"/>
        <v>N/A</v>
      </c>
      <c r="G81" s="45" t="s">
        <v>1747</v>
      </c>
      <c r="H81" s="11" t="str">
        <f t="shared" si="13"/>
        <v>N/A</v>
      </c>
      <c r="I81" s="12" t="s">
        <v>1747</v>
      </c>
      <c r="J81" s="12" t="s">
        <v>1747</v>
      </c>
      <c r="K81" s="43" t="s">
        <v>739</v>
      </c>
      <c r="L81" s="9" t="str">
        <f t="shared" si="14"/>
        <v>N/A</v>
      </c>
    </row>
    <row r="82" spans="1:12" ht="25" x14ac:dyDescent="0.25">
      <c r="A82" s="44" t="s">
        <v>601</v>
      </c>
      <c r="B82" s="35" t="s">
        <v>213</v>
      </c>
      <c r="C82" s="45">
        <v>7336001</v>
      </c>
      <c r="D82" s="11" t="str">
        <f t="shared" si="11"/>
        <v>N/A</v>
      </c>
      <c r="E82" s="45">
        <v>3607303</v>
      </c>
      <c r="F82" s="11" t="str">
        <f t="shared" si="12"/>
        <v>N/A</v>
      </c>
      <c r="G82" s="45">
        <v>1184237</v>
      </c>
      <c r="H82" s="11" t="str">
        <f t="shared" si="13"/>
        <v>N/A</v>
      </c>
      <c r="I82" s="12">
        <v>-50.8</v>
      </c>
      <c r="J82" s="12">
        <v>-67.2</v>
      </c>
      <c r="K82" s="43" t="s">
        <v>739</v>
      </c>
      <c r="L82" s="9" t="str">
        <f t="shared" si="14"/>
        <v>No</v>
      </c>
    </row>
    <row r="83" spans="1:12" x14ac:dyDescent="0.25">
      <c r="A83" s="44" t="s">
        <v>602</v>
      </c>
      <c r="B83" s="35" t="s">
        <v>213</v>
      </c>
      <c r="C83" s="36">
        <v>796</v>
      </c>
      <c r="D83" s="11" t="str">
        <f t="shared" si="11"/>
        <v>N/A</v>
      </c>
      <c r="E83" s="36">
        <v>395</v>
      </c>
      <c r="F83" s="11" t="str">
        <f t="shared" si="12"/>
        <v>N/A</v>
      </c>
      <c r="G83" s="36">
        <v>74</v>
      </c>
      <c r="H83" s="11" t="str">
        <f t="shared" si="13"/>
        <v>N/A</v>
      </c>
      <c r="I83" s="12">
        <v>-50.4</v>
      </c>
      <c r="J83" s="12">
        <v>-81.3</v>
      </c>
      <c r="K83" s="43" t="s">
        <v>739</v>
      </c>
      <c r="L83" s="9" t="str">
        <f t="shared" si="14"/>
        <v>No</v>
      </c>
    </row>
    <row r="84" spans="1:12" ht="25" x14ac:dyDescent="0.25">
      <c r="A84" s="4" t="s">
        <v>1440</v>
      </c>
      <c r="B84" s="35" t="s">
        <v>213</v>
      </c>
      <c r="C84" s="45">
        <v>9216.0816582999996</v>
      </c>
      <c r="D84" s="11" t="str">
        <f t="shared" si="11"/>
        <v>N/A</v>
      </c>
      <c r="E84" s="45">
        <v>9132.4126582000008</v>
      </c>
      <c r="F84" s="11" t="str">
        <f t="shared" si="12"/>
        <v>N/A</v>
      </c>
      <c r="G84" s="45">
        <v>16003.202703000001</v>
      </c>
      <c r="H84" s="11" t="str">
        <f t="shared" si="13"/>
        <v>N/A</v>
      </c>
      <c r="I84" s="12">
        <v>-0.90800000000000003</v>
      </c>
      <c r="J84" s="12">
        <v>75.239999999999995</v>
      </c>
      <c r="K84" s="43" t="s">
        <v>739</v>
      </c>
      <c r="L84" s="9" t="str">
        <f t="shared" si="14"/>
        <v>No</v>
      </c>
    </row>
    <row r="85" spans="1:12" x14ac:dyDescent="0.25">
      <c r="A85" s="4" t="s">
        <v>603</v>
      </c>
      <c r="B85" s="35" t="s">
        <v>213</v>
      </c>
      <c r="C85" s="45">
        <v>55771021</v>
      </c>
      <c r="D85" s="11" t="str">
        <f t="shared" si="11"/>
        <v>N/A</v>
      </c>
      <c r="E85" s="45">
        <v>29920272</v>
      </c>
      <c r="F85" s="11" t="str">
        <f t="shared" si="12"/>
        <v>N/A</v>
      </c>
      <c r="G85" s="45">
        <v>27945364</v>
      </c>
      <c r="H85" s="11" t="str">
        <f t="shared" si="13"/>
        <v>N/A</v>
      </c>
      <c r="I85" s="12">
        <v>-46.4</v>
      </c>
      <c r="J85" s="12">
        <v>-6.6</v>
      </c>
      <c r="K85" s="43" t="s">
        <v>739</v>
      </c>
      <c r="L85" s="9" t="str">
        <f t="shared" si="14"/>
        <v>Yes</v>
      </c>
    </row>
    <row r="86" spans="1:12" x14ac:dyDescent="0.25">
      <c r="A86" s="4" t="s">
        <v>604</v>
      </c>
      <c r="B86" s="35" t="s">
        <v>213</v>
      </c>
      <c r="C86" s="36">
        <v>552</v>
      </c>
      <c r="D86" s="11" t="str">
        <f t="shared" si="11"/>
        <v>N/A</v>
      </c>
      <c r="E86" s="36">
        <v>682</v>
      </c>
      <c r="F86" s="11" t="str">
        <f t="shared" si="12"/>
        <v>N/A</v>
      </c>
      <c r="G86" s="36">
        <v>340</v>
      </c>
      <c r="H86" s="11" t="str">
        <f t="shared" si="13"/>
        <v>N/A</v>
      </c>
      <c r="I86" s="12">
        <v>23.55</v>
      </c>
      <c r="J86" s="12">
        <v>-50.1</v>
      </c>
      <c r="K86" s="43" t="s">
        <v>739</v>
      </c>
      <c r="L86" s="9" t="str">
        <f t="shared" si="14"/>
        <v>No</v>
      </c>
    </row>
    <row r="87" spans="1:12" x14ac:dyDescent="0.25">
      <c r="A87" s="4" t="s">
        <v>1441</v>
      </c>
      <c r="B87" s="35" t="s">
        <v>213</v>
      </c>
      <c r="C87" s="45">
        <v>101034.45832999999</v>
      </c>
      <c r="D87" s="11" t="str">
        <f t="shared" si="11"/>
        <v>N/A</v>
      </c>
      <c r="E87" s="45">
        <v>43871.366568999998</v>
      </c>
      <c r="F87" s="11" t="str">
        <f t="shared" si="12"/>
        <v>N/A</v>
      </c>
      <c r="G87" s="45">
        <v>82192.247059000001</v>
      </c>
      <c r="H87" s="11" t="str">
        <f t="shared" si="13"/>
        <v>N/A</v>
      </c>
      <c r="I87" s="12">
        <v>-56.6</v>
      </c>
      <c r="J87" s="12">
        <v>87.35</v>
      </c>
      <c r="K87" s="43" t="s">
        <v>739</v>
      </c>
      <c r="L87" s="9" t="str">
        <f t="shared" si="14"/>
        <v>No</v>
      </c>
    </row>
    <row r="88" spans="1:12" x14ac:dyDescent="0.25">
      <c r="A88" s="44" t="s">
        <v>605</v>
      </c>
      <c r="B88" s="35" t="s">
        <v>213</v>
      </c>
      <c r="C88" s="45">
        <v>202727012</v>
      </c>
      <c r="D88" s="11" t="str">
        <f t="shared" si="11"/>
        <v>N/A</v>
      </c>
      <c r="E88" s="45">
        <v>84924697</v>
      </c>
      <c r="F88" s="11" t="str">
        <f t="shared" si="12"/>
        <v>N/A</v>
      </c>
      <c r="G88" s="45">
        <v>84351638</v>
      </c>
      <c r="H88" s="11" t="str">
        <f t="shared" si="13"/>
        <v>N/A</v>
      </c>
      <c r="I88" s="12">
        <v>-58.1</v>
      </c>
      <c r="J88" s="12">
        <v>-0.67500000000000004</v>
      </c>
      <c r="K88" s="43" t="s">
        <v>739</v>
      </c>
      <c r="L88" s="9" t="str">
        <f t="shared" si="14"/>
        <v>Yes</v>
      </c>
    </row>
    <row r="89" spans="1:12" x14ac:dyDescent="0.25">
      <c r="A89" s="46" t="s">
        <v>606</v>
      </c>
      <c r="B89" s="36" t="s">
        <v>213</v>
      </c>
      <c r="C89" s="36">
        <v>4375</v>
      </c>
      <c r="D89" s="11" t="str">
        <f t="shared" si="11"/>
        <v>N/A</v>
      </c>
      <c r="E89" s="36">
        <v>3419</v>
      </c>
      <c r="F89" s="11" t="str">
        <f t="shared" si="12"/>
        <v>N/A</v>
      </c>
      <c r="G89" s="36">
        <v>3674</v>
      </c>
      <c r="H89" s="11" t="str">
        <f t="shared" si="13"/>
        <v>N/A</v>
      </c>
      <c r="I89" s="12">
        <v>-21.9</v>
      </c>
      <c r="J89" s="12">
        <v>7.4580000000000002</v>
      </c>
      <c r="K89" s="1" t="s">
        <v>739</v>
      </c>
      <c r="L89" s="9" t="str">
        <f t="shared" si="14"/>
        <v>Yes</v>
      </c>
    </row>
    <row r="90" spans="1:12" x14ac:dyDescent="0.25">
      <c r="A90" s="44" t="s">
        <v>1442</v>
      </c>
      <c r="B90" s="35" t="s">
        <v>213</v>
      </c>
      <c r="C90" s="45">
        <v>46337.602743000003</v>
      </c>
      <c r="D90" s="11" t="str">
        <f t="shared" si="11"/>
        <v>N/A</v>
      </c>
      <c r="E90" s="45">
        <v>24839.045627</v>
      </c>
      <c r="F90" s="11" t="str">
        <f t="shared" si="12"/>
        <v>N/A</v>
      </c>
      <c r="G90" s="45">
        <v>22959.074034000001</v>
      </c>
      <c r="H90" s="11" t="str">
        <f t="shared" si="13"/>
        <v>N/A</v>
      </c>
      <c r="I90" s="12">
        <v>-46.4</v>
      </c>
      <c r="J90" s="12">
        <v>-7.57</v>
      </c>
      <c r="K90" s="43" t="s">
        <v>739</v>
      </c>
      <c r="L90" s="9" t="str">
        <f t="shared" si="14"/>
        <v>Yes</v>
      </c>
    </row>
    <row r="91" spans="1:12" x14ac:dyDescent="0.25">
      <c r="A91" s="44" t="s">
        <v>607</v>
      </c>
      <c r="B91" s="35" t="s">
        <v>213</v>
      </c>
      <c r="C91" s="45">
        <v>73370666</v>
      </c>
      <c r="D91" s="11" t="str">
        <f t="shared" si="11"/>
        <v>N/A</v>
      </c>
      <c r="E91" s="45">
        <v>91564464</v>
      </c>
      <c r="F91" s="11" t="str">
        <f t="shared" si="12"/>
        <v>N/A</v>
      </c>
      <c r="G91" s="45">
        <v>0</v>
      </c>
      <c r="H91" s="11" t="str">
        <f t="shared" si="13"/>
        <v>N/A</v>
      </c>
      <c r="I91" s="12">
        <v>24.8</v>
      </c>
      <c r="J91" s="12">
        <v>-100</v>
      </c>
      <c r="K91" s="43" t="s">
        <v>739</v>
      </c>
      <c r="L91" s="9" t="str">
        <f t="shared" si="14"/>
        <v>No</v>
      </c>
    </row>
    <row r="92" spans="1:12" x14ac:dyDescent="0.25">
      <c r="A92" s="44" t="s">
        <v>608</v>
      </c>
      <c r="B92" s="35" t="s">
        <v>213</v>
      </c>
      <c r="C92" s="36">
        <v>151616</v>
      </c>
      <c r="D92" s="11" t="str">
        <f t="shared" si="11"/>
        <v>N/A</v>
      </c>
      <c r="E92" s="36">
        <v>175117</v>
      </c>
      <c r="F92" s="11" t="str">
        <f t="shared" si="12"/>
        <v>N/A</v>
      </c>
      <c r="G92" s="36">
        <v>0</v>
      </c>
      <c r="H92" s="11" t="str">
        <f t="shared" si="13"/>
        <v>N/A</v>
      </c>
      <c r="I92" s="12">
        <v>15.5</v>
      </c>
      <c r="J92" s="12">
        <v>-100</v>
      </c>
      <c r="K92" s="43" t="s">
        <v>739</v>
      </c>
      <c r="L92" s="9" t="str">
        <f t="shared" si="14"/>
        <v>No</v>
      </c>
    </row>
    <row r="93" spans="1:12" x14ac:dyDescent="0.25">
      <c r="A93" s="44" t="s">
        <v>1443</v>
      </c>
      <c r="B93" s="35" t="s">
        <v>213</v>
      </c>
      <c r="C93" s="45">
        <v>483.92429558999999</v>
      </c>
      <c r="D93" s="11" t="str">
        <f t="shared" si="11"/>
        <v>N/A</v>
      </c>
      <c r="E93" s="45">
        <v>522.87592866</v>
      </c>
      <c r="F93" s="11" t="str">
        <f t="shared" si="12"/>
        <v>N/A</v>
      </c>
      <c r="G93" s="45" t="s">
        <v>1747</v>
      </c>
      <c r="H93" s="11" t="str">
        <f t="shared" si="13"/>
        <v>N/A</v>
      </c>
      <c r="I93" s="12">
        <v>8.0489999999999995</v>
      </c>
      <c r="J93" s="12" t="s">
        <v>1747</v>
      </c>
      <c r="K93" s="43" t="s">
        <v>739</v>
      </c>
      <c r="L93" s="9" t="str">
        <f t="shared" si="14"/>
        <v>N/A</v>
      </c>
    </row>
    <row r="94" spans="1:12" x14ac:dyDescent="0.25">
      <c r="A94" s="44" t="s">
        <v>609</v>
      </c>
      <c r="B94" s="35" t="s">
        <v>213</v>
      </c>
      <c r="C94" s="45">
        <v>9426147</v>
      </c>
      <c r="D94" s="11" t="str">
        <f t="shared" si="11"/>
        <v>N/A</v>
      </c>
      <c r="E94" s="45">
        <v>8428245</v>
      </c>
      <c r="F94" s="11" t="str">
        <f t="shared" si="12"/>
        <v>N/A</v>
      </c>
      <c r="G94" s="45">
        <v>0</v>
      </c>
      <c r="H94" s="11" t="str">
        <f t="shared" si="13"/>
        <v>N/A</v>
      </c>
      <c r="I94" s="12">
        <v>-10.6</v>
      </c>
      <c r="J94" s="12">
        <v>-100</v>
      </c>
      <c r="K94" s="43" t="s">
        <v>739</v>
      </c>
      <c r="L94" s="9" t="str">
        <f t="shared" si="14"/>
        <v>No</v>
      </c>
    </row>
    <row r="95" spans="1:12" x14ac:dyDescent="0.25">
      <c r="A95" s="44" t="s">
        <v>610</v>
      </c>
      <c r="B95" s="35" t="s">
        <v>213</v>
      </c>
      <c r="C95" s="36">
        <v>22492</v>
      </c>
      <c r="D95" s="11" t="str">
        <f t="shared" si="11"/>
        <v>N/A</v>
      </c>
      <c r="E95" s="36">
        <v>23156</v>
      </c>
      <c r="F95" s="11" t="str">
        <f t="shared" si="12"/>
        <v>N/A</v>
      </c>
      <c r="G95" s="36">
        <v>0</v>
      </c>
      <c r="H95" s="11" t="str">
        <f t="shared" si="13"/>
        <v>N/A</v>
      </c>
      <c r="I95" s="12">
        <v>2.952</v>
      </c>
      <c r="J95" s="12">
        <v>-100</v>
      </c>
      <c r="K95" s="43" t="s">
        <v>739</v>
      </c>
      <c r="L95" s="9" t="str">
        <f t="shared" si="14"/>
        <v>No</v>
      </c>
    </row>
    <row r="96" spans="1:12" x14ac:dyDescent="0.25">
      <c r="A96" s="44" t="s">
        <v>1444</v>
      </c>
      <c r="B96" s="35" t="s">
        <v>213</v>
      </c>
      <c r="C96" s="45">
        <v>419.08887604</v>
      </c>
      <c r="D96" s="11" t="str">
        <f t="shared" si="11"/>
        <v>N/A</v>
      </c>
      <c r="E96" s="45">
        <v>363.97672310000002</v>
      </c>
      <c r="F96" s="11" t="str">
        <f t="shared" si="12"/>
        <v>N/A</v>
      </c>
      <c r="G96" s="45" t="s">
        <v>1747</v>
      </c>
      <c r="H96" s="11" t="str">
        <f t="shared" si="13"/>
        <v>N/A</v>
      </c>
      <c r="I96" s="12">
        <v>-13.2</v>
      </c>
      <c r="J96" s="12" t="s">
        <v>1747</v>
      </c>
      <c r="K96" s="43" t="s">
        <v>739</v>
      </c>
      <c r="L96" s="9" t="str">
        <f t="shared" si="14"/>
        <v>N/A</v>
      </c>
    </row>
    <row r="97" spans="1:12" ht="25" x14ac:dyDescent="0.25">
      <c r="A97" s="44" t="s">
        <v>611</v>
      </c>
      <c r="B97" s="35" t="s">
        <v>213</v>
      </c>
      <c r="C97" s="45">
        <v>10036171</v>
      </c>
      <c r="D97" s="11" t="str">
        <f t="shared" si="11"/>
        <v>N/A</v>
      </c>
      <c r="E97" s="45">
        <v>29868614</v>
      </c>
      <c r="F97" s="11" t="str">
        <f t="shared" si="12"/>
        <v>N/A</v>
      </c>
      <c r="G97" s="45">
        <v>0</v>
      </c>
      <c r="H97" s="11" t="str">
        <f t="shared" si="13"/>
        <v>N/A</v>
      </c>
      <c r="I97" s="12">
        <v>197.6</v>
      </c>
      <c r="J97" s="12">
        <v>-100</v>
      </c>
      <c r="K97" s="43" t="s">
        <v>739</v>
      </c>
      <c r="L97" s="9" t="str">
        <f t="shared" si="14"/>
        <v>No</v>
      </c>
    </row>
    <row r="98" spans="1:12" x14ac:dyDescent="0.25">
      <c r="A98" s="44" t="s">
        <v>612</v>
      </c>
      <c r="B98" s="35" t="s">
        <v>213</v>
      </c>
      <c r="C98" s="36">
        <v>57918</v>
      </c>
      <c r="D98" s="11" t="str">
        <f t="shared" si="11"/>
        <v>N/A</v>
      </c>
      <c r="E98" s="36">
        <v>60730</v>
      </c>
      <c r="F98" s="11" t="str">
        <f t="shared" si="12"/>
        <v>N/A</v>
      </c>
      <c r="G98" s="36">
        <v>0</v>
      </c>
      <c r="H98" s="11" t="str">
        <f t="shared" si="13"/>
        <v>N/A</v>
      </c>
      <c r="I98" s="12">
        <v>4.8550000000000004</v>
      </c>
      <c r="J98" s="12">
        <v>-100</v>
      </c>
      <c r="K98" s="43" t="s">
        <v>739</v>
      </c>
      <c r="L98" s="9" t="str">
        <f t="shared" si="14"/>
        <v>No</v>
      </c>
    </row>
    <row r="99" spans="1:12" ht="25" x14ac:dyDescent="0.25">
      <c r="A99" s="44" t="s">
        <v>1445</v>
      </c>
      <c r="B99" s="35" t="s">
        <v>213</v>
      </c>
      <c r="C99" s="45">
        <v>173.28241652</v>
      </c>
      <c r="D99" s="11" t="str">
        <f t="shared" si="11"/>
        <v>N/A</v>
      </c>
      <c r="E99" s="45">
        <v>491.82634611999998</v>
      </c>
      <c r="F99" s="11" t="str">
        <f t="shared" si="12"/>
        <v>N/A</v>
      </c>
      <c r="G99" s="45" t="s">
        <v>1747</v>
      </c>
      <c r="H99" s="11" t="str">
        <f t="shared" si="13"/>
        <v>N/A</v>
      </c>
      <c r="I99" s="12">
        <v>183.8</v>
      </c>
      <c r="J99" s="12" t="s">
        <v>1747</v>
      </c>
      <c r="K99" s="43" t="s">
        <v>739</v>
      </c>
      <c r="L99" s="9" t="str">
        <f t="shared" si="14"/>
        <v>N/A</v>
      </c>
    </row>
    <row r="100" spans="1:12" ht="25" x14ac:dyDescent="0.25">
      <c r="A100" s="44" t="s">
        <v>613</v>
      </c>
      <c r="B100" s="35" t="s">
        <v>213</v>
      </c>
      <c r="C100" s="45">
        <v>52950840</v>
      </c>
      <c r="D100" s="11" t="str">
        <f t="shared" si="11"/>
        <v>N/A</v>
      </c>
      <c r="E100" s="45">
        <v>88151717</v>
      </c>
      <c r="F100" s="11" t="str">
        <f t="shared" si="12"/>
        <v>N/A</v>
      </c>
      <c r="G100" s="45">
        <v>0</v>
      </c>
      <c r="H100" s="11" t="str">
        <f t="shared" si="13"/>
        <v>N/A</v>
      </c>
      <c r="I100" s="12">
        <v>66.48</v>
      </c>
      <c r="J100" s="12">
        <v>-100</v>
      </c>
      <c r="K100" s="43" t="s">
        <v>739</v>
      </c>
      <c r="L100" s="9" t="str">
        <f t="shared" si="14"/>
        <v>No</v>
      </c>
    </row>
    <row r="101" spans="1:12" x14ac:dyDescent="0.25">
      <c r="A101" s="44" t="s">
        <v>614</v>
      </c>
      <c r="B101" s="35" t="s">
        <v>213</v>
      </c>
      <c r="C101" s="36">
        <v>75310</v>
      </c>
      <c r="D101" s="11" t="str">
        <f t="shared" si="11"/>
        <v>N/A</v>
      </c>
      <c r="E101" s="36">
        <v>89318</v>
      </c>
      <c r="F101" s="11" t="str">
        <f t="shared" si="12"/>
        <v>N/A</v>
      </c>
      <c r="G101" s="36">
        <v>0</v>
      </c>
      <c r="H101" s="11" t="str">
        <f t="shared" si="13"/>
        <v>N/A</v>
      </c>
      <c r="I101" s="12">
        <v>18.600000000000001</v>
      </c>
      <c r="J101" s="12">
        <v>-100</v>
      </c>
      <c r="K101" s="43" t="s">
        <v>739</v>
      </c>
      <c r="L101" s="9" t="str">
        <f t="shared" si="14"/>
        <v>No</v>
      </c>
    </row>
    <row r="102" spans="1:12" x14ac:dyDescent="0.25">
      <c r="A102" s="44" t="s">
        <v>1446</v>
      </c>
      <c r="B102" s="35" t="s">
        <v>213</v>
      </c>
      <c r="C102" s="45">
        <v>703.10503253000002</v>
      </c>
      <c r="D102" s="11" t="str">
        <f t="shared" si="11"/>
        <v>N/A</v>
      </c>
      <c r="E102" s="45">
        <v>986.94235204999995</v>
      </c>
      <c r="F102" s="11" t="str">
        <f t="shared" si="12"/>
        <v>N/A</v>
      </c>
      <c r="G102" s="45" t="s">
        <v>1747</v>
      </c>
      <c r="H102" s="11" t="str">
        <f t="shared" si="13"/>
        <v>N/A</v>
      </c>
      <c r="I102" s="12">
        <v>40.369999999999997</v>
      </c>
      <c r="J102" s="12" t="s">
        <v>1747</v>
      </c>
      <c r="K102" s="43" t="s">
        <v>739</v>
      </c>
      <c r="L102" s="9" t="str">
        <f t="shared" si="14"/>
        <v>N/A</v>
      </c>
    </row>
    <row r="103" spans="1:12" x14ac:dyDescent="0.25">
      <c r="A103" s="44" t="s">
        <v>615</v>
      </c>
      <c r="B103" s="35" t="s">
        <v>213</v>
      </c>
      <c r="C103" s="45">
        <v>41857545</v>
      </c>
      <c r="D103" s="11" t="str">
        <f t="shared" si="11"/>
        <v>N/A</v>
      </c>
      <c r="E103" s="45">
        <v>48359092</v>
      </c>
      <c r="F103" s="11" t="str">
        <f t="shared" si="12"/>
        <v>N/A</v>
      </c>
      <c r="G103" s="45">
        <v>0</v>
      </c>
      <c r="H103" s="11" t="str">
        <f t="shared" si="13"/>
        <v>N/A</v>
      </c>
      <c r="I103" s="12">
        <v>15.53</v>
      </c>
      <c r="J103" s="12">
        <v>-100</v>
      </c>
      <c r="K103" s="43" t="s">
        <v>739</v>
      </c>
      <c r="L103" s="9" t="str">
        <f t="shared" si="14"/>
        <v>No</v>
      </c>
    </row>
    <row r="104" spans="1:12" x14ac:dyDescent="0.25">
      <c r="A104" s="44" t="s">
        <v>616</v>
      </c>
      <c r="B104" s="35" t="s">
        <v>213</v>
      </c>
      <c r="C104" s="36">
        <v>70849</v>
      </c>
      <c r="D104" s="11" t="str">
        <f t="shared" si="11"/>
        <v>N/A</v>
      </c>
      <c r="E104" s="36">
        <v>66941</v>
      </c>
      <c r="F104" s="11" t="str">
        <f t="shared" si="12"/>
        <v>N/A</v>
      </c>
      <c r="G104" s="36">
        <v>0</v>
      </c>
      <c r="H104" s="11" t="str">
        <f t="shared" si="13"/>
        <v>N/A</v>
      </c>
      <c r="I104" s="12">
        <v>-5.52</v>
      </c>
      <c r="J104" s="12">
        <v>-100</v>
      </c>
      <c r="K104" s="43" t="s">
        <v>739</v>
      </c>
      <c r="L104" s="9" t="str">
        <f t="shared" si="14"/>
        <v>No</v>
      </c>
    </row>
    <row r="105" spans="1:12" x14ac:dyDescent="0.25">
      <c r="A105" s="44" t="s">
        <v>1447</v>
      </c>
      <c r="B105" s="35" t="s">
        <v>213</v>
      </c>
      <c r="C105" s="45">
        <v>590.79937614000005</v>
      </c>
      <c r="D105" s="11" t="str">
        <f t="shared" si="11"/>
        <v>N/A</v>
      </c>
      <c r="E105" s="45">
        <v>722.41364783999995</v>
      </c>
      <c r="F105" s="11" t="str">
        <f t="shared" si="12"/>
        <v>N/A</v>
      </c>
      <c r="G105" s="45" t="s">
        <v>1747</v>
      </c>
      <c r="H105" s="11" t="str">
        <f t="shared" si="13"/>
        <v>N/A</v>
      </c>
      <c r="I105" s="12">
        <v>22.28</v>
      </c>
      <c r="J105" s="12" t="s">
        <v>1747</v>
      </c>
      <c r="K105" s="43" t="s">
        <v>739</v>
      </c>
      <c r="L105" s="9" t="str">
        <f t="shared" si="14"/>
        <v>N/A</v>
      </c>
    </row>
    <row r="106" spans="1:12" ht="25" x14ac:dyDescent="0.25">
      <c r="A106" s="44" t="s">
        <v>617</v>
      </c>
      <c r="B106" s="35" t="s">
        <v>213</v>
      </c>
      <c r="C106" s="45">
        <v>3363337</v>
      </c>
      <c r="D106" s="11" t="str">
        <f t="shared" si="11"/>
        <v>N/A</v>
      </c>
      <c r="E106" s="45">
        <v>4336138</v>
      </c>
      <c r="F106" s="11" t="str">
        <f t="shared" si="12"/>
        <v>N/A</v>
      </c>
      <c r="G106" s="45">
        <v>0</v>
      </c>
      <c r="H106" s="11" t="str">
        <f t="shared" si="13"/>
        <v>N/A</v>
      </c>
      <c r="I106" s="12">
        <v>28.92</v>
      </c>
      <c r="J106" s="12">
        <v>-100</v>
      </c>
      <c r="K106" s="43" t="s">
        <v>739</v>
      </c>
      <c r="L106" s="9" t="str">
        <f t="shared" si="14"/>
        <v>No</v>
      </c>
    </row>
    <row r="107" spans="1:12" x14ac:dyDescent="0.25">
      <c r="A107" s="44" t="s">
        <v>618</v>
      </c>
      <c r="B107" s="35" t="s">
        <v>213</v>
      </c>
      <c r="C107" s="36">
        <v>1522</v>
      </c>
      <c r="D107" s="11" t="str">
        <f t="shared" si="11"/>
        <v>N/A</v>
      </c>
      <c r="E107" s="36">
        <v>1839</v>
      </c>
      <c r="F107" s="11" t="str">
        <f t="shared" si="12"/>
        <v>N/A</v>
      </c>
      <c r="G107" s="36">
        <v>0</v>
      </c>
      <c r="H107" s="11" t="str">
        <f t="shared" si="13"/>
        <v>N/A</v>
      </c>
      <c r="I107" s="12">
        <v>20.83</v>
      </c>
      <c r="J107" s="12">
        <v>-100</v>
      </c>
      <c r="K107" s="43" t="s">
        <v>739</v>
      </c>
      <c r="L107" s="9" t="str">
        <f t="shared" si="14"/>
        <v>No</v>
      </c>
    </row>
    <row r="108" spans="1:12" x14ac:dyDescent="0.25">
      <c r="A108" s="44" t="s">
        <v>1448</v>
      </c>
      <c r="B108" s="35" t="s">
        <v>213</v>
      </c>
      <c r="C108" s="45">
        <v>2209.8140604</v>
      </c>
      <c r="D108" s="11" t="str">
        <f t="shared" si="11"/>
        <v>N/A</v>
      </c>
      <c r="E108" s="45">
        <v>2357.8781947000002</v>
      </c>
      <c r="F108" s="11" t="str">
        <f t="shared" si="12"/>
        <v>N/A</v>
      </c>
      <c r="G108" s="45" t="s">
        <v>1747</v>
      </c>
      <c r="H108" s="11" t="str">
        <f t="shared" si="13"/>
        <v>N/A</v>
      </c>
      <c r="I108" s="12">
        <v>6.7</v>
      </c>
      <c r="J108" s="12" t="s">
        <v>1747</v>
      </c>
      <c r="K108" s="43" t="s">
        <v>739</v>
      </c>
      <c r="L108" s="9" t="str">
        <f t="shared" si="14"/>
        <v>N/A</v>
      </c>
    </row>
    <row r="109" spans="1:12" x14ac:dyDescent="0.25">
      <c r="A109" s="44" t="s">
        <v>619</v>
      </c>
      <c r="B109" s="35" t="s">
        <v>213</v>
      </c>
      <c r="C109" s="45">
        <v>29827653</v>
      </c>
      <c r="D109" s="11" t="str">
        <f t="shared" si="11"/>
        <v>N/A</v>
      </c>
      <c r="E109" s="45">
        <v>43167736</v>
      </c>
      <c r="F109" s="11" t="str">
        <f t="shared" si="12"/>
        <v>N/A</v>
      </c>
      <c r="G109" s="45">
        <v>0</v>
      </c>
      <c r="H109" s="11" t="str">
        <f t="shared" si="13"/>
        <v>N/A</v>
      </c>
      <c r="I109" s="12">
        <v>44.72</v>
      </c>
      <c r="J109" s="12">
        <v>-100</v>
      </c>
      <c r="K109" s="43" t="s">
        <v>739</v>
      </c>
      <c r="L109" s="9" t="str">
        <f t="shared" si="14"/>
        <v>No</v>
      </c>
    </row>
    <row r="110" spans="1:12" x14ac:dyDescent="0.25">
      <c r="A110" s="44" t="s">
        <v>620</v>
      </c>
      <c r="B110" s="35" t="s">
        <v>213</v>
      </c>
      <c r="C110" s="36">
        <v>107614</v>
      </c>
      <c r="D110" s="11" t="str">
        <f t="shared" si="11"/>
        <v>N/A</v>
      </c>
      <c r="E110" s="36">
        <v>124749</v>
      </c>
      <c r="F110" s="11" t="str">
        <f t="shared" si="12"/>
        <v>N/A</v>
      </c>
      <c r="G110" s="36">
        <v>0</v>
      </c>
      <c r="H110" s="11" t="str">
        <f t="shared" si="13"/>
        <v>N/A</v>
      </c>
      <c r="I110" s="12">
        <v>15.92</v>
      </c>
      <c r="J110" s="12">
        <v>-100</v>
      </c>
      <c r="K110" s="43" t="s">
        <v>739</v>
      </c>
      <c r="L110" s="9" t="str">
        <f t="shared" si="14"/>
        <v>No</v>
      </c>
    </row>
    <row r="111" spans="1:12" x14ac:dyDescent="0.25">
      <c r="A111" s="44" t="s">
        <v>1449</v>
      </c>
      <c r="B111" s="35" t="s">
        <v>213</v>
      </c>
      <c r="C111" s="45">
        <v>277.17260764999997</v>
      </c>
      <c r="D111" s="11" t="str">
        <f t="shared" si="11"/>
        <v>N/A</v>
      </c>
      <c r="E111" s="45">
        <v>346.03672975000001</v>
      </c>
      <c r="F111" s="11" t="str">
        <f t="shared" si="12"/>
        <v>N/A</v>
      </c>
      <c r="G111" s="45" t="s">
        <v>1747</v>
      </c>
      <c r="H111" s="11" t="str">
        <f t="shared" si="13"/>
        <v>N/A</v>
      </c>
      <c r="I111" s="12">
        <v>24.85</v>
      </c>
      <c r="J111" s="12" t="s">
        <v>1747</v>
      </c>
      <c r="K111" s="43" t="s">
        <v>739</v>
      </c>
      <c r="L111" s="9" t="str">
        <f t="shared" si="14"/>
        <v>N/A</v>
      </c>
    </row>
    <row r="112" spans="1:12" x14ac:dyDescent="0.25">
      <c r="A112" s="44" t="s">
        <v>621</v>
      </c>
      <c r="B112" s="35" t="s">
        <v>213</v>
      </c>
      <c r="C112" s="45">
        <v>118786200</v>
      </c>
      <c r="D112" s="11" t="str">
        <f t="shared" si="11"/>
        <v>N/A</v>
      </c>
      <c r="E112" s="45">
        <v>121009123</v>
      </c>
      <c r="F112" s="11" t="str">
        <f t="shared" si="12"/>
        <v>N/A</v>
      </c>
      <c r="G112" s="45">
        <v>130434367</v>
      </c>
      <c r="H112" s="11" t="str">
        <f t="shared" si="13"/>
        <v>N/A</v>
      </c>
      <c r="I112" s="12">
        <v>1.871</v>
      </c>
      <c r="J112" s="12">
        <v>7.7889999999999997</v>
      </c>
      <c r="K112" s="43" t="s">
        <v>739</v>
      </c>
      <c r="L112" s="9" t="str">
        <f t="shared" si="14"/>
        <v>Yes</v>
      </c>
    </row>
    <row r="113" spans="1:12" x14ac:dyDescent="0.25">
      <c r="A113" s="44" t="s">
        <v>622</v>
      </c>
      <c r="B113" s="35" t="s">
        <v>213</v>
      </c>
      <c r="C113" s="36">
        <v>138041</v>
      </c>
      <c r="D113" s="11" t="str">
        <f t="shared" si="11"/>
        <v>N/A</v>
      </c>
      <c r="E113" s="36">
        <v>146403</v>
      </c>
      <c r="F113" s="11" t="str">
        <f t="shared" si="12"/>
        <v>N/A</v>
      </c>
      <c r="G113" s="36">
        <v>153987</v>
      </c>
      <c r="H113" s="11" t="str">
        <f t="shared" si="13"/>
        <v>N/A</v>
      </c>
      <c r="I113" s="12">
        <v>6.0579999999999998</v>
      </c>
      <c r="J113" s="12">
        <v>5.18</v>
      </c>
      <c r="K113" s="43" t="s">
        <v>739</v>
      </c>
      <c r="L113" s="9" t="str">
        <f t="shared" si="14"/>
        <v>Yes</v>
      </c>
    </row>
    <row r="114" spans="1:12" x14ac:dyDescent="0.25">
      <c r="A114" s="44" t="s">
        <v>1450</v>
      </c>
      <c r="B114" s="35" t="s">
        <v>213</v>
      </c>
      <c r="C114" s="45">
        <v>860.51390529000003</v>
      </c>
      <c r="D114" s="11" t="str">
        <f t="shared" si="11"/>
        <v>N/A</v>
      </c>
      <c r="E114" s="45">
        <v>826.54811035</v>
      </c>
      <c r="F114" s="11" t="str">
        <f t="shared" si="12"/>
        <v>N/A</v>
      </c>
      <c r="G114" s="45">
        <v>847.04791313999999</v>
      </c>
      <c r="H114" s="11" t="str">
        <f t="shared" si="13"/>
        <v>N/A</v>
      </c>
      <c r="I114" s="12">
        <v>-3.95</v>
      </c>
      <c r="J114" s="12">
        <v>2.48</v>
      </c>
      <c r="K114" s="43" t="s">
        <v>739</v>
      </c>
      <c r="L114" s="9" t="str">
        <f t="shared" si="14"/>
        <v>Yes</v>
      </c>
    </row>
    <row r="115" spans="1:12" ht="25" x14ac:dyDescent="0.25">
      <c r="A115" s="44" t="s">
        <v>623</v>
      </c>
      <c r="B115" s="35" t="s">
        <v>213</v>
      </c>
      <c r="C115" s="45">
        <v>65640876</v>
      </c>
      <c r="D115" s="11" t="str">
        <f t="shared" si="11"/>
        <v>N/A</v>
      </c>
      <c r="E115" s="45">
        <v>167374213</v>
      </c>
      <c r="F115" s="11" t="str">
        <f t="shared" si="12"/>
        <v>N/A</v>
      </c>
      <c r="G115" s="45">
        <v>0</v>
      </c>
      <c r="H115" s="11" t="str">
        <f t="shared" si="13"/>
        <v>N/A</v>
      </c>
      <c r="I115" s="12">
        <v>155</v>
      </c>
      <c r="J115" s="12">
        <v>-100</v>
      </c>
      <c r="K115" s="43" t="s">
        <v>739</v>
      </c>
      <c r="L115" s="9" t="str">
        <f t="shared" si="14"/>
        <v>No</v>
      </c>
    </row>
    <row r="116" spans="1:12" x14ac:dyDescent="0.25">
      <c r="A116" s="46" t="s">
        <v>624</v>
      </c>
      <c r="B116" s="36" t="s">
        <v>213</v>
      </c>
      <c r="C116" s="36">
        <v>24743</v>
      </c>
      <c r="D116" s="11" t="str">
        <f t="shared" si="11"/>
        <v>N/A</v>
      </c>
      <c r="E116" s="36">
        <v>75884</v>
      </c>
      <c r="F116" s="11" t="str">
        <f t="shared" si="12"/>
        <v>N/A</v>
      </c>
      <c r="G116" s="36">
        <v>0</v>
      </c>
      <c r="H116" s="11" t="str">
        <f t="shared" si="13"/>
        <v>N/A</v>
      </c>
      <c r="I116" s="12">
        <v>206.7</v>
      </c>
      <c r="J116" s="12">
        <v>-100</v>
      </c>
      <c r="K116" s="1" t="s">
        <v>739</v>
      </c>
      <c r="L116" s="9" t="str">
        <f t="shared" si="14"/>
        <v>No</v>
      </c>
    </row>
    <row r="117" spans="1:12" x14ac:dyDescent="0.25">
      <c r="A117" s="44" t="s">
        <v>1451</v>
      </c>
      <c r="B117" s="35" t="s">
        <v>213</v>
      </c>
      <c r="C117" s="45">
        <v>2652.9069232000002</v>
      </c>
      <c r="D117" s="11" t="str">
        <f t="shared" si="11"/>
        <v>N/A</v>
      </c>
      <c r="E117" s="45">
        <v>2205.6588081999998</v>
      </c>
      <c r="F117" s="11" t="str">
        <f t="shared" si="12"/>
        <v>N/A</v>
      </c>
      <c r="G117" s="45" t="s">
        <v>1747</v>
      </c>
      <c r="H117" s="11" t="str">
        <f t="shared" si="13"/>
        <v>N/A</v>
      </c>
      <c r="I117" s="12">
        <v>-16.899999999999999</v>
      </c>
      <c r="J117" s="12" t="s">
        <v>1747</v>
      </c>
      <c r="K117" s="43" t="s">
        <v>739</v>
      </c>
      <c r="L117" s="9" t="str">
        <f t="shared" si="14"/>
        <v>N/A</v>
      </c>
    </row>
    <row r="118" spans="1:12" ht="25" x14ac:dyDescent="0.25">
      <c r="A118" s="44" t="s">
        <v>625</v>
      </c>
      <c r="B118" s="35" t="s">
        <v>213</v>
      </c>
      <c r="C118" s="45">
        <v>18854343</v>
      </c>
      <c r="D118" s="11" t="str">
        <f t="shared" si="11"/>
        <v>N/A</v>
      </c>
      <c r="E118" s="45">
        <v>14669689</v>
      </c>
      <c r="F118" s="11" t="str">
        <f t="shared" si="12"/>
        <v>N/A</v>
      </c>
      <c r="G118" s="45">
        <v>0</v>
      </c>
      <c r="H118" s="11" t="str">
        <f t="shared" si="13"/>
        <v>N/A</v>
      </c>
      <c r="I118" s="12">
        <v>-22.2</v>
      </c>
      <c r="J118" s="12">
        <v>-100</v>
      </c>
      <c r="K118" s="43" t="s">
        <v>739</v>
      </c>
      <c r="L118" s="9" t="str">
        <f t="shared" si="14"/>
        <v>No</v>
      </c>
    </row>
    <row r="119" spans="1:12" x14ac:dyDescent="0.25">
      <c r="A119" s="44" t="s">
        <v>626</v>
      </c>
      <c r="B119" s="35" t="s">
        <v>213</v>
      </c>
      <c r="C119" s="36">
        <v>16572</v>
      </c>
      <c r="D119" s="11" t="str">
        <f t="shared" si="11"/>
        <v>N/A</v>
      </c>
      <c r="E119" s="36">
        <v>17650</v>
      </c>
      <c r="F119" s="11" t="str">
        <f t="shared" si="12"/>
        <v>N/A</v>
      </c>
      <c r="G119" s="36">
        <v>0</v>
      </c>
      <c r="H119" s="11" t="str">
        <f t="shared" si="13"/>
        <v>N/A</v>
      </c>
      <c r="I119" s="12">
        <v>6.5049999999999999</v>
      </c>
      <c r="J119" s="12">
        <v>-100</v>
      </c>
      <c r="K119" s="43" t="s">
        <v>739</v>
      </c>
      <c r="L119" s="9" t="str">
        <f t="shared" si="14"/>
        <v>No</v>
      </c>
    </row>
    <row r="120" spans="1:12" x14ac:dyDescent="0.25">
      <c r="A120" s="44" t="s">
        <v>1452</v>
      </c>
      <c r="B120" s="35" t="s">
        <v>213</v>
      </c>
      <c r="C120" s="45">
        <v>1137.7228458</v>
      </c>
      <c r="D120" s="11" t="str">
        <f t="shared" si="11"/>
        <v>N/A</v>
      </c>
      <c r="E120" s="45">
        <v>831.14385269000002</v>
      </c>
      <c r="F120" s="11" t="str">
        <f t="shared" si="12"/>
        <v>N/A</v>
      </c>
      <c r="G120" s="45" t="s">
        <v>1747</v>
      </c>
      <c r="H120" s="11" t="str">
        <f t="shared" si="13"/>
        <v>N/A</v>
      </c>
      <c r="I120" s="12">
        <v>-26.9</v>
      </c>
      <c r="J120" s="12" t="s">
        <v>1747</v>
      </c>
      <c r="K120" s="43" t="s">
        <v>739</v>
      </c>
      <c r="L120" s="9" t="str">
        <f t="shared" si="14"/>
        <v>N/A</v>
      </c>
    </row>
    <row r="121" spans="1:12" ht="25" x14ac:dyDescent="0.25">
      <c r="A121" s="44" t="s">
        <v>627</v>
      </c>
      <c r="B121" s="35" t="s">
        <v>213</v>
      </c>
      <c r="C121" s="45">
        <v>74445855</v>
      </c>
      <c r="D121" s="11" t="str">
        <f t="shared" si="11"/>
        <v>N/A</v>
      </c>
      <c r="E121" s="45">
        <v>11778384</v>
      </c>
      <c r="F121" s="11" t="str">
        <f t="shared" si="12"/>
        <v>N/A</v>
      </c>
      <c r="G121" s="45">
        <v>0</v>
      </c>
      <c r="H121" s="11" t="str">
        <f t="shared" si="13"/>
        <v>N/A</v>
      </c>
      <c r="I121" s="12">
        <v>-84.2</v>
      </c>
      <c r="J121" s="12">
        <v>-100</v>
      </c>
      <c r="K121" s="43" t="s">
        <v>739</v>
      </c>
      <c r="L121" s="9" t="str">
        <f t="shared" si="14"/>
        <v>No</v>
      </c>
    </row>
    <row r="122" spans="1:12" x14ac:dyDescent="0.25">
      <c r="A122" s="44" t="s">
        <v>628</v>
      </c>
      <c r="B122" s="35" t="s">
        <v>213</v>
      </c>
      <c r="C122" s="36">
        <v>7280</v>
      </c>
      <c r="D122" s="11" t="str">
        <f t="shared" si="11"/>
        <v>N/A</v>
      </c>
      <c r="E122" s="36">
        <v>4657</v>
      </c>
      <c r="F122" s="11" t="str">
        <f t="shared" si="12"/>
        <v>N/A</v>
      </c>
      <c r="G122" s="36">
        <v>0</v>
      </c>
      <c r="H122" s="11" t="str">
        <f t="shared" si="13"/>
        <v>N/A</v>
      </c>
      <c r="I122" s="12">
        <v>-36</v>
      </c>
      <c r="J122" s="12">
        <v>-100</v>
      </c>
      <c r="K122" s="43" t="s">
        <v>739</v>
      </c>
      <c r="L122" s="9" t="str">
        <f t="shared" si="14"/>
        <v>No</v>
      </c>
    </row>
    <row r="123" spans="1:12" ht="25" x14ac:dyDescent="0.25">
      <c r="A123" s="44" t="s">
        <v>1453</v>
      </c>
      <c r="B123" s="35" t="s">
        <v>213</v>
      </c>
      <c r="C123" s="45">
        <v>10226.078984</v>
      </c>
      <c r="D123" s="11" t="str">
        <f t="shared" si="11"/>
        <v>N/A</v>
      </c>
      <c r="E123" s="45">
        <v>2529.1784410999999</v>
      </c>
      <c r="F123" s="11" t="str">
        <f t="shared" si="12"/>
        <v>N/A</v>
      </c>
      <c r="G123" s="45" t="s">
        <v>1747</v>
      </c>
      <c r="H123" s="11" t="str">
        <f t="shared" si="13"/>
        <v>N/A</v>
      </c>
      <c r="I123" s="12">
        <v>-75.3</v>
      </c>
      <c r="J123" s="12" t="s">
        <v>1747</v>
      </c>
      <c r="K123" s="43" t="s">
        <v>739</v>
      </c>
      <c r="L123" s="9" t="str">
        <f t="shared" si="14"/>
        <v>N/A</v>
      </c>
    </row>
    <row r="124" spans="1:12" ht="25" x14ac:dyDescent="0.25">
      <c r="A124" s="44" t="s">
        <v>629</v>
      </c>
      <c r="B124" s="35" t="s">
        <v>213</v>
      </c>
      <c r="C124" s="45">
        <v>12694325</v>
      </c>
      <c r="D124" s="11" t="str">
        <f t="shared" si="11"/>
        <v>N/A</v>
      </c>
      <c r="E124" s="45">
        <v>13253873</v>
      </c>
      <c r="F124" s="11" t="str">
        <f t="shared" si="12"/>
        <v>N/A</v>
      </c>
      <c r="G124" s="45">
        <v>0</v>
      </c>
      <c r="H124" s="11" t="str">
        <f t="shared" si="13"/>
        <v>N/A</v>
      </c>
      <c r="I124" s="12">
        <v>4.4080000000000004</v>
      </c>
      <c r="J124" s="12">
        <v>-100</v>
      </c>
      <c r="K124" s="43" t="s">
        <v>739</v>
      </c>
      <c r="L124" s="9" t="str">
        <f t="shared" si="14"/>
        <v>No</v>
      </c>
    </row>
    <row r="125" spans="1:12" x14ac:dyDescent="0.25">
      <c r="A125" s="44" t="s">
        <v>630</v>
      </c>
      <c r="B125" s="35" t="s">
        <v>213</v>
      </c>
      <c r="C125" s="36">
        <v>12524</v>
      </c>
      <c r="D125" s="11" t="str">
        <f t="shared" si="11"/>
        <v>N/A</v>
      </c>
      <c r="E125" s="36">
        <v>13351</v>
      </c>
      <c r="F125" s="11" t="str">
        <f t="shared" si="12"/>
        <v>N/A</v>
      </c>
      <c r="G125" s="36">
        <v>0</v>
      </c>
      <c r="H125" s="11" t="str">
        <f t="shared" si="13"/>
        <v>N/A</v>
      </c>
      <c r="I125" s="12">
        <v>6.6029999999999998</v>
      </c>
      <c r="J125" s="12">
        <v>-100</v>
      </c>
      <c r="K125" s="43" t="s">
        <v>739</v>
      </c>
      <c r="L125" s="9" t="str">
        <f t="shared" si="14"/>
        <v>No</v>
      </c>
    </row>
    <row r="126" spans="1:12" ht="25" x14ac:dyDescent="0.25">
      <c r="A126" s="44" t="s">
        <v>1454</v>
      </c>
      <c r="B126" s="35" t="s">
        <v>213</v>
      </c>
      <c r="C126" s="45">
        <v>1013.5998882</v>
      </c>
      <c r="D126" s="11" t="str">
        <f t="shared" si="11"/>
        <v>N/A</v>
      </c>
      <c r="E126" s="45">
        <v>992.72511422000002</v>
      </c>
      <c r="F126" s="11" t="str">
        <f t="shared" si="12"/>
        <v>N/A</v>
      </c>
      <c r="G126" s="45" t="s">
        <v>1747</v>
      </c>
      <c r="H126" s="11" t="str">
        <f t="shared" si="13"/>
        <v>N/A</v>
      </c>
      <c r="I126" s="12">
        <v>-2.06</v>
      </c>
      <c r="J126" s="12" t="s">
        <v>1747</v>
      </c>
      <c r="K126" s="43" t="s">
        <v>739</v>
      </c>
      <c r="L126" s="9" t="str">
        <f t="shared" si="14"/>
        <v>N/A</v>
      </c>
    </row>
    <row r="127" spans="1:12" ht="25" x14ac:dyDescent="0.25">
      <c r="A127" s="44" t="s">
        <v>631</v>
      </c>
      <c r="B127" s="35" t="s">
        <v>213</v>
      </c>
      <c r="C127" s="45">
        <v>3966703</v>
      </c>
      <c r="D127" s="11" t="str">
        <f t="shared" si="11"/>
        <v>N/A</v>
      </c>
      <c r="E127" s="45">
        <v>2289289</v>
      </c>
      <c r="F127" s="11" t="str">
        <f t="shared" si="12"/>
        <v>N/A</v>
      </c>
      <c r="G127" s="45">
        <v>0</v>
      </c>
      <c r="H127" s="11" t="str">
        <f t="shared" si="13"/>
        <v>N/A</v>
      </c>
      <c r="I127" s="12">
        <v>-42.3</v>
      </c>
      <c r="J127" s="12">
        <v>-100</v>
      </c>
      <c r="K127" s="43" t="s">
        <v>739</v>
      </c>
      <c r="L127" s="9" t="str">
        <f t="shared" si="14"/>
        <v>No</v>
      </c>
    </row>
    <row r="128" spans="1:12" x14ac:dyDescent="0.25">
      <c r="A128" s="44" t="s">
        <v>632</v>
      </c>
      <c r="B128" s="35" t="s">
        <v>213</v>
      </c>
      <c r="C128" s="36">
        <v>9362</v>
      </c>
      <c r="D128" s="11" t="str">
        <f t="shared" si="11"/>
        <v>N/A</v>
      </c>
      <c r="E128" s="36">
        <v>3766</v>
      </c>
      <c r="F128" s="11" t="str">
        <f t="shared" si="12"/>
        <v>N/A</v>
      </c>
      <c r="G128" s="36">
        <v>0</v>
      </c>
      <c r="H128" s="11" t="str">
        <f t="shared" si="13"/>
        <v>N/A</v>
      </c>
      <c r="I128" s="12">
        <v>-59.8</v>
      </c>
      <c r="J128" s="12">
        <v>-100</v>
      </c>
      <c r="K128" s="43" t="s">
        <v>739</v>
      </c>
      <c r="L128" s="9" t="str">
        <f t="shared" si="14"/>
        <v>No</v>
      </c>
    </row>
    <row r="129" spans="1:12" ht="25" x14ac:dyDescent="0.25">
      <c r="A129" s="44" t="s">
        <v>1455</v>
      </c>
      <c r="B129" s="35" t="s">
        <v>213</v>
      </c>
      <c r="C129" s="45">
        <v>423.70252083000003</v>
      </c>
      <c r="D129" s="11" t="str">
        <f t="shared" si="11"/>
        <v>N/A</v>
      </c>
      <c r="E129" s="45">
        <v>607.88343069999996</v>
      </c>
      <c r="F129" s="11" t="str">
        <f t="shared" si="12"/>
        <v>N/A</v>
      </c>
      <c r="G129" s="45" t="s">
        <v>1747</v>
      </c>
      <c r="H129" s="11" t="str">
        <f t="shared" si="13"/>
        <v>N/A</v>
      </c>
      <c r="I129" s="12">
        <v>43.47</v>
      </c>
      <c r="J129" s="12" t="s">
        <v>1747</v>
      </c>
      <c r="K129" s="43" t="s">
        <v>739</v>
      </c>
      <c r="L129" s="9" t="str">
        <f t="shared" si="14"/>
        <v>N/A</v>
      </c>
    </row>
    <row r="130" spans="1:12" ht="25" x14ac:dyDescent="0.25">
      <c r="A130" s="44" t="s">
        <v>633</v>
      </c>
      <c r="B130" s="35" t="s">
        <v>213</v>
      </c>
      <c r="C130" s="45">
        <v>18853588</v>
      </c>
      <c r="D130" s="11" t="str">
        <f t="shared" si="11"/>
        <v>N/A</v>
      </c>
      <c r="E130" s="45">
        <v>12783595</v>
      </c>
      <c r="F130" s="11" t="str">
        <f t="shared" si="12"/>
        <v>N/A</v>
      </c>
      <c r="G130" s="45">
        <v>0</v>
      </c>
      <c r="H130" s="11" t="str">
        <f t="shared" si="13"/>
        <v>N/A</v>
      </c>
      <c r="I130" s="12">
        <v>-32.200000000000003</v>
      </c>
      <c r="J130" s="12">
        <v>-100</v>
      </c>
      <c r="K130" s="43" t="s">
        <v>739</v>
      </c>
      <c r="L130" s="9" t="str">
        <f t="shared" si="14"/>
        <v>No</v>
      </c>
    </row>
    <row r="131" spans="1:12" x14ac:dyDescent="0.25">
      <c r="A131" s="44" t="s">
        <v>634</v>
      </c>
      <c r="B131" s="35" t="s">
        <v>213</v>
      </c>
      <c r="C131" s="36">
        <v>13771</v>
      </c>
      <c r="D131" s="11" t="str">
        <f t="shared" si="11"/>
        <v>N/A</v>
      </c>
      <c r="E131" s="36">
        <v>11382</v>
      </c>
      <c r="F131" s="11" t="str">
        <f t="shared" si="12"/>
        <v>N/A</v>
      </c>
      <c r="G131" s="36">
        <v>0</v>
      </c>
      <c r="H131" s="11" t="str">
        <f t="shared" si="13"/>
        <v>N/A</v>
      </c>
      <c r="I131" s="12">
        <v>-17.3</v>
      </c>
      <c r="J131" s="12">
        <v>-100</v>
      </c>
      <c r="K131" s="43" t="s">
        <v>739</v>
      </c>
      <c r="L131" s="9" t="str">
        <f t="shared" si="14"/>
        <v>No</v>
      </c>
    </row>
    <row r="132" spans="1:12" ht="25" x14ac:dyDescent="0.25">
      <c r="A132" s="44" t="s">
        <v>1456</v>
      </c>
      <c r="B132" s="35" t="s">
        <v>213</v>
      </c>
      <c r="C132" s="45">
        <v>1369.0790792</v>
      </c>
      <c r="D132" s="11" t="str">
        <f t="shared" si="11"/>
        <v>N/A</v>
      </c>
      <c r="E132" s="45">
        <v>1123.1413636</v>
      </c>
      <c r="F132" s="11" t="str">
        <f t="shared" si="12"/>
        <v>N/A</v>
      </c>
      <c r="G132" s="45" t="s">
        <v>1747</v>
      </c>
      <c r="H132" s="11" t="str">
        <f t="shared" si="13"/>
        <v>N/A</v>
      </c>
      <c r="I132" s="12">
        <v>-18</v>
      </c>
      <c r="J132" s="12" t="s">
        <v>1747</v>
      </c>
      <c r="K132" s="43" t="s">
        <v>739</v>
      </c>
      <c r="L132" s="9" t="str">
        <f t="shared" si="14"/>
        <v>N/A</v>
      </c>
    </row>
    <row r="133" spans="1:12" x14ac:dyDescent="0.25">
      <c r="A133" s="44" t="s">
        <v>635</v>
      </c>
      <c r="B133" s="35" t="s">
        <v>213</v>
      </c>
      <c r="C133" s="45">
        <v>4877685</v>
      </c>
      <c r="D133" s="11" t="str">
        <f t="shared" si="11"/>
        <v>N/A</v>
      </c>
      <c r="E133" s="45">
        <v>4942773</v>
      </c>
      <c r="F133" s="11" t="str">
        <f t="shared" si="12"/>
        <v>N/A</v>
      </c>
      <c r="G133" s="45">
        <v>0</v>
      </c>
      <c r="H133" s="11" t="str">
        <f t="shared" si="13"/>
        <v>N/A</v>
      </c>
      <c r="I133" s="12">
        <v>1.3340000000000001</v>
      </c>
      <c r="J133" s="12">
        <v>-100</v>
      </c>
      <c r="K133" s="43" t="s">
        <v>739</v>
      </c>
      <c r="L133" s="9" t="str">
        <f t="shared" si="14"/>
        <v>No</v>
      </c>
    </row>
    <row r="134" spans="1:12" x14ac:dyDescent="0.25">
      <c r="A134" s="44" t="s">
        <v>636</v>
      </c>
      <c r="B134" s="35" t="s">
        <v>213</v>
      </c>
      <c r="C134" s="36">
        <v>386</v>
      </c>
      <c r="D134" s="11" t="str">
        <f t="shared" si="11"/>
        <v>N/A</v>
      </c>
      <c r="E134" s="36">
        <v>421</v>
      </c>
      <c r="F134" s="11" t="str">
        <f t="shared" si="12"/>
        <v>N/A</v>
      </c>
      <c r="G134" s="36">
        <v>0</v>
      </c>
      <c r="H134" s="11" t="str">
        <f t="shared" si="13"/>
        <v>N/A</v>
      </c>
      <c r="I134" s="12">
        <v>9.0670000000000002</v>
      </c>
      <c r="J134" s="12">
        <v>-100</v>
      </c>
      <c r="K134" s="43" t="s">
        <v>739</v>
      </c>
      <c r="L134" s="9" t="str">
        <f t="shared" si="14"/>
        <v>No</v>
      </c>
    </row>
    <row r="135" spans="1:12" x14ac:dyDescent="0.25">
      <c r="A135" s="44" t="s">
        <v>1457</v>
      </c>
      <c r="B135" s="35" t="s">
        <v>213</v>
      </c>
      <c r="C135" s="45">
        <v>12636.489637000001</v>
      </c>
      <c r="D135" s="11" t="str">
        <f t="shared" si="11"/>
        <v>N/A</v>
      </c>
      <c r="E135" s="45">
        <v>11740.553443999999</v>
      </c>
      <c r="F135" s="11" t="str">
        <f t="shared" si="12"/>
        <v>N/A</v>
      </c>
      <c r="G135" s="45" t="s">
        <v>1747</v>
      </c>
      <c r="H135" s="11" t="str">
        <f t="shared" si="13"/>
        <v>N/A</v>
      </c>
      <c r="I135" s="12">
        <v>-7.09</v>
      </c>
      <c r="J135" s="12" t="s">
        <v>1747</v>
      </c>
      <c r="K135" s="43" t="s">
        <v>739</v>
      </c>
      <c r="L135" s="9" t="str">
        <f t="shared" si="14"/>
        <v>N/A</v>
      </c>
    </row>
    <row r="136" spans="1:12" ht="25" x14ac:dyDescent="0.25">
      <c r="A136" s="44" t="s">
        <v>637</v>
      </c>
      <c r="B136" s="35" t="s">
        <v>213</v>
      </c>
      <c r="C136" s="45">
        <v>4810831</v>
      </c>
      <c r="D136" s="11" t="str">
        <f t="shared" si="11"/>
        <v>N/A</v>
      </c>
      <c r="E136" s="45">
        <v>6788392</v>
      </c>
      <c r="F136" s="11" t="str">
        <f t="shared" si="12"/>
        <v>N/A</v>
      </c>
      <c r="G136" s="45">
        <v>0</v>
      </c>
      <c r="H136" s="11" t="str">
        <f t="shared" si="13"/>
        <v>N/A</v>
      </c>
      <c r="I136" s="12">
        <v>41.11</v>
      </c>
      <c r="J136" s="12">
        <v>-100</v>
      </c>
      <c r="K136" s="43" t="s">
        <v>739</v>
      </c>
      <c r="L136" s="9" t="str">
        <f>IF(J136="Div by 0", "N/A", IF(OR(J136="N/A",K136="N/A"),"N/A", IF(J136&gt;VALUE(MID(K136,1,2)), "No", IF(J136&lt;-1*VALUE(MID(K136,1,2)), "No", "Yes"))))</f>
        <v>No</v>
      </c>
    </row>
    <row r="137" spans="1:12" x14ac:dyDescent="0.25">
      <c r="A137" s="44" t="s">
        <v>638</v>
      </c>
      <c r="B137" s="35" t="s">
        <v>213</v>
      </c>
      <c r="C137" s="36">
        <v>28488</v>
      </c>
      <c r="D137" s="11" t="str">
        <f t="shared" si="11"/>
        <v>N/A</v>
      </c>
      <c r="E137" s="36">
        <v>43052</v>
      </c>
      <c r="F137" s="11" t="str">
        <f t="shared" si="12"/>
        <v>N/A</v>
      </c>
      <c r="G137" s="36">
        <v>0</v>
      </c>
      <c r="H137" s="11" t="str">
        <f t="shared" si="13"/>
        <v>N/A</v>
      </c>
      <c r="I137" s="12">
        <v>51.12</v>
      </c>
      <c r="J137" s="12">
        <v>-100</v>
      </c>
      <c r="K137" s="43" t="s">
        <v>739</v>
      </c>
      <c r="L137" s="9" t="str">
        <f t="shared" ref="L137:L141" si="15">IF(J137="Div by 0", "N/A", IF(OR(J137="N/A",K137="N/A"),"N/A", IF(J137&gt;VALUE(MID(K137,1,2)), "No", IF(J137&lt;-1*VALUE(MID(K137,1,2)), "No", "Yes"))))</f>
        <v>No</v>
      </c>
    </row>
    <row r="138" spans="1:12" ht="25" x14ac:dyDescent="0.25">
      <c r="A138" s="44" t="s">
        <v>1458</v>
      </c>
      <c r="B138" s="35" t="s">
        <v>213</v>
      </c>
      <c r="C138" s="45">
        <v>168.8721918</v>
      </c>
      <c r="D138" s="11" t="str">
        <f t="shared" si="11"/>
        <v>N/A</v>
      </c>
      <c r="E138" s="45">
        <v>157.67889993</v>
      </c>
      <c r="F138" s="11" t="str">
        <f t="shared" si="12"/>
        <v>N/A</v>
      </c>
      <c r="G138" s="45" t="s">
        <v>1747</v>
      </c>
      <c r="H138" s="11" t="str">
        <f t="shared" si="13"/>
        <v>N/A</v>
      </c>
      <c r="I138" s="12">
        <v>-6.63</v>
      </c>
      <c r="J138" s="12" t="s">
        <v>1747</v>
      </c>
      <c r="K138" s="43" t="s">
        <v>739</v>
      </c>
      <c r="L138" s="9" t="str">
        <f t="shared" si="15"/>
        <v>N/A</v>
      </c>
    </row>
    <row r="139" spans="1:12" ht="25" x14ac:dyDescent="0.25">
      <c r="A139" s="44" t="s">
        <v>639</v>
      </c>
      <c r="B139" s="35" t="s">
        <v>213</v>
      </c>
      <c r="C139" s="45">
        <v>4570478</v>
      </c>
      <c r="D139" s="11" t="str">
        <f t="shared" si="11"/>
        <v>N/A</v>
      </c>
      <c r="E139" s="45">
        <v>4250233</v>
      </c>
      <c r="F139" s="11" t="str">
        <f t="shared" si="12"/>
        <v>N/A</v>
      </c>
      <c r="G139" s="45">
        <v>0</v>
      </c>
      <c r="H139" s="11" t="str">
        <f t="shared" si="13"/>
        <v>N/A</v>
      </c>
      <c r="I139" s="12">
        <v>-7.01</v>
      </c>
      <c r="J139" s="12">
        <v>-100</v>
      </c>
      <c r="K139" s="43" t="s">
        <v>739</v>
      </c>
      <c r="L139" s="9" t="str">
        <f t="shared" si="15"/>
        <v>No</v>
      </c>
    </row>
    <row r="140" spans="1:12" x14ac:dyDescent="0.25">
      <c r="A140" s="44" t="s">
        <v>640</v>
      </c>
      <c r="B140" s="35" t="s">
        <v>213</v>
      </c>
      <c r="C140" s="36">
        <v>4089</v>
      </c>
      <c r="D140" s="11" t="str">
        <f t="shared" si="11"/>
        <v>N/A</v>
      </c>
      <c r="E140" s="36">
        <v>2743</v>
      </c>
      <c r="F140" s="11" t="str">
        <f t="shared" si="12"/>
        <v>N/A</v>
      </c>
      <c r="G140" s="36">
        <v>0</v>
      </c>
      <c r="H140" s="11" t="str">
        <f t="shared" si="13"/>
        <v>N/A</v>
      </c>
      <c r="I140" s="12">
        <v>-32.9</v>
      </c>
      <c r="J140" s="12">
        <v>-100</v>
      </c>
      <c r="K140" s="43" t="s">
        <v>739</v>
      </c>
      <c r="L140" s="9" t="str">
        <f t="shared" si="15"/>
        <v>No</v>
      </c>
    </row>
    <row r="141" spans="1:12" ht="25" x14ac:dyDescent="0.25">
      <c r="A141" s="44" t="s">
        <v>1459</v>
      </c>
      <c r="B141" s="35" t="s">
        <v>213</v>
      </c>
      <c r="C141" s="45">
        <v>1117.7495719999999</v>
      </c>
      <c r="D141" s="11" t="str">
        <f t="shared" si="11"/>
        <v>N/A</v>
      </c>
      <c r="E141" s="45">
        <v>1549.4834123000001</v>
      </c>
      <c r="F141" s="11" t="str">
        <f t="shared" si="12"/>
        <v>N/A</v>
      </c>
      <c r="G141" s="45" t="s">
        <v>1747</v>
      </c>
      <c r="H141" s="11" t="str">
        <f t="shared" si="13"/>
        <v>N/A</v>
      </c>
      <c r="I141" s="12">
        <v>38.630000000000003</v>
      </c>
      <c r="J141" s="12" t="s">
        <v>1747</v>
      </c>
      <c r="K141" s="43" t="s">
        <v>739</v>
      </c>
      <c r="L141" s="9" t="str">
        <f t="shared" si="15"/>
        <v>N/A</v>
      </c>
    </row>
    <row r="142" spans="1:12" ht="25" x14ac:dyDescent="0.25">
      <c r="A142" s="44" t="s">
        <v>641</v>
      </c>
      <c r="B142" s="35" t="s">
        <v>213</v>
      </c>
      <c r="C142" s="45">
        <v>16223098</v>
      </c>
      <c r="D142" s="11" t="str">
        <f t="shared" si="11"/>
        <v>N/A</v>
      </c>
      <c r="E142" s="45">
        <v>31270093</v>
      </c>
      <c r="F142" s="11" t="str">
        <f t="shared" si="12"/>
        <v>N/A</v>
      </c>
      <c r="G142" s="45">
        <v>0</v>
      </c>
      <c r="H142" s="11" t="str">
        <f t="shared" si="13"/>
        <v>N/A</v>
      </c>
      <c r="I142" s="12">
        <v>92.75</v>
      </c>
      <c r="J142" s="12">
        <v>-100</v>
      </c>
      <c r="K142" s="43" t="s">
        <v>739</v>
      </c>
      <c r="L142" s="9" t="str">
        <f t="shared" ref="L142:L153" si="16">IF(J142="Div by 0", "N/A", IF(K142="N/A","N/A", IF(J142&gt;VALUE(MID(K142,1,2)), "No", IF(J142&lt;-1*VALUE(MID(K142,1,2)), "No", "Yes"))))</f>
        <v>No</v>
      </c>
    </row>
    <row r="143" spans="1:12" x14ac:dyDescent="0.25">
      <c r="A143" s="44" t="s">
        <v>642</v>
      </c>
      <c r="B143" s="35" t="s">
        <v>213</v>
      </c>
      <c r="C143" s="36">
        <v>46574</v>
      </c>
      <c r="D143" s="11" t="str">
        <f t="shared" si="11"/>
        <v>N/A</v>
      </c>
      <c r="E143" s="36">
        <v>73202</v>
      </c>
      <c r="F143" s="11" t="str">
        <f t="shared" si="12"/>
        <v>N/A</v>
      </c>
      <c r="G143" s="36">
        <v>0</v>
      </c>
      <c r="H143" s="11" t="str">
        <f t="shared" si="13"/>
        <v>N/A</v>
      </c>
      <c r="I143" s="12">
        <v>57.17</v>
      </c>
      <c r="J143" s="12">
        <v>-100</v>
      </c>
      <c r="K143" s="43" t="s">
        <v>739</v>
      </c>
      <c r="L143" s="9" t="str">
        <f t="shared" si="16"/>
        <v>No</v>
      </c>
    </row>
    <row r="144" spans="1:12" ht="25" x14ac:dyDescent="0.25">
      <c r="A144" s="44" t="s">
        <v>1460</v>
      </c>
      <c r="B144" s="35" t="s">
        <v>213</v>
      </c>
      <c r="C144" s="45">
        <v>348.32949714</v>
      </c>
      <c r="D144" s="11" t="str">
        <f t="shared" si="11"/>
        <v>N/A</v>
      </c>
      <c r="E144" s="45">
        <v>427.17539138000001</v>
      </c>
      <c r="F144" s="11" t="str">
        <f t="shared" si="12"/>
        <v>N/A</v>
      </c>
      <c r="G144" s="45" t="s">
        <v>1747</v>
      </c>
      <c r="H144" s="11" t="str">
        <f t="shared" si="13"/>
        <v>N/A</v>
      </c>
      <c r="I144" s="12">
        <v>22.64</v>
      </c>
      <c r="J144" s="12" t="s">
        <v>1747</v>
      </c>
      <c r="K144" s="43" t="s">
        <v>739</v>
      </c>
      <c r="L144" s="9" t="str">
        <f t="shared" si="16"/>
        <v>N/A</v>
      </c>
    </row>
    <row r="145" spans="1:12" ht="25" x14ac:dyDescent="0.25">
      <c r="A145" s="44" t="s">
        <v>643</v>
      </c>
      <c r="B145" s="35" t="s">
        <v>213</v>
      </c>
      <c r="C145" s="45">
        <v>76991327</v>
      </c>
      <c r="D145" s="11" t="str">
        <f t="shared" ref="D145:D153" si="17">IF($B145="N/A","N/A",IF(C145&gt;10,"No",IF(C145&lt;-10,"No","Yes")))</f>
        <v>N/A</v>
      </c>
      <c r="E145" s="45">
        <v>1891996</v>
      </c>
      <c r="F145" s="11" t="str">
        <f t="shared" ref="F145:F153" si="18">IF($B145="N/A","N/A",IF(E145&gt;10,"No",IF(E145&lt;-10,"No","Yes")))</f>
        <v>N/A</v>
      </c>
      <c r="G145" s="45">
        <v>0</v>
      </c>
      <c r="H145" s="11" t="str">
        <f t="shared" ref="H145:H153" si="19">IF($B145="N/A","N/A",IF(G145&gt;10,"No",IF(G145&lt;-10,"No","Yes")))</f>
        <v>N/A</v>
      </c>
      <c r="I145" s="12">
        <v>-97.5</v>
      </c>
      <c r="J145" s="12">
        <v>-100</v>
      </c>
      <c r="K145" s="43" t="s">
        <v>739</v>
      </c>
      <c r="L145" s="9" t="str">
        <f t="shared" si="16"/>
        <v>No</v>
      </c>
    </row>
    <row r="146" spans="1:12" x14ac:dyDescent="0.25">
      <c r="A146" s="44" t="s">
        <v>644</v>
      </c>
      <c r="B146" s="35" t="s">
        <v>213</v>
      </c>
      <c r="C146" s="36">
        <v>5565</v>
      </c>
      <c r="D146" s="11" t="str">
        <f t="shared" si="17"/>
        <v>N/A</v>
      </c>
      <c r="E146" s="36">
        <v>1656</v>
      </c>
      <c r="F146" s="11" t="str">
        <f t="shared" si="18"/>
        <v>N/A</v>
      </c>
      <c r="G146" s="36">
        <v>0</v>
      </c>
      <c r="H146" s="11" t="str">
        <f t="shared" si="19"/>
        <v>N/A</v>
      </c>
      <c r="I146" s="12">
        <v>-70.2</v>
      </c>
      <c r="J146" s="12">
        <v>-100</v>
      </c>
      <c r="K146" s="43" t="s">
        <v>739</v>
      </c>
      <c r="L146" s="9" t="str">
        <f t="shared" si="16"/>
        <v>No</v>
      </c>
    </row>
    <row r="147" spans="1:12" ht="25" x14ac:dyDescent="0.25">
      <c r="A147" s="44" t="s">
        <v>1461</v>
      </c>
      <c r="B147" s="35" t="s">
        <v>213</v>
      </c>
      <c r="C147" s="45">
        <v>13834.919497000001</v>
      </c>
      <c r="D147" s="11" t="str">
        <f t="shared" si="17"/>
        <v>N/A</v>
      </c>
      <c r="E147" s="45">
        <v>1142.5096618</v>
      </c>
      <c r="F147" s="11" t="str">
        <f t="shared" si="18"/>
        <v>N/A</v>
      </c>
      <c r="G147" s="45" t="s">
        <v>1747</v>
      </c>
      <c r="H147" s="11" t="str">
        <f t="shared" si="19"/>
        <v>N/A</v>
      </c>
      <c r="I147" s="12">
        <v>-91.7</v>
      </c>
      <c r="J147" s="12" t="s">
        <v>1747</v>
      </c>
      <c r="K147" s="43" t="s">
        <v>739</v>
      </c>
      <c r="L147" s="9" t="str">
        <f t="shared" si="16"/>
        <v>N/A</v>
      </c>
    </row>
    <row r="148" spans="1:12" ht="25" x14ac:dyDescent="0.25">
      <c r="A148" s="44" t="s">
        <v>645</v>
      </c>
      <c r="B148" s="35" t="s">
        <v>213</v>
      </c>
      <c r="C148" s="45">
        <v>142832630</v>
      </c>
      <c r="D148" s="11" t="str">
        <f t="shared" si="17"/>
        <v>N/A</v>
      </c>
      <c r="E148" s="45">
        <v>194821710</v>
      </c>
      <c r="F148" s="11" t="str">
        <f t="shared" si="18"/>
        <v>N/A</v>
      </c>
      <c r="G148" s="45">
        <v>0</v>
      </c>
      <c r="H148" s="11" t="str">
        <f t="shared" si="19"/>
        <v>N/A</v>
      </c>
      <c r="I148" s="12">
        <v>36.4</v>
      </c>
      <c r="J148" s="12">
        <v>-100</v>
      </c>
      <c r="K148" s="43" t="s">
        <v>739</v>
      </c>
      <c r="L148" s="9" t="str">
        <f t="shared" si="16"/>
        <v>No</v>
      </c>
    </row>
    <row r="149" spans="1:12" x14ac:dyDescent="0.25">
      <c r="A149" s="44" t="s">
        <v>646</v>
      </c>
      <c r="B149" s="35" t="s">
        <v>213</v>
      </c>
      <c r="C149" s="36">
        <v>32229</v>
      </c>
      <c r="D149" s="11" t="str">
        <f t="shared" si="17"/>
        <v>N/A</v>
      </c>
      <c r="E149" s="36">
        <v>35888</v>
      </c>
      <c r="F149" s="11" t="str">
        <f t="shared" si="18"/>
        <v>N/A</v>
      </c>
      <c r="G149" s="36">
        <v>0</v>
      </c>
      <c r="H149" s="11" t="str">
        <f t="shared" si="19"/>
        <v>N/A</v>
      </c>
      <c r="I149" s="12">
        <v>11.35</v>
      </c>
      <c r="J149" s="12">
        <v>-100</v>
      </c>
      <c r="K149" s="43" t="s">
        <v>739</v>
      </c>
      <c r="L149" s="9" t="str">
        <f t="shared" si="16"/>
        <v>No</v>
      </c>
    </row>
    <row r="150" spans="1:12" ht="25" x14ac:dyDescent="0.25">
      <c r="A150" s="44" t="s">
        <v>1462</v>
      </c>
      <c r="B150" s="35" t="s">
        <v>213</v>
      </c>
      <c r="C150" s="45">
        <v>4431.8045859000003</v>
      </c>
      <c r="D150" s="11" t="str">
        <f t="shared" si="17"/>
        <v>N/A</v>
      </c>
      <c r="E150" s="45">
        <v>5428.6031542999999</v>
      </c>
      <c r="F150" s="11" t="str">
        <f t="shared" si="18"/>
        <v>N/A</v>
      </c>
      <c r="G150" s="45" t="s">
        <v>1747</v>
      </c>
      <c r="H150" s="11" t="str">
        <f t="shared" si="19"/>
        <v>N/A</v>
      </c>
      <c r="I150" s="12">
        <v>22.49</v>
      </c>
      <c r="J150" s="12" t="s">
        <v>1747</v>
      </c>
      <c r="K150" s="43" t="s">
        <v>739</v>
      </c>
      <c r="L150" s="9" t="str">
        <f t="shared" si="16"/>
        <v>N/A</v>
      </c>
    </row>
    <row r="151" spans="1:12" ht="25" x14ac:dyDescent="0.25">
      <c r="A151" s="44" t="s">
        <v>647</v>
      </c>
      <c r="B151" s="35" t="s">
        <v>213</v>
      </c>
      <c r="C151" s="45">
        <v>2763522</v>
      </c>
      <c r="D151" s="11" t="str">
        <f t="shared" si="17"/>
        <v>N/A</v>
      </c>
      <c r="E151" s="45">
        <v>3194985</v>
      </c>
      <c r="F151" s="11" t="str">
        <f t="shared" si="18"/>
        <v>N/A</v>
      </c>
      <c r="G151" s="45">
        <v>0</v>
      </c>
      <c r="H151" s="11" t="str">
        <f t="shared" si="19"/>
        <v>N/A</v>
      </c>
      <c r="I151" s="12">
        <v>15.61</v>
      </c>
      <c r="J151" s="12">
        <v>-100</v>
      </c>
      <c r="K151" s="43" t="s">
        <v>739</v>
      </c>
      <c r="L151" s="9" t="str">
        <f t="shared" si="16"/>
        <v>No</v>
      </c>
    </row>
    <row r="152" spans="1:12" x14ac:dyDescent="0.25">
      <c r="A152" s="44" t="s">
        <v>648</v>
      </c>
      <c r="B152" s="35" t="s">
        <v>213</v>
      </c>
      <c r="C152" s="36">
        <v>1260</v>
      </c>
      <c r="D152" s="11" t="str">
        <f t="shared" si="17"/>
        <v>N/A</v>
      </c>
      <c r="E152" s="36">
        <v>1484</v>
      </c>
      <c r="F152" s="11" t="str">
        <f t="shared" si="18"/>
        <v>N/A</v>
      </c>
      <c r="G152" s="36">
        <v>0</v>
      </c>
      <c r="H152" s="11" t="str">
        <f t="shared" si="19"/>
        <v>N/A</v>
      </c>
      <c r="I152" s="12">
        <v>17.78</v>
      </c>
      <c r="J152" s="12">
        <v>-100</v>
      </c>
      <c r="K152" s="43" t="s">
        <v>739</v>
      </c>
      <c r="L152" s="9" t="str">
        <f t="shared" si="16"/>
        <v>No</v>
      </c>
    </row>
    <row r="153" spans="1:12" ht="25" x14ac:dyDescent="0.25">
      <c r="A153" s="44" t="s">
        <v>1463</v>
      </c>
      <c r="B153" s="35" t="s">
        <v>213</v>
      </c>
      <c r="C153" s="45">
        <v>2193.2714286</v>
      </c>
      <c r="D153" s="11" t="str">
        <f t="shared" si="17"/>
        <v>N/A</v>
      </c>
      <c r="E153" s="45">
        <v>2152.9548518000001</v>
      </c>
      <c r="F153" s="11" t="str">
        <f t="shared" si="18"/>
        <v>N/A</v>
      </c>
      <c r="G153" s="45" t="s">
        <v>1747</v>
      </c>
      <c r="H153" s="11" t="str">
        <f t="shared" si="19"/>
        <v>N/A</v>
      </c>
      <c r="I153" s="12">
        <v>-1.84</v>
      </c>
      <c r="J153" s="12" t="s">
        <v>1747</v>
      </c>
      <c r="K153" s="43" t="s">
        <v>739</v>
      </c>
      <c r="L153" s="9" t="str">
        <f t="shared" si="16"/>
        <v>N/A</v>
      </c>
    </row>
    <row r="154" spans="1:12" x14ac:dyDescent="0.25">
      <c r="A154" s="44" t="s">
        <v>1529</v>
      </c>
      <c r="B154" s="35" t="s">
        <v>213</v>
      </c>
      <c r="C154" s="45">
        <v>919.75061851999999</v>
      </c>
      <c r="D154" s="11" t="str">
        <f t="shared" ref="D154:D173" si="20">IF($B154="N/A","N/A",IF(C154&gt;10,"No",IF(C154&lt;-10,"No","Yes")))</f>
        <v>N/A</v>
      </c>
      <c r="E154" s="45">
        <v>867.85279606999995</v>
      </c>
      <c r="F154" s="11" t="str">
        <f t="shared" ref="F154:F173" si="21">IF($B154="N/A","N/A",IF(E154&gt;10,"No",IF(E154&lt;-10,"No","Yes")))</f>
        <v>N/A</v>
      </c>
      <c r="G154" s="45">
        <v>916.46806832000004</v>
      </c>
      <c r="H154" s="11" t="str">
        <f t="shared" ref="H154:H173" si="22">IF($B154="N/A","N/A",IF(G154&gt;10,"No",IF(G154&lt;-10,"No","Yes")))</f>
        <v>N/A</v>
      </c>
      <c r="I154" s="12">
        <v>-5.64</v>
      </c>
      <c r="J154" s="12">
        <v>5.6020000000000003</v>
      </c>
      <c r="K154" s="43" t="s">
        <v>739</v>
      </c>
      <c r="L154" s="9" t="str">
        <f t="shared" ref="L154:L173" si="23">IF(J154="Div by 0", "N/A", IF(K154="N/A","N/A", IF(J154&gt;VALUE(MID(K154,1,2)), "No", IF(J154&lt;-1*VALUE(MID(K154,1,2)), "No", "Yes"))))</f>
        <v>Yes</v>
      </c>
    </row>
    <row r="155" spans="1:12" x14ac:dyDescent="0.25">
      <c r="A155" s="47" t="s">
        <v>1530</v>
      </c>
      <c r="B155" s="35" t="s">
        <v>213</v>
      </c>
      <c r="C155" s="45">
        <v>425.37159229999997</v>
      </c>
      <c r="D155" s="11" t="str">
        <f t="shared" si="20"/>
        <v>N/A</v>
      </c>
      <c r="E155" s="45">
        <v>377.96402303000002</v>
      </c>
      <c r="F155" s="11" t="str">
        <f t="shared" si="21"/>
        <v>N/A</v>
      </c>
      <c r="G155" s="45">
        <v>398.93021467</v>
      </c>
      <c r="H155" s="11" t="str">
        <f t="shared" si="22"/>
        <v>N/A</v>
      </c>
      <c r="I155" s="12">
        <v>-11.1</v>
      </c>
      <c r="J155" s="12">
        <v>5.5469999999999997</v>
      </c>
      <c r="K155" s="43" t="s">
        <v>739</v>
      </c>
      <c r="L155" s="9" t="str">
        <f t="shared" si="23"/>
        <v>Yes</v>
      </c>
    </row>
    <row r="156" spans="1:12" x14ac:dyDescent="0.25">
      <c r="A156" s="47" t="s">
        <v>1531</v>
      </c>
      <c r="B156" s="35" t="s">
        <v>213</v>
      </c>
      <c r="C156" s="45">
        <v>2455.6042339999999</v>
      </c>
      <c r="D156" s="11" t="str">
        <f t="shared" si="20"/>
        <v>N/A</v>
      </c>
      <c r="E156" s="45">
        <v>2426.0503282</v>
      </c>
      <c r="F156" s="11" t="str">
        <f t="shared" si="21"/>
        <v>N/A</v>
      </c>
      <c r="G156" s="45">
        <v>2498.1528115999999</v>
      </c>
      <c r="H156" s="11" t="str">
        <f t="shared" si="22"/>
        <v>N/A</v>
      </c>
      <c r="I156" s="12">
        <v>-1.2</v>
      </c>
      <c r="J156" s="12">
        <v>2.972</v>
      </c>
      <c r="K156" s="43" t="s">
        <v>739</v>
      </c>
      <c r="L156" s="9" t="str">
        <f t="shared" si="23"/>
        <v>Yes</v>
      </c>
    </row>
    <row r="157" spans="1:12" x14ac:dyDescent="0.25">
      <c r="A157" s="47" t="s">
        <v>1532</v>
      </c>
      <c r="B157" s="35" t="s">
        <v>213</v>
      </c>
      <c r="C157" s="45">
        <v>436.11153439999998</v>
      </c>
      <c r="D157" s="11" t="str">
        <f t="shared" si="20"/>
        <v>N/A</v>
      </c>
      <c r="E157" s="45">
        <v>411.94401463999998</v>
      </c>
      <c r="F157" s="11" t="str">
        <f t="shared" si="21"/>
        <v>N/A</v>
      </c>
      <c r="G157" s="45">
        <v>487.86220609999998</v>
      </c>
      <c r="H157" s="11" t="str">
        <f t="shared" si="22"/>
        <v>N/A</v>
      </c>
      <c r="I157" s="12">
        <v>-5.54</v>
      </c>
      <c r="J157" s="12">
        <v>18.43</v>
      </c>
      <c r="K157" s="43" t="s">
        <v>739</v>
      </c>
      <c r="L157" s="9" t="str">
        <f t="shared" si="23"/>
        <v>Yes</v>
      </c>
    </row>
    <row r="158" spans="1:12" x14ac:dyDescent="0.25">
      <c r="A158" s="47" t="s">
        <v>1533</v>
      </c>
      <c r="B158" s="35" t="s">
        <v>213</v>
      </c>
      <c r="C158" s="45">
        <v>1883.4598521</v>
      </c>
      <c r="D158" s="11" t="str">
        <f t="shared" si="20"/>
        <v>N/A</v>
      </c>
      <c r="E158" s="45">
        <v>1665.0588112999999</v>
      </c>
      <c r="F158" s="11" t="str">
        <f t="shared" si="21"/>
        <v>N/A</v>
      </c>
      <c r="G158" s="45">
        <v>1584.9134833999999</v>
      </c>
      <c r="H158" s="11" t="str">
        <f t="shared" si="22"/>
        <v>N/A</v>
      </c>
      <c r="I158" s="12">
        <v>-11.6</v>
      </c>
      <c r="J158" s="12">
        <v>-4.8099999999999996</v>
      </c>
      <c r="K158" s="43" t="s">
        <v>739</v>
      </c>
      <c r="L158" s="9" t="str">
        <f t="shared" si="23"/>
        <v>Yes</v>
      </c>
    </row>
    <row r="159" spans="1:12" x14ac:dyDescent="0.25">
      <c r="A159" s="44" t="s">
        <v>1534</v>
      </c>
      <c r="B159" s="35" t="s">
        <v>213</v>
      </c>
      <c r="C159" s="45">
        <v>1156.7144417</v>
      </c>
      <c r="D159" s="11" t="str">
        <f t="shared" si="20"/>
        <v>N/A</v>
      </c>
      <c r="E159" s="45">
        <v>470.15504300999999</v>
      </c>
      <c r="F159" s="11" t="str">
        <f t="shared" si="21"/>
        <v>N/A</v>
      </c>
      <c r="G159" s="45">
        <v>414.58120011</v>
      </c>
      <c r="H159" s="11" t="str">
        <f t="shared" si="22"/>
        <v>N/A</v>
      </c>
      <c r="I159" s="12">
        <v>-59.4</v>
      </c>
      <c r="J159" s="12">
        <v>-11.8</v>
      </c>
      <c r="K159" s="43" t="s">
        <v>739</v>
      </c>
      <c r="L159" s="9" t="str">
        <f t="shared" si="23"/>
        <v>Yes</v>
      </c>
    </row>
    <row r="160" spans="1:12" x14ac:dyDescent="0.25">
      <c r="A160" s="47" t="s">
        <v>1535</v>
      </c>
      <c r="B160" s="35" t="s">
        <v>213</v>
      </c>
      <c r="C160" s="45">
        <v>13181.453868000001</v>
      </c>
      <c r="D160" s="11" t="str">
        <f t="shared" si="20"/>
        <v>N/A</v>
      </c>
      <c r="E160" s="45">
        <v>5456.6036137000001</v>
      </c>
      <c r="F160" s="11" t="str">
        <f t="shared" si="21"/>
        <v>N/A</v>
      </c>
      <c r="G160" s="45">
        <v>4750.9025242999996</v>
      </c>
      <c r="H160" s="11" t="str">
        <f t="shared" si="22"/>
        <v>N/A</v>
      </c>
      <c r="I160" s="12">
        <v>-58.6</v>
      </c>
      <c r="J160" s="12">
        <v>-12.9</v>
      </c>
      <c r="K160" s="43" t="s">
        <v>739</v>
      </c>
      <c r="L160" s="9" t="str">
        <f t="shared" si="23"/>
        <v>Yes</v>
      </c>
    </row>
    <row r="161" spans="1:12" x14ac:dyDescent="0.25">
      <c r="A161" s="47" t="s">
        <v>1536</v>
      </c>
      <c r="B161" s="35" t="s">
        <v>213</v>
      </c>
      <c r="C161" s="45">
        <v>3067.9812114000001</v>
      </c>
      <c r="D161" s="11" t="str">
        <f t="shared" si="20"/>
        <v>N/A</v>
      </c>
      <c r="E161" s="45">
        <v>1298.3727318000001</v>
      </c>
      <c r="F161" s="11" t="str">
        <f t="shared" si="21"/>
        <v>N/A</v>
      </c>
      <c r="G161" s="45">
        <v>1141.3123350999999</v>
      </c>
      <c r="H161" s="11" t="str">
        <f t="shared" si="22"/>
        <v>N/A</v>
      </c>
      <c r="I161" s="12">
        <v>-57.7</v>
      </c>
      <c r="J161" s="12">
        <v>-12.1</v>
      </c>
      <c r="K161" s="43" t="s">
        <v>739</v>
      </c>
      <c r="L161" s="9" t="str">
        <f t="shared" si="23"/>
        <v>Yes</v>
      </c>
    </row>
    <row r="162" spans="1:12" x14ac:dyDescent="0.25">
      <c r="A162" s="47" t="s">
        <v>1537</v>
      </c>
      <c r="B162" s="35" t="s">
        <v>213</v>
      </c>
      <c r="C162" s="45">
        <v>30.186632662000001</v>
      </c>
      <c r="D162" s="11" t="str">
        <f t="shared" si="20"/>
        <v>N/A</v>
      </c>
      <c r="E162" s="45">
        <v>15.499654776</v>
      </c>
      <c r="F162" s="11" t="str">
        <f t="shared" si="21"/>
        <v>N/A</v>
      </c>
      <c r="G162" s="45">
        <v>5.1703859251999997</v>
      </c>
      <c r="H162" s="11" t="str">
        <f t="shared" si="22"/>
        <v>N/A</v>
      </c>
      <c r="I162" s="12">
        <v>-48.7</v>
      </c>
      <c r="J162" s="12">
        <v>-66.599999999999994</v>
      </c>
      <c r="K162" s="43" t="s">
        <v>739</v>
      </c>
      <c r="L162" s="9" t="str">
        <f t="shared" si="23"/>
        <v>No</v>
      </c>
    </row>
    <row r="163" spans="1:12" x14ac:dyDescent="0.25">
      <c r="A163" s="47" t="s">
        <v>1538</v>
      </c>
      <c r="B163" s="35" t="s">
        <v>213</v>
      </c>
      <c r="C163" s="45">
        <v>34.578988150999997</v>
      </c>
      <c r="D163" s="11" t="str">
        <f t="shared" si="20"/>
        <v>N/A</v>
      </c>
      <c r="E163" s="45">
        <v>14.620914644999999</v>
      </c>
      <c r="F163" s="11" t="str">
        <f t="shared" si="21"/>
        <v>N/A</v>
      </c>
      <c r="G163" s="45">
        <v>1.0129610894000001</v>
      </c>
      <c r="H163" s="11" t="str">
        <f t="shared" si="22"/>
        <v>N/A</v>
      </c>
      <c r="I163" s="12">
        <v>-57.7</v>
      </c>
      <c r="J163" s="12">
        <v>-93.1</v>
      </c>
      <c r="K163" s="43" t="s">
        <v>739</v>
      </c>
      <c r="L163" s="9" t="str">
        <f t="shared" si="23"/>
        <v>No</v>
      </c>
    </row>
    <row r="164" spans="1:12" x14ac:dyDescent="0.25">
      <c r="A164" s="44" t="s">
        <v>1539</v>
      </c>
      <c r="B164" s="35" t="s">
        <v>213</v>
      </c>
      <c r="C164" s="45">
        <v>506.69789107000003</v>
      </c>
      <c r="D164" s="11" t="str">
        <f t="shared" si="20"/>
        <v>N/A</v>
      </c>
      <c r="E164" s="45">
        <v>480.30357263000002</v>
      </c>
      <c r="F164" s="11" t="str">
        <f t="shared" si="21"/>
        <v>N/A</v>
      </c>
      <c r="G164" s="45">
        <v>476.51609096999999</v>
      </c>
      <c r="H164" s="11" t="str">
        <f t="shared" si="22"/>
        <v>N/A</v>
      </c>
      <c r="I164" s="12">
        <v>-5.21</v>
      </c>
      <c r="J164" s="12">
        <v>-0.78900000000000003</v>
      </c>
      <c r="K164" s="43" t="s">
        <v>739</v>
      </c>
      <c r="L164" s="9" t="str">
        <f t="shared" si="23"/>
        <v>Yes</v>
      </c>
    </row>
    <row r="165" spans="1:12" x14ac:dyDescent="0.25">
      <c r="A165" s="47" t="s">
        <v>1540</v>
      </c>
      <c r="B165" s="35" t="s">
        <v>213</v>
      </c>
      <c r="C165" s="45">
        <v>145.07916496000001</v>
      </c>
      <c r="D165" s="11" t="str">
        <f t="shared" si="20"/>
        <v>N/A</v>
      </c>
      <c r="E165" s="45">
        <v>173.58322673000001</v>
      </c>
      <c r="F165" s="11" t="str">
        <f t="shared" si="21"/>
        <v>N/A</v>
      </c>
      <c r="G165" s="45">
        <v>161.93007481999999</v>
      </c>
      <c r="H165" s="11" t="str">
        <f t="shared" si="22"/>
        <v>N/A</v>
      </c>
      <c r="I165" s="12">
        <v>19.649999999999999</v>
      </c>
      <c r="J165" s="12">
        <v>-6.71</v>
      </c>
      <c r="K165" s="43" t="s">
        <v>739</v>
      </c>
      <c r="L165" s="9" t="str">
        <f t="shared" si="23"/>
        <v>Yes</v>
      </c>
    </row>
    <row r="166" spans="1:12" x14ac:dyDescent="0.25">
      <c r="A166" s="47" t="s">
        <v>1541</v>
      </c>
      <c r="B166" s="35" t="s">
        <v>213</v>
      </c>
      <c r="C166" s="45">
        <v>2216.5850338</v>
      </c>
      <c r="D166" s="11" t="str">
        <f t="shared" si="20"/>
        <v>N/A</v>
      </c>
      <c r="E166" s="45">
        <v>2065.7529645</v>
      </c>
      <c r="F166" s="11" t="str">
        <f t="shared" si="21"/>
        <v>N/A</v>
      </c>
      <c r="G166" s="45">
        <v>2021.2989112</v>
      </c>
      <c r="H166" s="11" t="str">
        <f t="shared" si="22"/>
        <v>N/A</v>
      </c>
      <c r="I166" s="12">
        <v>-6.8</v>
      </c>
      <c r="J166" s="12">
        <v>-2.15</v>
      </c>
      <c r="K166" s="43" t="s">
        <v>739</v>
      </c>
      <c r="L166" s="9" t="str">
        <f t="shared" si="23"/>
        <v>Yes</v>
      </c>
    </row>
    <row r="167" spans="1:12" x14ac:dyDescent="0.25">
      <c r="A167" s="47" t="s">
        <v>1542</v>
      </c>
      <c r="B167" s="35" t="s">
        <v>213</v>
      </c>
      <c r="C167" s="45">
        <v>174.01361664999999</v>
      </c>
      <c r="D167" s="11" t="str">
        <f t="shared" si="20"/>
        <v>N/A</v>
      </c>
      <c r="E167" s="45">
        <v>167.99758638</v>
      </c>
      <c r="F167" s="11" t="str">
        <f t="shared" si="21"/>
        <v>N/A</v>
      </c>
      <c r="G167" s="45">
        <v>175.36147711000001</v>
      </c>
      <c r="H167" s="11" t="str">
        <f t="shared" si="22"/>
        <v>N/A</v>
      </c>
      <c r="I167" s="12">
        <v>-3.46</v>
      </c>
      <c r="J167" s="12">
        <v>4.383</v>
      </c>
      <c r="K167" s="43" t="s">
        <v>739</v>
      </c>
      <c r="L167" s="9" t="str">
        <f t="shared" si="23"/>
        <v>Yes</v>
      </c>
    </row>
    <row r="168" spans="1:12" x14ac:dyDescent="0.25">
      <c r="A168" s="47" t="s">
        <v>1543</v>
      </c>
      <c r="B168" s="35" t="s">
        <v>213</v>
      </c>
      <c r="C168" s="45">
        <v>460.63164691999998</v>
      </c>
      <c r="D168" s="11" t="str">
        <f t="shared" si="20"/>
        <v>N/A</v>
      </c>
      <c r="E168" s="45">
        <v>458.55563794</v>
      </c>
      <c r="F168" s="11" t="str">
        <f t="shared" si="21"/>
        <v>N/A</v>
      </c>
      <c r="G168" s="45">
        <v>464.37357469</v>
      </c>
      <c r="H168" s="11" t="str">
        <f t="shared" si="22"/>
        <v>N/A</v>
      </c>
      <c r="I168" s="12">
        <v>-0.45100000000000001</v>
      </c>
      <c r="J168" s="12">
        <v>1.2689999999999999</v>
      </c>
      <c r="K168" s="43" t="s">
        <v>739</v>
      </c>
      <c r="L168" s="9" t="str">
        <f t="shared" si="23"/>
        <v>Yes</v>
      </c>
    </row>
    <row r="169" spans="1:12" x14ac:dyDescent="0.25">
      <c r="A169" s="44" t="s">
        <v>1544</v>
      </c>
      <c r="B169" s="35" t="s">
        <v>213</v>
      </c>
      <c r="C169" s="45">
        <v>2863.2281600000001</v>
      </c>
      <c r="D169" s="11" t="str">
        <f t="shared" si="20"/>
        <v>N/A</v>
      </c>
      <c r="E169" s="45">
        <v>3113.2158384999998</v>
      </c>
      <c r="F169" s="11" t="str">
        <f t="shared" si="21"/>
        <v>N/A</v>
      </c>
      <c r="G169" s="45">
        <v>10.610773587000001</v>
      </c>
      <c r="H169" s="11" t="str">
        <f t="shared" si="22"/>
        <v>N/A</v>
      </c>
      <c r="I169" s="12">
        <v>8.7309999999999999</v>
      </c>
      <c r="J169" s="12">
        <v>-99.7</v>
      </c>
      <c r="K169" s="43" t="s">
        <v>739</v>
      </c>
      <c r="L169" s="9" t="str">
        <f t="shared" si="23"/>
        <v>No</v>
      </c>
    </row>
    <row r="170" spans="1:12" x14ac:dyDescent="0.25">
      <c r="A170" s="47" t="s">
        <v>1545</v>
      </c>
      <c r="B170" s="35" t="s">
        <v>213</v>
      </c>
      <c r="C170" s="45">
        <v>5849.9715103999997</v>
      </c>
      <c r="D170" s="11" t="str">
        <f t="shared" si="20"/>
        <v>N/A</v>
      </c>
      <c r="E170" s="45">
        <v>6440.5813878999998</v>
      </c>
      <c r="F170" s="11" t="str">
        <f t="shared" si="21"/>
        <v>N/A</v>
      </c>
      <c r="G170" s="45">
        <v>2.1299209845</v>
      </c>
      <c r="H170" s="11" t="str">
        <f t="shared" si="22"/>
        <v>N/A</v>
      </c>
      <c r="I170" s="12">
        <v>10.1</v>
      </c>
      <c r="J170" s="12">
        <v>-100</v>
      </c>
      <c r="K170" s="43" t="s">
        <v>739</v>
      </c>
      <c r="L170" s="9" t="str">
        <f t="shared" si="23"/>
        <v>No</v>
      </c>
    </row>
    <row r="171" spans="1:12" x14ac:dyDescent="0.25">
      <c r="A171" s="47" t="s">
        <v>1546</v>
      </c>
      <c r="B171" s="35" t="s">
        <v>213</v>
      </c>
      <c r="C171" s="45">
        <v>11208.335666000001</v>
      </c>
      <c r="D171" s="11" t="str">
        <f t="shared" si="20"/>
        <v>N/A</v>
      </c>
      <c r="E171" s="45">
        <v>12021.992002999999</v>
      </c>
      <c r="F171" s="11" t="str">
        <f t="shared" si="21"/>
        <v>N/A</v>
      </c>
      <c r="G171" s="45">
        <v>14.141104136999999</v>
      </c>
      <c r="H171" s="11" t="str">
        <f t="shared" si="22"/>
        <v>N/A</v>
      </c>
      <c r="I171" s="12">
        <v>7.2590000000000003</v>
      </c>
      <c r="J171" s="12">
        <v>-99.9</v>
      </c>
      <c r="K171" s="43" t="s">
        <v>739</v>
      </c>
      <c r="L171" s="9" t="str">
        <f t="shared" si="23"/>
        <v>No</v>
      </c>
    </row>
    <row r="172" spans="1:12" x14ac:dyDescent="0.25">
      <c r="A172" s="47" t="s">
        <v>1547</v>
      </c>
      <c r="B172" s="35" t="s">
        <v>213</v>
      </c>
      <c r="C172" s="45">
        <v>1012.5445769</v>
      </c>
      <c r="D172" s="11" t="str">
        <f t="shared" si="20"/>
        <v>N/A</v>
      </c>
      <c r="E172" s="45">
        <v>1129.1978637</v>
      </c>
      <c r="F172" s="11" t="str">
        <f t="shared" si="21"/>
        <v>N/A</v>
      </c>
      <c r="G172" s="45">
        <v>7.3768618999999994E-2</v>
      </c>
      <c r="H172" s="11" t="str">
        <f t="shared" si="22"/>
        <v>N/A</v>
      </c>
      <c r="I172" s="12">
        <v>11.52</v>
      </c>
      <c r="J172" s="12">
        <v>-100</v>
      </c>
      <c r="K172" s="43" t="s">
        <v>739</v>
      </c>
      <c r="L172" s="9" t="str">
        <f t="shared" si="23"/>
        <v>No</v>
      </c>
    </row>
    <row r="173" spans="1:12" x14ac:dyDescent="0.25">
      <c r="A173" s="47" t="s">
        <v>1548</v>
      </c>
      <c r="B173" s="35" t="s">
        <v>213</v>
      </c>
      <c r="C173" s="45">
        <v>1916.9267425999999</v>
      </c>
      <c r="D173" s="11" t="str">
        <f t="shared" si="20"/>
        <v>N/A</v>
      </c>
      <c r="E173" s="45">
        <v>2268.9497597999998</v>
      </c>
      <c r="F173" s="11" t="str">
        <f t="shared" si="21"/>
        <v>N/A</v>
      </c>
      <c r="G173" s="45">
        <v>63.121489705000002</v>
      </c>
      <c r="H173" s="11" t="str">
        <f t="shared" si="22"/>
        <v>N/A</v>
      </c>
      <c r="I173" s="12">
        <v>18.36</v>
      </c>
      <c r="J173" s="12">
        <v>-97.2</v>
      </c>
      <c r="K173" s="43" t="s">
        <v>739</v>
      </c>
      <c r="L173" s="9" t="str">
        <f t="shared" si="23"/>
        <v>No</v>
      </c>
    </row>
    <row r="174" spans="1:12" x14ac:dyDescent="0.25">
      <c r="A174" s="44" t="s">
        <v>373</v>
      </c>
      <c r="B174" s="35" t="s">
        <v>213</v>
      </c>
      <c r="C174" s="8">
        <v>10.56297775</v>
      </c>
      <c r="D174" s="11" t="str">
        <f t="shared" ref="D174:D203" si="24">IF($B174="N/A","N/A",IF(C174&gt;10,"No",IF(C174&lt;-10,"No","Yes")))</f>
        <v>N/A</v>
      </c>
      <c r="E174" s="8">
        <v>9.7593503292000001</v>
      </c>
      <c r="F174" s="11" t="str">
        <f t="shared" ref="F174:F203" si="25">IF($B174="N/A","N/A",IF(E174&gt;10,"No",IF(E174&lt;-10,"No","Yes")))</f>
        <v>N/A</v>
      </c>
      <c r="G174" s="8">
        <v>9.2132614851000003</v>
      </c>
      <c r="H174" s="11" t="str">
        <f t="shared" ref="H174:H203" si="26">IF($B174="N/A","N/A",IF(G174&gt;10,"No",IF(G174&lt;-10,"No","Yes")))</f>
        <v>N/A</v>
      </c>
      <c r="I174" s="12">
        <v>-7.61</v>
      </c>
      <c r="J174" s="12">
        <v>-5.6</v>
      </c>
      <c r="K174" s="43" t="s">
        <v>739</v>
      </c>
      <c r="L174" s="9" t="str">
        <f t="shared" ref="L174:L203" si="27">IF(J174="Div by 0", "N/A", IF(K174="N/A","N/A", IF(J174&gt;VALUE(MID(K174,1,2)), "No", IF(J174&lt;-1*VALUE(MID(K174,1,2)), "No", "Yes"))))</f>
        <v>Yes</v>
      </c>
    </row>
    <row r="175" spans="1:12" x14ac:dyDescent="0.25">
      <c r="A175" s="47" t="s">
        <v>483</v>
      </c>
      <c r="B175" s="35" t="s">
        <v>213</v>
      </c>
      <c r="C175" s="8">
        <v>19.050347933000001</v>
      </c>
      <c r="D175" s="11" t="str">
        <f t="shared" si="24"/>
        <v>N/A</v>
      </c>
      <c r="E175" s="8">
        <v>12.511992325</v>
      </c>
      <c r="F175" s="11" t="str">
        <f t="shared" si="25"/>
        <v>N/A</v>
      </c>
      <c r="G175" s="8">
        <v>13.740297881</v>
      </c>
      <c r="H175" s="11" t="str">
        <f t="shared" si="26"/>
        <v>N/A</v>
      </c>
      <c r="I175" s="12">
        <v>-34.299999999999997</v>
      </c>
      <c r="J175" s="12">
        <v>9.8170000000000002</v>
      </c>
      <c r="K175" s="43" t="s">
        <v>739</v>
      </c>
      <c r="L175" s="9" t="str">
        <f t="shared" si="27"/>
        <v>Yes</v>
      </c>
    </row>
    <row r="176" spans="1:12" x14ac:dyDescent="0.25">
      <c r="A176" s="47" t="s">
        <v>484</v>
      </c>
      <c r="B176" s="35" t="s">
        <v>213</v>
      </c>
      <c r="C176" s="8">
        <v>13.593060864</v>
      </c>
      <c r="D176" s="11" t="str">
        <f t="shared" si="24"/>
        <v>N/A</v>
      </c>
      <c r="E176" s="8">
        <v>12.845402901</v>
      </c>
      <c r="F176" s="11" t="str">
        <f t="shared" si="25"/>
        <v>N/A</v>
      </c>
      <c r="G176" s="8">
        <v>13.323940053999999</v>
      </c>
      <c r="H176" s="11" t="str">
        <f t="shared" si="26"/>
        <v>N/A</v>
      </c>
      <c r="I176" s="12">
        <v>-5.5</v>
      </c>
      <c r="J176" s="12">
        <v>3.7250000000000001</v>
      </c>
      <c r="K176" s="43" t="s">
        <v>739</v>
      </c>
      <c r="L176" s="9" t="str">
        <f t="shared" si="27"/>
        <v>Yes</v>
      </c>
    </row>
    <row r="177" spans="1:12" x14ac:dyDescent="0.25">
      <c r="A177" s="47" t="s">
        <v>485</v>
      </c>
      <c r="B177" s="35" t="s">
        <v>213</v>
      </c>
      <c r="C177" s="8">
        <v>5.1191218184</v>
      </c>
      <c r="D177" s="11" t="str">
        <f t="shared" si="24"/>
        <v>N/A</v>
      </c>
      <c r="E177" s="8">
        <v>5.4811011773000002</v>
      </c>
      <c r="F177" s="11" t="str">
        <f t="shared" si="25"/>
        <v>N/A</v>
      </c>
      <c r="G177" s="8">
        <v>5.3569291363999998</v>
      </c>
      <c r="H177" s="11" t="str">
        <f t="shared" si="26"/>
        <v>N/A</v>
      </c>
      <c r="I177" s="12">
        <v>7.0709999999999997</v>
      </c>
      <c r="J177" s="12">
        <v>-2.27</v>
      </c>
      <c r="K177" s="43" t="s">
        <v>739</v>
      </c>
      <c r="L177" s="9" t="str">
        <f t="shared" si="27"/>
        <v>Yes</v>
      </c>
    </row>
    <row r="178" spans="1:12" x14ac:dyDescent="0.25">
      <c r="A178" s="47" t="s">
        <v>486</v>
      </c>
      <c r="B178" s="35" t="s">
        <v>213</v>
      </c>
      <c r="C178" s="8">
        <v>31.524230782</v>
      </c>
      <c r="D178" s="11" t="str">
        <f t="shared" si="24"/>
        <v>N/A</v>
      </c>
      <c r="E178" s="8">
        <v>26.920339285000001</v>
      </c>
      <c r="F178" s="11" t="str">
        <f t="shared" si="25"/>
        <v>N/A</v>
      </c>
      <c r="G178" s="8">
        <v>22.438544201999999</v>
      </c>
      <c r="H178" s="11" t="str">
        <f t="shared" si="26"/>
        <v>N/A</v>
      </c>
      <c r="I178" s="12">
        <v>-14.6</v>
      </c>
      <c r="J178" s="12">
        <v>-16.600000000000001</v>
      </c>
      <c r="K178" s="43" t="s">
        <v>739</v>
      </c>
      <c r="L178" s="9" t="str">
        <f t="shared" si="27"/>
        <v>Yes</v>
      </c>
    </row>
    <row r="179" spans="1:12" x14ac:dyDescent="0.25">
      <c r="A179" s="44" t="s">
        <v>1549</v>
      </c>
      <c r="B179" s="35" t="s">
        <v>213</v>
      </c>
      <c r="C179" s="8">
        <v>2.6967308217000001</v>
      </c>
      <c r="D179" s="11" t="str">
        <f t="shared" si="24"/>
        <v>N/A</v>
      </c>
      <c r="E179" s="8">
        <v>1.7623033780999999</v>
      </c>
      <c r="F179" s="11" t="str">
        <f t="shared" si="25"/>
        <v>N/A</v>
      </c>
      <c r="G179" s="8">
        <v>1.4752032149000001</v>
      </c>
      <c r="H179" s="11" t="str">
        <f t="shared" si="26"/>
        <v>N/A</v>
      </c>
      <c r="I179" s="12">
        <v>-34.700000000000003</v>
      </c>
      <c r="J179" s="12">
        <v>-16.3</v>
      </c>
      <c r="K179" s="43" t="s">
        <v>739</v>
      </c>
      <c r="L179" s="9" t="str">
        <f t="shared" si="27"/>
        <v>Yes</v>
      </c>
    </row>
    <row r="180" spans="1:12" x14ac:dyDescent="0.25">
      <c r="A180" s="47" t="s">
        <v>1550</v>
      </c>
      <c r="B180" s="35" t="s">
        <v>213</v>
      </c>
      <c r="C180" s="8">
        <v>28.898894801000001</v>
      </c>
      <c r="D180" s="11" t="str">
        <f t="shared" si="24"/>
        <v>N/A</v>
      </c>
      <c r="E180" s="8">
        <v>22.129836904000001</v>
      </c>
      <c r="F180" s="11" t="str">
        <f t="shared" si="25"/>
        <v>N/A</v>
      </c>
      <c r="G180" s="8">
        <v>20.481085238999999</v>
      </c>
      <c r="H180" s="11" t="str">
        <f t="shared" si="26"/>
        <v>N/A</v>
      </c>
      <c r="I180" s="12">
        <v>-23.4</v>
      </c>
      <c r="J180" s="12">
        <v>-7.45</v>
      </c>
      <c r="K180" s="43" t="s">
        <v>739</v>
      </c>
      <c r="L180" s="9" t="str">
        <f t="shared" si="27"/>
        <v>Yes</v>
      </c>
    </row>
    <row r="181" spans="1:12" x14ac:dyDescent="0.25">
      <c r="A181" s="47" t="s">
        <v>1551</v>
      </c>
      <c r="B181" s="35" t="s">
        <v>213</v>
      </c>
      <c r="C181" s="8">
        <v>6.0423404880999998</v>
      </c>
      <c r="D181" s="11" t="str">
        <f t="shared" si="24"/>
        <v>N/A</v>
      </c>
      <c r="E181" s="8">
        <v>3.629143456</v>
      </c>
      <c r="F181" s="11" t="str">
        <f t="shared" si="25"/>
        <v>N/A</v>
      </c>
      <c r="G181" s="8">
        <v>2.6770846676</v>
      </c>
      <c r="H181" s="11" t="str">
        <f t="shared" si="26"/>
        <v>N/A</v>
      </c>
      <c r="I181" s="12">
        <v>-39.9</v>
      </c>
      <c r="J181" s="12">
        <v>-26.2</v>
      </c>
      <c r="K181" s="43" t="s">
        <v>739</v>
      </c>
      <c r="L181" s="9" t="str">
        <f t="shared" si="27"/>
        <v>Yes</v>
      </c>
    </row>
    <row r="182" spans="1:12" x14ac:dyDescent="0.25">
      <c r="A182" s="47" t="s">
        <v>1552</v>
      </c>
      <c r="B182" s="35" t="s">
        <v>213</v>
      </c>
      <c r="C182" s="8">
        <v>0.33580523299999998</v>
      </c>
      <c r="D182" s="11" t="str">
        <f t="shared" si="24"/>
        <v>N/A</v>
      </c>
      <c r="E182" s="8">
        <v>0.16110471809999999</v>
      </c>
      <c r="F182" s="11" t="str">
        <f t="shared" si="25"/>
        <v>N/A</v>
      </c>
      <c r="G182" s="8">
        <v>3.1008932699999998E-2</v>
      </c>
      <c r="H182" s="11" t="str">
        <f t="shared" si="26"/>
        <v>N/A</v>
      </c>
      <c r="I182" s="12">
        <v>-52</v>
      </c>
      <c r="J182" s="12">
        <v>-80.8</v>
      </c>
      <c r="K182" s="43" t="s">
        <v>739</v>
      </c>
      <c r="L182" s="9" t="str">
        <f t="shared" si="27"/>
        <v>No</v>
      </c>
    </row>
    <row r="183" spans="1:12" x14ac:dyDescent="0.25">
      <c r="A183" s="47" t="s">
        <v>1553</v>
      </c>
      <c r="B183" s="35" t="s">
        <v>213</v>
      </c>
      <c r="C183" s="8">
        <v>0.67478126110000003</v>
      </c>
      <c r="D183" s="11" t="str">
        <f t="shared" si="24"/>
        <v>N/A</v>
      </c>
      <c r="E183" s="8">
        <v>0.24615932139999999</v>
      </c>
      <c r="F183" s="11" t="str">
        <f t="shared" si="25"/>
        <v>N/A</v>
      </c>
      <c r="G183" s="8">
        <v>1.9140849299999999E-2</v>
      </c>
      <c r="H183" s="11" t="str">
        <f t="shared" si="26"/>
        <v>N/A</v>
      </c>
      <c r="I183" s="12">
        <v>-63.5</v>
      </c>
      <c r="J183" s="12">
        <v>-92.2</v>
      </c>
      <c r="K183" s="43" t="s">
        <v>739</v>
      </c>
      <c r="L183" s="9" t="str">
        <f t="shared" si="27"/>
        <v>No</v>
      </c>
    </row>
    <row r="184" spans="1:12" x14ac:dyDescent="0.25">
      <c r="A184" s="44" t="s">
        <v>97</v>
      </c>
      <c r="B184" s="35" t="s">
        <v>213</v>
      </c>
      <c r="C184" s="8">
        <v>58.883172946000002</v>
      </c>
      <c r="D184" s="11" t="str">
        <f t="shared" si="24"/>
        <v>N/A</v>
      </c>
      <c r="E184" s="8">
        <v>58.109572403000001</v>
      </c>
      <c r="F184" s="11" t="str">
        <f t="shared" si="25"/>
        <v>N/A</v>
      </c>
      <c r="G184" s="8">
        <v>56.256096446999997</v>
      </c>
      <c r="H184" s="11" t="str">
        <f t="shared" si="26"/>
        <v>N/A</v>
      </c>
      <c r="I184" s="12">
        <v>-1.31</v>
      </c>
      <c r="J184" s="12">
        <v>-3.19</v>
      </c>
      <c r="K184" s="43" t="s">
        <v>739</v>
      </c>
      <c r="L184" s="9" t="str">
        <f t="shared" si="27"/>
        <v>Yes</v>
      </c>
    </row>
    <row r="185" spans="1:12" x14ac:dyDescent="0.25">
      <c r="A185" s="47" t="s">
        <v>487</v>
      </c>
      <c r="B185" s="35" t="s">
        <v>213</v>
      </c>
      <c r="C185" s="8">
        <v>33.327875562999999</v>
      </c>
      <c r="D185" s="11" t="str">
        <f t="shared" si="24"/>
        <v>N/A</v>
      </c>
      <c r="E185" s="8">
        <v>33.114806524000002</v>
      </c>
      <c r="F185" s="11" t="str">
        <f t="shared" si="25"/>
        <v>N/A</v>
      </c>
      <c r="G185" s="8">
        <v>29.718201524000001</v>
      </c>
      <c r="H185" s="11" t="str">
        <f t="shared" si="26"/>
        <v>N/A</v>
      </c>
      <c r="I185" s="12">
        <v>-0.63900000000000001</v>
      </c>
      <c r="J185" s="12">
        <v>-10.3</v>
      </c>
      <c r="K185" s="43" t="s">
        <v>739</v>
      </c>
      <c r="L185" s="9" t="str">
        <f t="shared" si="27"/>
        <v>Yes</v>
      </c>
    </row>
    <row r="186" spans="1:12" x14ac:dyDescent="0.25">
      <c r="A186" s="47" t="s">
        <v>488</v>
      </c>
      <c r="B186" s="35" t="s">
        <v>213</v>
      </c>
      <c r="C186" s="8">
        <v>69.206115847999996</v>
      </c>
      <c r="D186" s="11" t="str">
        <f t="shared" si="24"/>
        <v>N/A</v>
      </c>
      <c r="E186" s="8">
        <v>67.748607358000001</v>
      </c>
      <c r="F186" s="11" t="str">
        <f t="shared" si="25"/>
        <v>N/A</v>
      </c>
      <c r="G186" s="8">
        <v>65.415652618999999</v>
      </c>
      <c r="H186" s="11" t="str">
        <f t="shared" si="26"/>
        <v>N/A</v>
      </c>
      <c r="I186" s="12">
        <v>-2.11</v>
      </c>
      <c r="J186" s="12">
        <v>-3.44</v>
      </c>
      <c r="K186" s="43" t="s">
        <v>739</v>
      </c>
      <c r="L186" s="9" t="str">
        <f t="shared" si="27"/>
        <v>Yes</v>
      </c>
    </row>
    <row r="187" spans="1:12" x14ac:dyDescent="0.25">
      <c r="A187" s="47" t="s">
        <v>489</v>
      </c>
      <c r="B187" s="35" t="s">
        <v>213</v>
      </c>
      <c r="C187" s="8">
        <v>56.574277828</v>
      </c>
      <c r="D187" s="11" t="str">
        <f t="shared" si="24"/>
        <v>N/A</v>
      </c>
      <c r="E187" s="8">
        <v>55.468413443000003</v>
      </c>
      <c r="F187" s="11" t="str">
        <f t="shared" si="25"/>
        <v>N/A</v>
      </c>
      <c r="G187" s="8">
        <v>54.299905340999999</v>
      </c>
      <c r="H187" s="11" t="str">
        <f t="shared" si="26"/>
        <v>N/A</v>
      </c>
      <c r="I187" s="12">
        <v>-1.95</v>
      </c>
      <c r="J187" s="12">
        <v>-2.11</v>
      </c>
      <c r="K187" s="43" t="s">
        <v>739</v>
      </c>
      <c r="L187" s="9" t="str">
        <f t="shared" si="27"/>
        <v>Yes</v>
      </c>
    </row>
    <row r="188" spans="1:12" x14ac:dyDescent="0.25">
      <c r="A188" s="47" t="s">
        <v>490</v>
      </c>
      <c r="B188" s="35" t="s">
        <v>213</v>
      </c>
      <c r="C188" s="8">
        <v>69.347496206000002</v>
      </c>
      <c r="D188" s="11" t="str">
        <f t="shared" si="24"/>
        <v>N/A</v>
      </c>
      <c r="E188" s="8">
        <v>70.288866480999999</v>
      </c>
      <c r="F188" s="11" t="str">
        <f t="shared" si="25"/>
        <v>N/A</v>
      </c>
      <c r="G188" s="8">
        <v>66.689453392000004</v>
      </c>
      <c r="H188" s="11" t="str">
        <f t="shared" si="26"/>
        <v>N/A</v>
      </c>
      <c r="I188" s="12">
        <v>1.357</v>
      </c>
      <c r="J188" s="12">
        <v>-5.12</v>
      </c>
      <c r="K188" s="43" t="s">
        <v>739</v>
      </c>
      <c r="L188" s="9" t="str">
        <f t="shared" si="27"/>
        <v>Yes</v>
      </c>
    </row>
    <row r="189" spans="1:12" x14ac:dyDescent="0.25">
      <c r="A189" s="44" t="s">
        <v>118</v>
      </c>
      <c r="B189" s="35" t="s">
        <v>213</v>
      </c>
      <c r="C189" s="8">
        <v>81.801545864000005</v>
      </c>
      <c r="D189" s="11" t="str">
        <f t="shared" si="24"/>
        <v>N/A</v>
      </c>
      <c r="E189" s="8">
        <v>84.597309709000001</v>
      </c>
      <c r="F189" s="11" t="str">
        <f t="shared" si="25"/>
        <v>N/A</v>
      </c>
      <c r="G189" s="8">
        <v>5.8087496600000003E-2</v>
      </c>
      <c r="H189" s="11" t="str">
        <f t="shared" si="26"/>
        <v>N/A</v>
      </c>
      <c r="I189" s="12">
        <v>3.4180000000000001</v>
      </c>
      <c r="J189" s="12">
        <v>-99.9</v>
      </c>
      <c r="K189" s="43" t="s">
        <v>739</v>
      </c>
      <c r="L189" s="9" t="str">
        <f t="shared" si="27"/>
        <v>No</v>
      </c>
    </row>
    <row r="190" spans="1:12" x14ac:dyDescent="0.25">
      <c r="A190" s="47" t="s">
        <v>491</v>
      </c>
      <c r="B190" s="35" t="s">
        <v>213</v>
      </c>
      <c r="C190" s="8">
        <v>87.302496930000004</v>
      </c>
      <c r="D190" s="11" t="str">
        <f t="shared" si="24"/>
        <v>N/A</v>
      </c>
      <c r="E190" s="8">
        <v>90.941797249999993</v>
      </c>
      <c r="F190" s="11" t="str">
        <f t="shared" si="25"/>
        <v>N/A</v>
      </c>
      <c r="G190" s="8">
        <v>6.9925179999999997E-3</v>
      </c>
      <c r="H190" s="11" t="str">
        <f t="shared" si="26"/>
        <v>N/A</v>
      </c>
      <c r="I190" s="12">
        <v>4.1689999999999996</v>
      </c>
      <c r="J190" s="12">
        <v>-100</v>
      </c>
      <c r="K190" s="43" t="s">
        <v>739</v>
      </c>
      <c r="L190" s="9" t="str">
        <f t="shared" si="27"/>
        <v>No</v>
      </c>
    </row>
    <row r="191" spans="1:12" x14ac:dyDescent="0.25">
      <c r="A191" s="47" t="s">
        <v>492</v>
      </c>
      <c r="B191" s="35" t="s">
        <v>213</v>
      </c>
      <c r="C191" s="8">
        <v>92.546309909000001</v>
      </c>
      <c r="D191" s="11" t="str">
        <f t="shared" si="24"/>
        <v>N/A</v>
      </c>
      <c r="E191" s="8">
        <v>93.114003640000007</v>
      </c>
      <c r="F191" s="11" t="str">
        <f t="shared" si="25"/>
        <v>N/A</v>
      </c>
      <c r="G191" s="8">
        <v>6.91686948E-2</v>
      </c>
      <c r="H191" s="11" t="str">
        <f t="shared" si="26"/>
        <v>N/A</v>
      </c>
      <c r="I191" s="12">
        <v>0.61339999999999995</v>
      </c>
      <c r="J191" s="12">
        <v>-99.9</v>
      </c>
      <c r="K191" s="43" t="s">
        <v>739</v>
      </c>
      <c r="L191" s="9" t="str">
        <f t="shared" si="27"/>
        <v>No</v>
      </c>
    </row>
    <row r="192" spans="1:12" x14ac:dyDescent="0.25">
      <c r="A192" s="47" t="s">
        <v>493</v>
      </c>
      <c r="B192" s="35" t="s">
        <v>213</v>
      </c>
      <c r="C192" s="8">
        <v>78.945393490000001</v>
      </c>
      <c r="D192" s="11" t="str">
        <f t="shared" si="24"/>
        <v>N/A</v>
      </c>
      <c r="E192" s="8">
        <v>82.208846006000002</v>
      </c>
      <c r="F192" s="11" t="str">
        <f t="shared" si="25"/>
        <v>N/A</v>
      </c>
      <c r="G192" s="8">
        <v>5.4401639999999995E-4</v>
      </c>
      <c r="H192" s="11" t="str">
        <f t="shared" si="26"/>
        <v>N/A</v>
      </c>
      <c r="I192" s="12">
        <v>4.1340000000000003</v>
      </c>
      <c r="J192" s="12">
        <v>-100</v>
      </c>
      <c r="K192" s="43" t="s">
        <v>739</v>
      </c>
      <c r="L192" s="9" t="str">
        <f t="shared" si="27"/>
        <v>No</v>
      </c>
    </row>
    <row r="193" spans="1:12" x14ac:dyDescent="0.25">
      <c r="A193" s="47" t="s">
        <v>494</v>
      </c>
      <c r="B193" s="35" t="s">
        <v>213</v>
      </c>
      <c r="C193" s="8">
        <v>82.332999709000006</v>
      </c>
      <c r="D193" s="11" t="str">
        <f t="shared" si="24"/>
        <v>N/A</v>
      </c>
      <c r="E193" s="8">
        <v>85.088083515999998</v>
      </c>
      <c r="F193" s="11" t="str">
        <f t="shared" si="25"/>
        <v>N/A</v>
      </c>
      <c r="G193" s="8">
        <v>0.3554729157</v>
      </c>
      <c r="H193" s="11" t="str">
        <f t="shared" si="26"/>
        <v>N/A</v>
      </c>
      <c r="I193" s="12">
        <v>3.3460000000000001</v>
      </c>
      <c r="J193" s="12">
        <v>-99.6</v>
      </c>
      <c r="K193" s="43" t="s">
        <v>739</v>
      </c>
      <c r="L193" s="9" t="str">
        <f t="shared" si="27"/>
        <v>No</v>
      </c>
    </row>
    <row r="194" spans="1:12" x14ac:dyDescent="0.25">
      <c r="A194" s="44" t="s">
        <v>1554</v>
      </c>
      <c r="B194" s="35" t="s">
        <v>213</v>
      </c>
      <c r="C194" s="36">
        <v>4.2605903969999996</v>
      </c>
      <c r="D194" s="11" t="str">
        <f t="shared" si="24"/>
        <v>N/A</v>
      </c>
      <c r="E194" s="36">
        <v>1.1668700179</v>
      </c>
      <c r="F194" s="11" t="str">
        <f t="shared" si="25"/>
        <v>N/A</v>
      </c>
      <c r="G194" s="36">
        <v>1.4935167928999999</v>
      </c>
      <c r="H194" s="11" t="str">
        <f t="shared" si="26"/>
        <v>N/A</v>
      </c>
      <c r="I194" s="12">
        <v>-72.599999999999994</v>
      </c>
      <c r="J194" s="12">
        <v>27.99</v>
      </c>
      <c r="K194" s="43" t="s">
        <v>739</v>
      </c>
      <c r="L194" s="9" t="str">
        <f t="shared" si="27"/>
        <v>Yes</v>
      </c>
    </row>
    <row r="195" spans="1:12" x14ac:dyDescent="0.25">
      <c r="A195" s="47" t="s">
        <v>1555</v>
      </c>
      <c r="B195" s="35" t="s">
        <v>213</v>
      </c>
      <c r="C195" s="36">
        <v>0.55651052860000005</v>
      </c>
      <c r="D195" s="11" t="str">
        <f t="shared" si="24"/>
        <v>N/A</v>
      </c>
      <c r="E195" s="36">
        <v>0.38849840260000001</v>
      </c>
      <c r="F195" s="11" t="str">
        <f t="shared" si="25"/>
        <v>N/A</v>
      </c>
      <c r="G195" s="36">
        <v>0.30076335879999999</v>
      </c>
      <c r="H195" s="11" t="str">
        <f t="shared" si="26"/>
        <v>N/A</v>
      </c>
      <c r="I195" s="12">
        <v>-30.2</v>
      </c>
      <c r="J195" s="12">
        <v>-22.6</v>
      </c>
      <c r="K195" s="43" t="s">
        <v>739</v>
      </c>
      <c r="L195" s="9" t="str">
        <f t="shared" si="27"/>
        <v>Yes</v>
      </c>
    </row>
    <row r="196" spans="1:12" x14ac:dyDescent="0.25">
      <c r="A196" s="47" t="s">
        <v>1556</v>
      </c>
      <c r="B196" s="35" t="s">
        <v>213</v>
      </c>
      <c r="C196" s="36">
        <v>6.2106857019000001</v>
      </c>
      <c r="D196" s="11" t="str">
        <f t="shared" si="24"/>
        <v>N/A</v>
      </c>
      <c r="E196" s="36">
        <v>1.5832975525999999</v>
      </c>
      <c r="F196" s="11" t="str">
        <f t="shared" si="25"/>
        <v>N/A</v>
      </c>
      <c r="G196" s="36">
        <v>2.2503364738</v>
      </c>
      <c r="H196" s="11" t="str">
        <f t="shared" si="26"/>
        <v>N/A</v>
      </c>
      <c r="I196" s="12">
        <v>-74.5</v>
      </c>
      <c r="J196" s="12">
        <v>42.13</v>
      </c>
      <c r="K196" s="43" t="s">
        <v>739</v>
      </c>
      <c r="L196" s="9" t="str">
        <f t="shared" si="27"/>
        <v>No</v>
      </c>
    </row>
    <row r="197" spans="1:12" x14ac:dyDescent="0.25">
      <c r="A197" s="47" t="s">
        <v>1557</v>
      </c>
      <c r="B197" s="35" t="s">
        <v>213</v>
      </c>
      <c r="C197" s="36">
        <v>5.2852528263999998</v>
      </c>
      <c r="D197" s="11" t="str">
        <f t="shared" si="24"/>
        <v>N/A</v>
      </c>
      <c r="E197" s="36">
        <v>1.2105943152</v>
      </c>
      <c r="F197" s="11" t="str">
        <f t="shared" si="25"/>
        <v>N/A</v>
      </c>
      <c r="G197" s="36">
        <v>1.6831522291000001</v>
      </c>
      <c r="H197" s="11" t="str">
        <f t="shared" si="26"/>
        <v>N/A</v>
      </c>
      <c r="I197" s="12">
        <v>-77.099999999999994</v>
      </c>
      <c r="J197" s="12">
        <v>39.04</v>
      </c>
      <c r="K197" s="43" t="s">
        <v>739</v>
      </c>
      <c r="L197" s="9" t="str">
        <f t="shared" si="27"/>
        <v>No</v>
      </c>
    </row>
    <row r="198" spans="1:12" x14ac:dyDescent="0.25">
      <c r="A198" s="47" t="s">
        <v>1558</v>
      </c>
      <c r="B198" s="35" t="s">
        <v>213</v>
      </c>
      <c r="C198" s="36">
        <v>3.3753584596000001</v>
      </c>
      <c r="D198" s="11" t="str">
        <f t="shared" si="24"/>
        <v>N/A</v>
      </c>
      <c r="E198" s="36">
        <v>1.0426352319000001</v>
      </c>
      <c r="F198" s="11" t="str">
        <f t="shared" si="25"/>
        <v>N/A</v>
      </c>
      <c r="G198" s="36">
        <v>1.0718986107999999</v>
      </c>
      <c r="H198" s="11" t="str">
        <f t="shared" si="26"/>
        <v>N/A</v>
      </c>
      <c r="I198" s="12">
        <v>-69.099999999999994</v>
      </c>
      <c r="J198" s="12">
        <v>2.8069999999999999</v>
      </c>
      <c r="K198" s="43" t="s">
        <v>739</v>
      </c>
      <c r="L198" s="9" t="str">
        <f t="shared" si="27"/>
        <v>Yes</v>
      </c>
    </row>
    <row r="199" spans="1:12" x14ac:dyDescent="0.25">
      <c r="A199" s="44" t="s">
        <v>1559</v>
      </c>
      <c r="B199" s="35" t="s">
        <v>213</v>
      </c>
      <c r="C199" s="36">
        <v>227.24675736</v>
      </c>
      <c r="D199" s="11" t="str">
        <f t="shared" si="24"/>
        <v>N/A</v>
      </c>
      <c r="E199" s="36">
        <v>109.86959459000001</v>
      </c>
      <c r="F199" s="11" t="str">
        <f t="shared" si="25"/>
        <v>N/A</v>
      </c>
      <c r="G199" s="36">
        <v>121.85165924</v>
      </c>
      <c r="H199" s="11" t="str">
        <f t="shared" si="26"/>
        <v>N/A</v>
      </c>
      <c r="I199" s="12">
        <v>-51.7</v>
      </c>
      <c r="J199" s="12">
        <v>10.91</v>
      </c>
      <c r="K199" s="43" t="s">
        <v>739</v>
      </c>
      <c r="L199" s="9" t="str">
        <f t="shared" si="27"/>
        <v>Yes</v>
      </c>
    </row>
    <row r="200" spans="1:12" x14ac:dyDescent="0.25">
      <c r="A200" s="47" t="s">
        <v>1560</v>
      </c>
      <c r="B200" s="35" t="s">
        <v>213</v>
      </c>
      <c r="C200" s="36">
        <v>291.63654391</v>
      </c>
      <c r="D200" s="11" t="str">
        <f t="shared" si="24"/>
        <v>N/A</v>
      </c>
      <c r="E200" s="36">
        <v>107.75578034999999</v>
      </c>
      <c r="F200" s="11" t="str">
        <f t="shared" si="25"/>
        <v>N/A</v>
      </c>
      <c r="G200" s="36">
        <v>112.72140662</v>
      </c>
      <c r="H200" s="11" t="str">
        <f t="shared" si="26"/>
        <v>N/A</v>
      </c>
      <c r="I200" s="12">
        <v>-63.1</v>
      </c>
      <c r="J200" s="12">
        <v>4.6079999999999997</v>
      </c>
      <c r="K200" s="43" t="s">
        <v>739</v>
      </c>
      <c r="L200" s="9" t="str">
        <f t="shared" si="27"/>
        <v>Yes</v>
      </c>
    </row>
    <row r="201" spans="1:12" x14ac:dyDescent="0.25">
      <c r="A201" s="47" t="s">
        <v>1561</v>
      </c>
      <c r="B201" s="35" t="s">
        <v>213</v>
      </c>
      <c r="C201" s="36">
        <v>193.27980535</v>
      </c>
      <c r="D201" s="11" t="str">
        <f t="shared" si="24"/>
        <v>N/A</v>
      </c>
      <c r="E201" s="36">
        <v>135.67249240000001</v>
      </c>
      <c r="F201" s="11" t="str">
        <f t="shared" si="25"/>
        <v>N/A</v>
      </c>
      <c r="G201" s="36">
        <v>153.95023922999999</v>
      </c>
      <c r="H201" s="11" t="str">
        <f t="shared" si="26"/>
        <v>N/A</v>
      </c>
      <c r="I201" s="12">
        <v>-29.8</v>
      </c>
      <c r="J201" s="12">
        <v>13.47</v>
      </c>
      <c r="K201" s="43" t="s">
        <v>739</v>
      </c>
      <c r="L201" s="9" t="str">
        <f t="shared" si="27"/>
        <v>Yes</v>
      </c>
    </row>
    <row r="202" spans="1:12" x14ac:dyDescent="0.25">
      <c r="A202" s="47" t="s">
        <v>1562</v>
      </c>
      <c r="B202" s="35" t="s">
        <v>213</v>
      </c>
      <c r="C202" s="36">
        <v>16.267045455000002</v>
      </c>
      <c r="D202" s="11" t="str">
        <f t="shared" si="24"/>
        <v>N/A</v>
      </c>
      <c r="E202" s="36">
        <v>12.098901099000001</v>
      </c>
      <c r="F202" s="11" t="str">
        <f t="shared" si="25"/>
        <v>N/A</v>
      </c>
      <c r="G202" s="36">
        <v>14.50877193</v>
      </c>
      <c r="H202" s="11" t="str">
        <f t="shared" si="26"/>
        <v>N/A</v>
      </c>
      <c r="I202" s="12">
        <v>-25.6</v>
      </c>
      <c r="J202" s="12">
        <v>19.920000000000002</v>
      </c>
      <c r="K202" s="43" t="s">
        <v>739</v>
      </c>
      <c r="L202" s="9" t="str">
        <f t="shared" si="27"/>
        <v>Yes</v>
      </c>
    </row>
    <row r="203" spans="1:12" x14ac:dyDescent="0.25">
      <c r="A203" s="47" t="s">
        <v>1563</v>
      </c>
      <c r="B203" s="35" t="s">
        <v>213</v>
      </c>
      <c r="C203" s="36">
        <v>6.6889952153000003</v>
      </c>
      <c r="D203" s="11" t="str">
        <f t="shared" si="24"/>
        <v>N/A</v>
      </c>
      <c r="E203" s="36">
        <v>92.831325301000007</v>
      </c>
      <c r="F203" s="11" t="str">
        <f t="shared" si="25"/>
        <v>N/A</v>
      </c>
      <c r="G203" s="36">
        <v>24.428571429000002</v>
      </c>
      <c r="H203" s="11" t="str">
        <f t="shared" si="26"/>
        <v>N/A</v>
      </c>
      <c r="I203" s="12">
        <v>1288</v>
      </c>
      <c r="J203" s="12">
        <v>-73.7</v>
      </c>
      <c r="K203" s="43" t="s">
        <v>739</v>
      </c>
      <c r="L203" s="9" t="str">
        <f t="shared" si="27"/>
        <v>No</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-66.7</v>
      </c>
      <c r="J204" s="12">
        <v>300</v>
      </c>
      <c r="K204" s="14" t="s">
        <v>213</v>
      </c>
      <c r="L204" s="9" t="str">
        <f t="shared" ref="L204:L214" si="31">IF(J204="Div by 0", "N/A", IF(K204="N/A","N/A", IF(J204&gt;VALUE(MID(K204,1,2)), "No", IF(J204&lt;-1*VALUE(MID(K204,1,2)), "No", "Yes"))))</f>
        <v>N/A</v>
      </c>
    </row>
    <row r="205" spans="1:12" x14ac:dyDescent="0.25">
      <c r="A205" s="44" t="s">
        <v>128</v>
      </c>
      <c r="B205" s="35" t="s">
        <v>213</v>
      </c>
      <c r="C205" s="36">
        <v>27</v>
      </c>
      <c r="D205" s="11" t="str">
        <f t="shared" si="28"/>
        <v>N/A</v>
      </c>
      <c r="E205" s="36">
        <v>11</v>
      </c>
      <c r="F205" s="11" t="str">
        <f t="shared" si="29"/>
        <v>N/A</v>
      </c>
      <c r="G205" s="36">
        <v>22</v>
      </c>
      <c r="H205" s="11" t="str">
        <f t="shared" si="30"/>
        <v>N/A</v>
      </c>
      <c r="I205" s="12">
        <v>-59.3</v>
      </c>
      <c r="J205" s="12">
        <v>100</v>
      </c>
      <c r="K205" s="14" t="s">
        <v>213</v>
      </c>
      <c r="L205" s="9" t="str">
        <f t="shared" si="31"/>
        <v>N/A</v>
      </c>
    </row>
    <row r="206" spans="1:12" ht="25" x14ac:dyDescent="0.25">
      <c r="A206" s="44" t="s">
        <v>1612</v>
      </c>
      <c r="B206" s="35" t="s">
        <v>213</v>
      </c>
      <c r="C206" s="36">
        <v>20</v>
      </c>
      <c r="D206" s="11" t="str">
        <f t="shared" si="28"/>
        <v>N/A</v>
      </c>
      <c r="E206" s="36">
        <v>11</v>
      </c>
      <c r="F206" s="11" t="str">
        <f t="shared" si="29"/>
        <v>N/A</v>
      </c>
      <c r="G206" s="36">
        <v>22</v>
      </c>
      <c r="H206" s="11" t="str">
        <f t="shared" si="30"/>
        <v>N/A</v>
      </c>
      <c r="I206" s="12">
        <v>-60</v>
      </c>
      <c r="J206" s="12">
        <v>175</v>
      </c>
      <c r="K206" s="14" t="s">
        <v>213</v>
      </c>
      <c r="L206" s="9" t="str">
        <f t="shared" si="31"/>
        <v>N/A</v>
      </c>
    </row>
    <row r="207" spans="1:12" ht="25" x14ac:dyDescent="0.25">
      <c r="A207" s="44" t="s">
        <v>1564</v>
      </c>
      <c r="B207" s="35" t="s">
        <v>213</v>
      </c>
      <c r="C207" s="36">
        <v>114</v>
      </c>
      <c r="D207" s="11" t="str">
        <f t="shared" si="28"/>
        <v>N/A</v>
      </c>
      <c r="E207" s="36">
        <v>25</v>
      </c>
      <c r="F207" s="11" t="str">
        <f t="shared" si="29"/>
        <v>N/A</v>
      </c>
      <c r="G207" s="36">
        <v>35</v>
      </c>
      <c r="H207" s="11" t="str">
        <f t="shared" si="30"/>
        <v>N/A</v>
      </c>
      <c r="I207" s="12">
        <v>-78.099999999999994</v>
      </c>
      <c r="J207" s="12">
        <v>40</v>
      </c>
      <c r="K207" s="14" t="s">
        <v>213</v>
      </c>
      <c r="L207" s="9" t="str">
        <f t="shared" si="31"/>
        <v>N/A</v>
      </c>
    </row>
    <row r="208" spans="1:12" x14ac:dyDescent="0.25">
      <c r="A208" s="44" t="s">
        <v>1613</v>
      </c>
      <c r="B208" s="35" t="s">
        <v>213</v>
      </c>
      <c r="C208" s="36">
        <v>11</v>
      </c>
      <c r="D208" s="11" t="str">
        <f t="shared" si="28"/>
        <v>N/A</v>
      </c>
      <c r="E208" s="36">
        <v>11</v>
      </c>
      <c r="F208" s="11" t="str">
        <f t="shared" si="29"/>
        <v>N/A</v>
      </c>
      <c r="G208" s="36">
        <v>11</v>
      </c>
      <c r="H208" s="11" t="str">
        <f t="shared" si="30"/>
        <v>N/A</v>
      </c>
      <c r="I208" s="12">
        <v>-20</v>
      </c>
      <c r="J208" s="12">
        <v>-25</v>
      </c>
      <c r="K208" s="14" t="s">
        <v>213</v>
      </c>
      <c r="L208" s="9" t="str">
        <f t="shared" si="31"/>
        <v>N/A</v>
      </c>
    </row>
    <row r="209" spans="1:12" x14ac:dyDescent="0.25">
      <c r="A209" s="44" t="s">
        <v>1614</v>
      </c>
      <c r="B209" s="35" t="s">
        <v>213</v>
      </c>
      <c r="C209" s="36">
        <v>11</v>
      </c>
      <c r="D209" s="11" t="str">
        <f t="shared" si="28"/>
        <v>N/A</v>
      </c>
      <c r="E209" s="36">
        <v>11</v>
      </c>
      <c r="F209" s="11" t="str">
        <f t="shared" si="29"/>
        <v>N/A</v>
      </c>
      <c r="G209" s="36">
        <v>0</v>
      </c>
      <c r="H209" s="11" t="str">
        <f t="shared" si="30"/>
        <v>N/A</v>
      </c>
      <c r="I209" s="12">
        <v>60</v>
      </c>
      <c r="J209" s="12">
        <v>-100</v>
      </c>
      <c r="K209" s="14" t="s">
        <v>213</v>
      </c>
      <c r="L209" s="9" t="str">
        <f t="shared" si="31"/>
        <v>N/A</v>
      </c>
    </row>
    <row r="210" spans="1:12" x14ac:dyDescent="0.25">
      <c r="A210" s="44" t="s">
        <v>125</v>
      </c>
      <c r="B210" s="35" t="s">
        <v>213</v>
      </c>
      <c r="C210" s="45">
        <v>1639521</v>
      </c>
      <c r="D210" s="11" t="str">
        <f t="shared" si="28"/>
        <v>N/A</v>
      </c>
      <c r="E210" s="45">
        <v>1208200</v>
      </c>
      <c r="F210" s="11" t="str">
        <f t="shared" si="29"/>
        <v>N/A</v>
      </c>
      <c r="G210" s="45">
        <v>1702448</v>
      </c>
      <c r="H210" s="11" t="str">
        <f t="shared" si="30"/>
        <v>N/A</v>
      </c>
      <c r="I210" s="12">
        <v>-26.3</v>
      </c>
      <c r="J210" s="12">
        <v>40.909999999999997</v>
      </c>
      <c r="K210" s="14" t="s">
        <v>213</v>
      </c>
      <c r="L210" s="9" t="str">
        <f t="shared" si="31"/>
        <v>N/A</v>
      </c>
    </row>
    <row r="211" spans="1:12" x14ac:dyDescent="0.25">
      <c r="A211" s="44" t="s">
        <v>1615</v>
      </c>
      <c r="B211" s="35" t="s">
        <v>213</v>
      </c>
      <c r="C211" s="45">
        <v>1553661</v>
      </c>
      <c r="D211" s="11" t="str">
        <f t="shared" si="28"/>
        <v>N/A</v>
      </c>
      <c r="E211" s="45">
        <v>1143120</v>
      </c>
      <c r="F211" s="11" t="str">
        <f t="shared" si="29"/>
        <v>N/A</v>
      </c>
      <c r="G211" s="45">
        <v>1697208</v>
      </c>
      <c r="H211" s="11" t="str">
        <f t="shared" si="30"/>
        <v>N/A</v>
      </c>
      <c r="I211" s="12">
        <v>-26.4</v>
      </c>
      <c r="J211" s="12">
        <v>48.47</v>
      </c>
      <c r="K211" s="14" t="s">
        <v>213</v>
      </c>
      <c r="L211" s="9" t="str">
        <f t="shared" si="31"/>
        <v>N/A</v>
      </c>
    </row>
    <row r="212" spans="1:12" x14ac:dyDescent="0.25">
      <c r="A212" s="44" t="s">
        <v>1565</v>
      </c>
      <c r="B212" s="35" t="s">
        <v>213</v>
      </c>
      <c r="C212" s="45">
        <v>522469</v>
      </c>
      <c r="D212" s="11" t="str">
        <f t="shared" si="28"/>
        <v>N/A</v>
      </c>
      <c r="E212" s="45">
        <v>323414</v>
      </c>
      <c r="F212" s="11" t="str">
        <f t="shared" si="29"/>
        <v>N/A</v>
      </c>
      <c r="G212" s="45">
        <v>298978</v>
      </c>
      <c r="H212" s="11" t="str">
        <f t="shared" si="30"/>
        <v>N/A</v>
      </c>
      <c r="I212" s="12">
        <v>-38.1</v>
      </c>
      <c r="J212" s="12">
        <v>-7.56</v>
      </c>
      <c r="K212" s="14" t="s">
        <v>213</v>
      </c>
      <c r="L212" s="9" t="str">
        <f t="shared" si="31"/>
        <v>N/A</v>
      </c>
    </row>
    <row r="213" spans="1:12" x14ac:dyDescent="0.25">
      <c r="A213" s="44" t="s">
        <v>1616</v>
      </c>
      <c r="B213" s="35" t="s">
        <v>213</v>
      </c>
      <c r="C213" s="45">
        <v>394069</v>
      </c>
      <c r="D213" s="11" t="str">
        <f t="shared" si="28"/>
        <v>N/A</v>
      </c>
      <c r="E213" s="45">
        <v>262460</v>
      </c>
      <c r="F213" s="11" t="str">
        <f t="shared" si="29"/>
        <v>N/A</v>
      </c>
      <c r="G213" s="45">
        <v>463279</v>
      </c>
      <c r="H213" s="11" t="str">
        <f t="shared" si="30"/>
        <v>N/A</v>
      </c>
      <c r="I213" s="12">
        <v>-33.4</v>
      </c>
      <c r="J213" s="12">
        <v>76.510000000000005</v>
      </c>
      <c r="K213" s="14" t="s">
        <v>213</v>
      </c>
      <c r="L213" s="9" t="str">
        <f t="shared" si="31"/>
        <v>N/A</v>
      </c>
    </row>
    <row r="214" spans="1:12" x14ac:dyDescent="0.25">
      <c r="A214" s="47" t="s">
        <v>1617</v>
      </c>
      <c r="B214" s="35" t="s">
        <v>213</v>
      </c>
      <c r="C214" s="45">
        <v>355310</v>
      </c>
      <c r="D214" s="11" t="str">
        <f t="shared" si="28"/>
        <v>N/A</v>
      </c>
      <c r="E214" s="45">
        <v>299045</v>
      </c>
      <c r="F214" s="11" t="str">
        <f t="shared" si="29"/>
        <v>N/A</v>
      </c>
      <c r="G214" s="45">
        <v>67344</v>
      </c>
      <c r="H214" s="11" t="str">
        <f t="shared" si="30"/>
        <v>N/A</v>
      </c>
      <c r="I214" s="12">
        <v>-15.8</v>
      </c>
      <c r="J214" s="12">
        <v>-77.5</v>
      </c>
      <c r="K214" s="14" t="s">
        <v>213</v>
      </c>
      <c r="L214" s="9" t="str">
        <f t="shared" si="31"/>
        <v>N/A</v>
      </c>
    </row>
    <row r="215" spans="1:12" ht="25" x14ac:dyDescent="0.25">
      <c r="A215" s="44" t="s">
        <v>1379</v>
      </c>
      <c r="B215" s="35" t="s">
        <v>213</v>
      </c>
      <c r="C215" s="45">
        <v>2907573</v>
      </c>
      <c r="D215" s="11" t="str">
        <f t="shared" ref="D215:D229" si="32">IF($B215="N/A","N/A",IF(C215&gt;10,"No",IF(C215&lt;-10,"No","Yes")))</f>
        <v>N/A</v>
      </c>
      <c r="E215" s="45">
        <v>2374401</v>
      </c>
      <c r="F215" s="11" t="str">
        <f t="shared" ref="F215:F229" si="33">IF($B215="N/A","N/A",IF(E215&gt;10,"No",IF(E215&lt;-10,"No","Yes")))</f>
        <v>N/A</v>
      </c>
      <c r="G215" s="45">
        <v>1571605</v>
      </c>
      <c r="H215" s="11" t="str">
        <f t="shared" ref="H215:H229" si="34">IF($B215="N/A","N/A",IF(G215&gt;10,"No",IF(G215&lt;-10,"No","Yes")))</f>
        <v>N/A</v>
      </c>
      <c r="I215" s="12">
        <v>-18.3</v>
      </c>
      <c r="J215" s="12">
        <v>-33.799999999999997</v>
      </c>
      <c r="K215" s="43" t="s">
        <v>739</v>
      </c>
      <c r="L215" s="9" t="str">
        <f t="shared" ref="L215:L229" si="35">IF(J215="Div by 0", "N/A", IF(K215="N/A","N/A", IF(J215&gt;VALUE(MID(K215,1,2)), "No", IF(J215&lt;-1*VALUE(MID(K215,1,2)), "No", "Yes"))))</f>
        <v>No</v>
      </c>
    </row>
    <row r="216" spans="1:12" x14ac:dyDescent="0.25">
      <c r="A216" s="44" t="s">
        <v>649</v>
      </c>
      <c r="B216" s="35" t="s">
        <v>213</v>
      </c>
      <c r="C216" s="36">
        <v>13473</v>
      </c>
      <c r="D216" s="11" t="str">
        <f t="shared" si="32"/>
        <v>N/A</v>
      </c>
      <c r="E216" s="36">
        <v>12964</v>
      </c>
      <c r="F216" s="11" t="str">
        <f t="shared" si="33"/>
        <v>N/A</v>
      </c>
      <c r="G216" s="36">
        <v>8620</v>
      </c>
      <c r="H216" s="11" t="str">
        <f t="shared" si="34"/>
        <v>N/A</v>
      </c>
      <c r="I216" s="12">
        <v>-3.78</v>
      </c>
      <c r="J216" s="12">
        <v>-33.5</v>
      </c>
      <c r="K216" s="43" t="s">
        <v>739</v>
      </c>
      <c r="L216" s="9" t="str">
        <f t="shared" si="35"/>
        <v>No</v>
      </c>
    </row>
    <row r="217" spans="1:12" x14ac:dyDescent="0.25">
      <c r="A217" s="44" t="s">
        <v>1380</v>
      </c>
      <c r="B217" s="35" t="s">
        <v>213</v>
      </c>
      <c r="C217" s="45">
        <v>215.80739256000001</v>
      </c>
      <c r="D217" s="11" t="str">
        <f t="shared" si="32"/>
        <v>N/A</v>
      </c>
      <c r="E217" s="45">
        <v>183.15342487000001</v>
      </c>
      <c r="F217" s="11" t="str">
        <f t="shared" si="33"/>
        <v>N/A</v>
      </c>
      <c r="G217" s="45">
        <v>182.32076566000001</v>
      </c>
      <c r="H217" s="11" t="str">
        <f t="shared" si="34"/>
        <v>N/A</v>
      </c>
      <c r="I217" s="12">
        <v>-15.1</v>
      </c>
      <c r="J217" s="12">
        <v>-0.45500000000000002</v>
      </c>
      <c r="K217" s="43" t="s">
        <v>739</v>
      </c>
      <c r="L217" s="9" t="str">
        <f t="shared" si="35"/>
        <v>Yes</v>
      </c>
    </row>
    <row r="218" spans="1:12" ht="25" x14ac:dyDescent="0.25">
      <c r="A218" s="44" t="s">
        <v>1381</v>
      </c>
      <c r="B218" s="35" t="s">
        <v>213</v>
      </c>
      <c r="C218" s="45">
        <v>9030779</v>
      </c>
      <c r="D218" s="11" t="str">
        <f t="shared" si="32"/>
        <v>N/A</v>
      </c>
      <c r="E218" s="45">
        <v>8217538</v>
      </c>
      <c r="F218" s="11" t="str">
        <f t="shared" si="33"/>
        <v>N/A</v>
      </c>
      <c r="G218" s="45">
        <v>0</v>
      </c>
      <c r="H218" s="11" t="str">
        <f t="shared" si="34"/>
        <v>N/A</v>
      </c>
      <c r="I218" s="12">
        <v>-9.01</v>
      </c>
      <c r="J218" s="12">
        <v>-100</v>
      </c>
      <c r="K218" s="43" t="s">
        <v>739</v>
      </c>
      <c r="L218" s="9" t="str">
        <f t="shared" si="35"/>
        <v>No</v>
      </c>
    </row>
    <row r="219" spans="1:12" x14ac:dyDescent="0.25">
      <c r="A219" s="44" t="s">
        <v>516</v>
      </c>
      <c r="B219" s="35" t="s">
        <v>213</v>
      </c>
      <c r="C219" s="36">
        <v>29365</v>
      </c>
      <c r="D219" s="11" t="str">
        <f t="shared" si="32"/>
        <v>N/A</v>
      </c>
      <c r="E219" s="36">
        <v>27930</v>
      </c>
      <c r="F219" s="11" t="str">
        <f t="shared" si="33"/>
        <v>N/A</v>
      </c>
      <c r="G219" s="36">
        <v>0</v>
      </c>
      <c r="H219" s="11" t="str">
        <f t="shared" si="34"/>
        <v>N/A</v>
      </c>
      <c r="I219" s="12">
        <v>-4.8899999999999997</v>
      </c>
      <c r="J219" s="12">
        <v>-100</v>
      </c>
      <c r="K219" s="43" t="s">
        <v>739</v>
      </c>
      <c r="L219" s="9" t="str">
        <f t="shared" si="35"/>
        <v>No</v>
      </c>
    </row>
    <row r="220" spans="1:12" x14ac:dyDescent="0.25">
      <c r="A220" s="44" t="s">
        <v>1382</v>
      </c>
      <c r="B220" s="35" t="s">
        <v>213</v>
      </c>
      <c r="C220" s="45">
        <v>307.53546739000001</v>
      </c>
      <c r="D220" s="11" t="str">
        <f t="shared" si="32"/>
        <v>N/A</v>
      </c>
      <c r="E220" s="45">
        <v>294.21904762000003</v>
      </c>
      <c r="F220" s="11" t="str">
        <f t="shared" si="33"/>
        <v>N/A</v>
      </c>
      <c r="G220" s="45" t="s">
        <v>1747</v>
      </c>
      <c r="H220" s="11" t="str">
        <f t="shared" si="34"/>
        <v>N/A</v>
      </c>
      <c r="I220" s="12">
        <v>-4.33</v>
      </c>
      <c r="J220" s="12" t="s">
        <v>1747</v>
      </c>
      <c r="K220" s="43" t="s">
        <v>739</v>
      </c>
      <c r="L220" s="9" t="str">
        <f t="shared" si="35"/>
        <v>N/A</v>
      </c>
    </row>
    <row r="221" spans="1:12" ht="25" x14ac:dyDescent="0.25">
      <c r="A221" s="44" t="s">
        <v>1383</v>
      </c>
      <c r="B221" s="35" t="s">
        <v>213</v>
      </c>
      <c r="C221" s="45">
        <v>9888992</v>
      </c>
      <c r="D221" s="11" t="str">
        <f t="shared" si="32"/>
        <v>N/A</v>
      </c>
      <c r="E221" s="45">
        <v>9125459</v>
      </c>
      <c r="F221" s="11" t="str">
        <f t="shared" si="33"/>
        <v>N/A</v>
      </c>
      <c r="G221" s="45">
        <v>0</v>
      </c>
      <c r="H221" s="11" t="str">
        <f t="shared" si="34"/>
        <v>N/A</v>
      </c>
      <c r="I221" s="12">
        <v>-7.72</v>
      </c>
      <c r="J221" s="12">
        <v>-100</v>
      </c>
      <c r="K221" s="43" t="s">
        <v>739</v>
      </c>
      <c r="L221" s="9" t="str">
        <f t="shared" si="35"/>
        <v>No</v>
      </c>
    </row>
    <row r="222" spans="1:12" x14ac:dyDescent="0.25">
      <c r="A222" s="44" t="s">
        <v>517</v>
      </c>
      <c r="B222" s="35" t="s">
        <v>213</v>
      </c>
      <c r="C222" s="36">
        <v>21581</v>
      </c>
      <c r="D222" s="11" t="str">
        <f t="shared" si="32"/>
        <v>N/A</v>
      </c>
      <c r="E222" s="36">
        <v>22503</v>
      </c>
      <c r="F222" s="11" t="str">
        <f t="shared" si="33"/>
        <v>N/A</v>
      </c>
      <c r="G222" s="36">
        <v>0</v>
      </c>
      <c r="H222" s="11" t="str">
        <f t="shared" si="34"/>
        <v>N/A</v>
      </c>
      <c r="I222" s="12">
        <v>4.2720000000000002</v>
      </c>
      <c r="J222" s="12">
        <v>-100</v>
      </c>
      <c r="K222" s="43" t="s">
        <v>739</v>
      </c>
      <c r="L222" s="9" t="str">
        <f t="shared" si="35"/>
        <v>No</v>
      </c>
    </row>
    <row r="223" spans="1:12" ht="25" x14ac:dyDescent="0.25">
      <c r="A223" s="44" t="s">
        <v>1384</v>
      </c>
      <c r="B223" s="35" t="s">
        <v>213</v>
      </c>
      <c r="C223" s="45">
        <v>458.22677355000002</v>
      </c>
      <c r="D223" s="11" t="str">
        <f t="shared" si="32"/>
        <v>N/A</v>
      </c>
      <c r="E223" s="45">
        <v>405.52188597000003</v>
      </c>
      <c r="F223" s="11" t="str">
        <f t="shared" si="33"/>
        <v>N/A</v>
      </c>
      <c r="G223" s="45" t="s">
        <v>1747</v>
      </c>
      <c r="H223" s="11" t="str">
        <f t="shared" si="34"/>
        <v>N/A</v>
      </c>
      <c r="I223" s="12">
        <v>-11.5</v>
      </c>
      <c r="J223" s="12" t="s">
        <v>1747</v>
      </c>
      <c r="K223" s="43" t="s">
        <v>739</v>
      </c>
      <c r="L223" s="9" t="str">
        <f t="shared" si="35"/>
        <v>N/A</v>
      </c>
    </row>
    <row r="224" spans="1:12" ht="25" x14ac:dyDescent="0.25">
      <c r="A224" s="44" t="s">
        <v>1385</v>
      </c>
      <c r="B224" s="35" t="s">
        <v>213</v>
      </c>
      <c r="C224" s="45">
        <v>1776519</v>
      </c>
      <c r="D224" s="11" t="str">
        <f t="shared" si="32"/>
        <v>N/A</v>
      </c>
      <c r="E224" s="45">
        <v>2348096</v>
      </c>
      <c r="F224" s="11" t="str">
        <f t="shared" si="33"/>
        <v>N/A</v>
      </c>
      <c r="G224" s="45">
        <v>142929</v>
      </c>
      <c r="H224" s="11" t="str">
        <f t="shared" si="34"/>
        <v>N/A</v>
      </c>
      <c r="I224" s="12">
        <v>32.17</v>
      </c>
      <c r="J224" s="12">
        <v>-93.9</v>
      </c>
      <c r="K224" s="43" t="s">
        <v>739</v>
      </c>
      <c r="L224" s="9" t="str">
        <f t="shared" si="35"/>
        <v>No</v>
      </c>
    </row>
    <row r="225" spans="1:12" x14ac:dyDescent="0.25">
      <c r="A225" s="44" t="s">
        <v>518</v>
      </c>
      <c r="B225" s="35" t="s">
        <v>213</v>
      </c>
      <c r="C225" s="36">
        <v>1726</v>
      </c>
      <c r="D225" s="11" t="str">
        <f t="shared" si="32"/>
        <v>N/A</v>
      </c>
      <c r="E225" s="36">
        <v>2256</v>
      </c>
      <c r="F225" s="11" t="str">
        <f t="shared" si="33"/>
        <v>N/A</v>
      </c>
      <c r="G225" s="36">
        <v>887</v>
      </c>
      <c r="H225" s="11" t="str">
        <f t="shared" si="34"/>
        <v>N/A</v>
      </c>
      <c r="I225" s="12">
        <v>30.71</v>
      </c>
      <c r="J225" s="12">
        <v>-60.7</v>
      </c>
      <c r="K225" s="43" t="s">
        <v>739</v>
      </c>
      <c r="L225" s="9" t="str">
        <f t="shared" si="35"/>
        <v>No</v>
      </c>
    </row>
    <row r="226" spans="1:12" x14ac:dyDescent="0.25">
      <c r="A226" s="44" t="s">
        <v>1386</v>
      </c>
      <c r="B226" s="35" t="s">
        <v>213</v>
      </c>
      <c r="C226" s="45">
        <v>1029.269409</v>
      </c>
      <c r="D226" s="11" t="str">
        <f t="shared" si="32"/>
        <v>N/A</v>
      </c>
      <c r="E226" s="45">
        <v>1040.8226950000001</v>
      </c>
      <c r="F226" s="11" t="str">
        <f t="shared" si="33"/>
        <v>N/A</v>
      </c>
      <c r="G226" s="45">
        <v>161.13754227999999</v>
      </c>
      <c r="H226" s="11" t="str">
        <f t="shared" si="34"/>
        <v>N/A</v>
      </c>
      <c r="I226" s="12">
        <v>1.1220000000000001</v>
      </c>
      <c r="J226" s="12">
        <v>-84.5</v>
      </c>
      <c r="K226" s="43" t="s">
        <v>739</v>
      </c>
      <c r="L226" s="9" t="str">
        <f t="shared" si="35"/>
        <v>No</v>
      </c>
    </row>
    <row r="227" spans="1:12" ht="25" x14ac:dyDescent="0.25">
      <c r="A227" s="44" t="s">
        <v>1387</v>
      </c>
      <c r="B227" s="35" t="s">
        <v>213</v>
      </c>
      <c r="C227" s="45">
        <v>163482179</v>
      </c>
      <c r="D227" s="11" t="str">
        <f t="shared" si="32"/>
        <v>N/A</v>
      </c>
      <c r="E227" s="45">
        <v>178727237</v>
      </c>
      <c r="F227" s="11" t="str">
        <f t="shared" si="33"/>
        <v>N/A</v>
      </c>
      <c r="G227" s="45">
        <v>0</v>
      </c>
      <c r="H227" s="11" t="str">
        <f t="shared" si="34"/>
        <v>N/A</v>
      </c>
      <c r="I227" s="12">
        <v>9.3249999999999993</v>
      </c>
      <c r="J227" s="12">
        <v>-100</v>
      </c>
      <c r="K227" s="43" t="s">
        <v>739</v>
      </c>
      <c r="L227" s="9" t="str">
        <f t="shared" si="35"/>
        <v>No</v>
      </c>
    </row>
    <row r="228" spans="1:12" ht="25" x14ac:dyDescent="0.25">
      <c r="A228" s="44" t="s">
        <v>519</v>
      </c>
      <c r="B228" s="35" t="s">
        <v>213</v>
      </c>
      <c r="C228" s="36">
        <v>11034</v>
      </c>
      <c r="D228" s="11" t="str">
        <f t="shared" si="32"/>
        <v>N/A</v>
      </c>
      <c r="E228" s="36">
        <v>13474</v>
      </c>
      <c r="F228" s="11" t="str">
        <f t="shared" si="33"/>
        <v>N/A</v>
      </c>
      <c r="G228" s="36">
        <v>0</v>
      </c>
      <c r="H228" s="11" t="str">
        <f t="shared" si="34"/>
        <v>N/A</v>
      </c>
      <c r="I228" s="12">
        <v>22.11</v>
      </c>
      <c r="J228" s="12">
        <v>-100</v>
      </c>
      <c r="K228" s="43" t="s">
        <v>739</v>
      </c>
      <c r="L228" s="9" t="str">
        <f t="shared" si="35"/>
        <v>No</v>
      </c>
    </row>
    <row r="229" spans="1:12" ht="25" x14ac:dyDescent="0.25">
      <c r="A229" s="44" t="s">
        <v>1388</v>
      </c>
      <c r="B229" s="35" t="s">
        <v>213</v>
      </c>
      <c r="C229" s="45">
        <v>14816.220681999999</v>
      </c>
      <c r="D229" s="11" t="str">
        <f t="shared" si="32"/>
        <v>N/A</v>
      </c>
      <c r="E229" s="45">
        <v>13264.601232000001</v>
      </c>
      <c r="F229" s="11" t="str">
        <f t="shared" si="33"/>
        <v>N/A</v>
      </c>
      <c r="G229" s="45" t="s">
        <v>1747</v>
      </c>
      <c r="H229" s="11" t="str">
        <f t="shared" si="34"/>
        <v>N/A</v>
      </c>
      <c r="I229" s="12">
        <v>-10.5</v>
      </c>
      <c r="J229" s="12" t="s">
        <v>1747</v>
      </c>
      <c r="K229" s="43" t="s">
        <v>739</v>
      </c>
      <c r="L229" s="9" t="str">
        <f t="shared" si="35"/>
        <v>N/A</v>
      </c>
    </row>
    <row r="230" spans="1:12" x14ac:dyDescent="0.25">
      <c r="A230" s="4" t="s">
        <v>1389</v>
      </c>
      <c r="B230" s="35" t="s">
        <v>213</v>
      </c>
      <c r="C230" s="14">
        <v>198640876</v>
      </c>
      <c r="D230" s="11" t="str">
        <f t="shared" ref="D230:D253" si="36">IF($B230="N/A","N/A",IF(C230&gt;10,"No",IF(C230&lt;-10,"No","Yes")))</f>
        <v>N/A</v>
      </c>
      <c r="E230" s="14">
        <v>201714591</v>
      </c>
      <c r="F230" s="11" t="str">
        <f t="shared" ref="F230:F253" si="37">IF($B230="N/A","N/A",IF(E230&gt;10,"No",IF(E230&lt;-10,"No","Yes")))</f>
        <v>N/A</v>
      </c>
      <c r="G230" s="14" t="s">
        <v>1747</v>
      </c>
      <c r="H230" s="11" t="str">
        <f t="shared" ref="H230:H253" si="38">IF($B230="N/A","N/A",IF(G230&gt;10,"No",IF(G230&lt;-10,"No","Yes")))</f>
        <v>N/A</v>
      </c>
      <c r="I230" s="12">
        <v>1.5469999999999999</v>
      </c>
      <c r="J230" s="12" t="s">
        <v>1747</v>
      </c>
      <c r="K230" s="43" t="s">
        <v>739</v>
      </c>
      <c r="L230" s="9" t="str">
        <f t="shared" ref="L230:L253" si="39">IF(J230="Div by 0", "N/A", IF(K230="N/A","N/A", IF(J230&gt;VALUE(MID(K230,1,2)), "No", IF(J230&lt;-1*VALUE(MID(K230,1,2)), "No", "Yes"))))</f>
        <v>N/A</v>
      </c>
    </row>
    <row r="231" spans="1:12" x14ac:dyDescent="0.25">
      <c r="A231" s="4" t="s">
        <v>1566</v>
      </c>
      <c r="B231" s="35" t="s">
        <v>213</v>
      </c>
      <c r="C231" s="1">
        <v>16452</v>
      </c>
      <c r="D231" s="1" t="str">
        <f t="shared" si="36"/>
        <v>N/A</v>
      </c>
      <c r="E231" s="1">
        <v>16635</v>
      </c>
      <c r="F231" s="1" t="str">
        <f t="shared" si="37"/>
        <v>N/A</v>
      </c>
      <c r="G231" s="1" t="s">
        <v>1747</v>
      </c>
      <c r="H231" s="11" t="str">
        <f t="shared" si="38"/>
        <v>N/A</v>
      </c>
      <c r="I231" s="12">
        <v>1.1120000000000001</v>
      </c>
      <c r="J231" s="12" t="s">
        <v>1747</v>
      </c>
      <c r="K231" s="43" t="s">
        <v>739</v>
      </c>
      <c r="L231" s="9" t="str">
        <f t="shared" si="39"/>
        <v>N/A</v>
      </c>
    </row>
    <row r="232" spans="1:12" x14ac:dyDescent="0.25">
      <c r="A232" s="4" t="s">
        <v>1567</v>
      </c>
      <c r="B232" s="35" t="s">
        <v>213</v>
      </c>
      <c r="C232" s="14">
        <v>12073.965232</v>
      </c>
      <c r="D232" s="11" t="str">
        <f t="shared" si="36"/>
        <v>N/A</v>
      </c>
      <c r="E232" s="14">
        <v>12125.914698</v>
      </c>
      <c r="F232" s="11" t="str">
        <f t="shared" si="37"/>
        <v>N/A</v>
      </c>
      <c r="G232" s="14" t="s">
        <v>1747</v>
      </c>
      <c r="H232" s="11" t="str">
        <f t="shared" si="38"/>
        <v>N/A</v>
      </c>
      <c r="I232" s="12">
        <v>0.43030000000000002</v>
      </c>
      <c r="J232" s="12" t="s">
        <v>1747</v>
      </c>
      <c r="K232" s="43" t="s">
        <v>739</v>
      </c>
      <c r="L232" s="9" t="str">
        <f t="shared" si="39"/>
        <v>N/A</v>
      </c>
    </row>
    <row r="233" spans="1:12" x14ac:dyDescent="0.25">
      <c r="A233" s="48" t="s">
        <v>1568</v>
      </c>
      <c r="B233" s="35" t="s">
        <v>213</v>
      </c>
      <c r="C233" s="14">
        <v>9044.0674971000008</v>
      </c>
      <c r="D233" s="11" t="str">
        <f t="shared" si="36"/>
        <v>N/A</v>
      </c>
      <c r="E233" s="14">
        <v>10392.704952</v>
      </c>
      <c r="F233" s="11" t="str">
        <f t="shared" si="37"/>
        <v>N/A</v>
      </c>
      <c r="G233" s="14" t="s">
        <v>1747</v>
      </c>
      <c r="H233" s="11" t="str">
        <f t="shared" si="38"/>
        <v>N/A</v>
      </c>
      <c r="I233" s="12">
        <v>14.91</v>
      </c>
      <c r="J233" s="12" t="s">
        <v>1747</v>
      </c>
      <c r="K233" s="43" t="s">
        <v>739</v>
      </c>
      <c r="L233" s="9" t="str">
        <f t="shared" si="39"/>
        <v>N/A</v>
      </c>
    </row>
    <row r="234" spans="1:12" x14ac:dyDescent="0.25">
      <c r="A234" s="48" t="s">
        <v>1569</v>
      </c>
      <c r="B234" s="35" t="s">
        <v>213</v>
      </c>
      <c r="C234" s="14">
        <v>14435.971912000001</v>
      </c>
      <c r="D234" s="11" t="str">
        <f t="shared" si="36"/>
        <v>N/A</v>
      </c>
      <c r="E234" s="14">
        <v>13869.633529000001</v>
      </c>
      <c r="F234" s="11" t="str">
        <f t="shared" si="37"/>
        <v>N/A</v>
      </c>
      <c r="G234" s="14" t="s">
        <v>1747</v>
      </c>
      <c r="H234" s="11" t="str">
        <f t="shared" si="38"/>
        <v>N/A</v>
      </c>
      <c r="I234" s="12">
        <v>-3.92</v>
      </c>
      <c r="J234" s="12" t="s">
        <v>1747</v>
      </c>
      <c r="K234" s="43" t="s">
        <v>739</v>
      </c>
      <c r="L234" s="9" t="str">
        <f t="shared" si="39"/>
        <v>N/A</v>
      </c>
    </row>
    <row r="235" spans="1:12" x14ac:dyDescent="0.25">
      <c r="A235" s="48" t="s">
        <v>1570</v>
      </c>
      <c r="B235" s="35" t="s">
        <v>213</v>
      </c>
      <c r="C235" s="14">
        <v>4348.3450835000003</v>
      </c>
      <c r="D235" s="11" t="str">
        <f t="shared" si="36"/>
        <v>N/A</v>
      </c>
      <c r="E235" s="14">
        <v>2936.3982169000001</v>
      </c>
      <c r="F235" s="11" t="str">
        <f t="shared" si="37"/>
        <v>N/A</v>
      </c>
      <c r="G235" s="14" t="s">
        <v>1747</v>
      </c>
      <c r="H235" s="11" t="str">
        <f t="shared" si="38"/>
        <v>N/A</v>
      </c>
      <c r="I235" s="12">
        <v>-32.5</v>
      </c>
      <c r="J235" s="12" t="s">
        <v>1747</v>
      </c>
      <c r="K235" s="43" t="s">
        <v>739</v>
      </c>
      <c r="L235" s="9" t="str">
        <f t="shared" si="39"/>
        <v>N/A</v>
      </c>
    </row>
    <row r="236" spans="1:12" x14ac:dyDescent="0.25">
      <c r="A236" s="48" t="s">
        <v>1571</v>
      </c>
      <c r="B236" s="35" t="s">
        <v>213</v>
      </c>
      <c r="C236" s="14">
        <v>1806.8909091</v>
      </c>
      <c r="D236" s="11" t="str">
        <f t="shared" si="36"/>
        <v>N/A</v>
      </c>
      <c r="E236" s="14">
        <v>1993.0289855000001</v>
      </c>
      <c r="F236" s="11" t="str">
        <f t="shared" si="37"/>
        <v>N/A</v>
      </c>
      <c r="G236" s="14" t="s">
        <v>1747</v>
      </c>
      <c r="H236" s="11" t="str">
        <f t="shared" si="38"/>
        <v>N/A</v>
      </c>
      <c r="I236" s="12">
        <v>10.3</v>
      </c>
      <c r="J236" s="12" t="s">
        <v>1747</v>
      </c>
      <c r="K236" s="43" t="s">
        <v>739</v>
      </c>
      <c r="L236" s="9" t="str">
        <f t="shared" si="39"/>
        <v>N/A</v>
      </c>
    </row>
    <row r="237" spans="1:12" x14ac:dyDescent="0.25">
      <c r="A237" s="44" t="s">
        <v>1572</v>
      </c>
      <c r="B237" s="35" t="s">
        <v>213</v>
      </c>
      <c r="C237" s="11">
        <v>7.0178132678000003</v>
      </c>
      <c r="D237" s="11" t="str">
        <f t="shared" si="36"/>
        <v>N/A</v>
      </c>
      <c r="E237" s="11">
        <v>6.6026839404000004</v>
      </c>
      <c r="F237" s="11" t="str">
        <f t="shared" si="37"/>
        <v>N/A</v>
      </c>
      <c r="G237" s="11">
        <v>0</v>
      </c>
      <c r="H237" s="11" t="str">
        <f t="shared" si="38"/>
        <v>N/A</v>
      </c>
      <c r="I237" s="12">
        <v>-5.92</v>
      </c>
      <c r="J237" s="12">
        <v>-100</v>
      </c>
      <c r="K237" s="43" t="s">
        <v>739</v>
      </c>
      <c r="L237" s="9" t="str">
        <f t="shared" si="39"/>
        <v>No</v>
      </c>
    </row>
    <row r="238" spans="1:12" x14ac:dyDescent="0.25">
      <c r="A238" s="47" t="s">
        <v>1573</v>
      </c>
      <c r="B238" s="35" t="s">
        <v>213</v>
      </c>
      <c r="C238" s="11">
        <v>48.636921817000001</v>
      </c>
      <c r="D238" s="11" t="str">
        <f t="shared" si="36"/>
        <v>N/A</v>
      </c>
      <c r="E238" s="11">
        <v>46.010553246000001</v>
      </c>
      <c r="F238" s="11" t="str">
        <f t="shared" si="37"/>
        <v>N/A</v>
      </c>
      <c r="G238" s="11">
        <v>0</v>
      </c>
      <c r="H238" s="11" t="str">
        <f t="shared" si="38"/>
        <v>N/A</v>
      </c>
      <c r="I238" s="12">
        <v>-5.4</v>
      </c>
      <c r="J238" s="12">
        <v>-100</v>
      </c>
      <c r="K238" s="43" t="s">
        <v>739</v>
      </c>
      <c r="L238" s="9" t="str">
        <f t="shared" si="39"/>
        <v>No</v>
      </c>
    </row>
    <row r="239" spans="1:12" x14ac:dyDescent="0.25">
      <c r="A239" s="47" t="s">
        <v>1574</v>
      </c>
      <c r="B239" s="35" t="s">
        <v>213</v>
      </c>
      <c r="C239" s="11">
        <v>28.997353718999999</v>
      </c>
      <c r="D239" s="11" t="str">
        <f t="shared" si="36"/>
        <v>N/A</v>
      </c>
      <c r="E239" s="11">
        <v>27.767359770999999</v>
      </c>
      <c r="F239" s="11" t="str">
        <f t="shared" si="37"/>
        <v>N/A</v>
      </c>
      <c r="G239" s="11">
        <v>0</v>
      </c>
      <c r="H239" s="11" t="str">
        <f t="shared" si="38"/>
        <v>N/A</v>
      </c>
      <c r="I239" s="12">
        <v>-4.24</v>
      </c>
      <c r="J239" s="12">
        <v>-100</v>
      </c>
      <c r="K239" s="43" t="s">
        <v>739</v>
      </c>
      <c r="L239" s="9" t="str">
        <f t="shared" si="39"/>
        <v>No</v>
      </c>
    </row>
    <row r="240" spans="1:12" x14ac:dyDescent="0.25">
      <c r="A240" s="47" t="s">
        <v>1575</v>
      </c>
      <c r="B240" s="35" t="s">
        <v>213</v>
      </c>
      <c r="C240" s="11">
        <v>0.34280117529999998</v>
      </c>
      <c r="D240" s="11" t="str">
        <f t="shared" si="36"/>
        <v>N/A</v>
      </c>
      <c r="E240" s="11">
        <v>0.39715558699999998</v>
      </c>
      <c r="F240" s="11" t="str">
        <f t="shared" si="37"/>
        <v>N/A</v>
      </c>
      <c r="G240" s="11">
        <v>0</v>
      </c>
      <c r="H240" s="11" t="str">
        <f t="shared" si="38"/>
        <v>N/A</v>
      </c>
      <c r="I240" s="12">
        <v>15.86</v>
      </c>
      <c r="J240" s="12">
        <v>-100</v>
      </c>
      <c r="K240" s="43" t="s">
        <v>739</v>
      </c>
      <c r="L240" s="9" t="str">
        <f t="shared" si="39"/>
        <v>No</v>
      </c>
    </row>
    <row r="241" spans="1:12" x14ac:dyDescent="0.25">
      <c r="A241" s="47" t="s">
        <v>1576</v>
      </c>
      <c r="B241" s="35" t="s">
        <v>213</v>
      </c>
      <c r="C241" s="11">
        <v>0.35514803220000002</v>
      </c>
      <c r="D241" s="11" t="str">
        <f t="shared" si="36"/>
        <v>N/A</v>
      </c>
      <c r="E241" s="11">
        <v>0.40927694409999998</v>
      </c>
      <c r="F241" s="11" t="str">
        <f t="shared" si="37"/>
        <v>N/A</v>
      </c>
      <c r="G241" s="11">
        <v>0</v>
      </c>
      <c r="H241" s="11" t="str">
        <f t="shared" si="38"/>
        <v>N/A</v>
      </c>
      <c r="I241" s="12">
        <v>15.24</v>
      </c>
      <c r="J241" s="12">
        <v>-100</v>
      </c>
      <c r="K241" s="43" t="s">
        <v>739</v>
      </c>
      <c r="L241" s="9" t="str">
        <f t="shared" si="39"/>
        <v>No</v>
      </c>
    </row>
    <row r="242" spans="1:12" x14ac:dyDescent="0.25">
      <c r="A242" s="4" t="s">
        <v>1401</v>
      </c>
      <c r="B242" s="35" t="s">
        <v>213</v>
      </c>
      <c r="C242" s="14">
        <v>163482179</v>
      </c>
      <c r="D242" s="11" t="str">
        <f t="shared" si="36"/>
        <v>N/A</v>
      </c>
      <c r="E242" s="14">
        <v>178727237</v>
      </c>
      <c r="F242" s="11" t="str">
        <f t="shared" si="37"/>
        <v>N/A</v>
      </c>
      <c r="G242" s="14" t="s">
        <v>1747</v>
      </c>
      <c r="H242" s="11" t="str">
        <f t="shared" si="38"/>
        <v>N/A</v>
      </c>
      <c r="I242" s="12">
        <v>9.3249999999999993</v>
      </c>
      <c r="J242" s="12" t="s">
        <v>1747</v>
      </c>
      <c r="K242" s="43" t="s">
        <v>739</v>
      </c>
      <c r="L242" s="9" t="str">
        <f t="shared" si="39"/>
        <v>N/A</v>
      </c>
    </row>
    <row r="243" spans="1:12" x14ac:dyDescent="0.25">
      <c r="A243" s="4" t="s">
        <v>1577</v>
      </c>
      <c r="B243" s="35" t="s">
        <v>213</v>
      </c>
      <c r="C243" s="1">
        <v>11034</v>
      </c>
      <c r="D243" s="1" t="str">
        <f t="shared" si="36"/>
        <v>N/A</v>
      </c>
      <c r="E243" s="1">
        <v>13474</v>
      </c>
      <c r="F243" s="1" t="str">
        <f t="shared" si="37"/>
        <v>N/A</v>
      </c>
      <c r="G243" s="1" t="s">
        <v>1747</v>
      </c>
      <c r="H243" s="11" t="str">
        <f t="shared" si="38"/>
        <v>N/A</v>
      </c>
      <c r="I243" s="12">
        <v>22.11</v>
      </c>
      <c r="J243" s="12" t="s">
        <v>1747</v>
      </c>
      <c r="K243" s="43" t="s">
        <v>739</v>
      </c>
      <c r="L243" s="9" t="str">
        <f t="shared" si="39"/>
        <v>N/A</v>
      </c>
    </row>
    <row r="244" spans="1:12" ht="25" x14ac:dyDescent="0.25">
      <c r="A244" s="4" t="s">
        <v>1578</v>
      </c>
      <c r="B244" s="35" t="s">
        <v>213</v>
      </c>
      <c r="C244" s="14">
        <v>14816.220681999999</v>
      </c>
      <c r="D244" s="11" t="str">
        <f t="shared" si="36"/>
        <v>N/A</v>
      </c>
      <c r="E244" s="14">
        <v>13264.601232000001</v>
      </c>
      <c r="F244" s="11" t="str">
        <f t="shared" si="37"/>
        <v>N/A</v>
      </c>
      <c r="G244" s="14" t="s">
        <v>1747</v>
      </c>
      <c r="H244" s="11" t="str">
        <f t="shared" si="38"/>
        <v>N/A</v>
      </c>
      <c r="I244" s="12">
        <v>-10.5</v>
      </c>
      <c r="J244" s="12" t="s">
        <v>1747</v>
      </c>
      <c r="K244" s="43" t="s">
        <v>739</v>
      </c>
      <c r="L244" s="9" t="str">
        <f t="shared" si="39"/>
        <v>N/A</v>
      </c>
    </row>
    <row r="245" spans="1:12" ht="25" x14ac:dyDescent="0.25">
      <c r="A245" s="48" t="s">
        <v>1579</v>
      </c>
      <c r="B245" s="35" t="s">
        <v>213</v>
      </c>
      <c r="C245" s="14">
        <v>10077.103259</v>
      </c>
      <c r="D245" s="11" t="str">
        <f t="shared" si="36"/>
        <v>N/A</v>
      </c>
      <c r="E245" s="14">
        <v>11277.414053</v>
      </c>
      <c r="F245" s="11" t="str">
        <f t="shared" si="37"/>
        <v>N/A</v>
      </c>
      <c r="G245" s="14" t="s">
        <v>1747</v>
      </c>
      <c r="H245" s="11" t="str">
        <f t="shared" si="38"/>
        <v>N/A</v>
      </c>
      <c r="I245" s="12">
        <v>11.91</v>
      </c>
      <c r="J245" s="12" t="s">
        <v>1747</v>
      </c>
      <c r="K245" s="43" t="s">
        <v>739</v>
      </c>
      <c r="L245" s="9" t="str">
        <f t="shared" si="39"/>
        <v>N/A</v>
      </c>
    </row>
    <row r="246" spans="1:12" ht="25" x14ac:dyDescent="0.25">
      <c r="A246" s="48" t="s">
        <v>1580</v>
      </c>
      <c r="B246" s="35" t="s">
        <v>213</v>
      </c>
      <c r="C246" s="14">
        <v>18379.025543</v>
      </c>
      <c r="D246" s="11" t="str">
        <f t="shared" si="36"/>
        <v>N/A</v>
      </c>
      <c r="E246" s="14">
        <v>14783.999136</v>
      </c>
      <c r="F246" s="11" t="str">
        <f t="shared" si="37"/>
        <v>N/A</v>
      </c>
      <c r="G246" s="14" t="s">
        <v>1747</v>
      </c>
      <c r="H246" s="11" t="str">
        <f t="shared" si="38"/>
        <v>N/A</v>
      </c>
      <c r="I246" s="12">
        <v>-19.600000000000001</v>
      </c>
      <c r="J246" s="12" t="s">
        <v>1747</v>
      </c>
      <c r="K246" s="43" t="s">
        <v>739</v>
      </c>
      <c r="L246" s="9" t="str">
        <f t="shared" si="39"/>
        <v>N/A</v>
      </c>
    </row>
    <row r="247" spans="1:12" ht="25" x14ac:dyDescent="0.25">
      <c r="A247" s="48" t="s">
        <v>1581</v>
      </c>
      <c r="B247" s="35" t="s">
        <v>213</v>
      </c>
      <c r="C247" s="14">
        <v>84</v>
      </c>
      <c r="D247" s="11" t="str">
        <f t="shared" si="36"/>
        <v>N/A</v>
      </c>
      <c r="E247" s="14">
        <v>3127.5657142999999</v>
      </c>
      <c r="F247" s="11" t="str">
        <f t="shared" si="37"/>
        <v>N/A</v>
      </c>
      <c r="G247" s="14" t="s">
        <v>1747</v>
      </c>
      <c r="H247" s="11" t="str">
        <f t="shared" si="38"/>
        <v>N/A</v>
      </c>
      <c r="I247" s="12">
        <v>3623</v>
      </c>
      <c r="J247" s="12" t="s">
        <v>1747</v>
      </c>
      <c r="K247" s="43" t="s">
        <v>739</v>
      </c>
      <c r="L247" s="9" t="str">
        <f t="shared" si="39"/>
        <v>N/A</v>
      </c>
    </row>
    <row r="248" spans="1:12" ht="25" x14ac:dyDescent="0.25">
      <c r="A248" s="48" t="s">
        <v>1582</v>
      </c>
      <c r="B248" s="35" t="s">
        <v>213</v>
      </c>
      <c r="C248" s="14">
        <v>3676.75</v>
      </c>
      <c r="D248" s="11" t="str">
        <f t="shared" si="36"/>
        <v>N/A</v>
      </c>
      <c r="E248" s="14">
        <v>3025.7407407000001</v>
      </c>
      <c r="F248" s="11" t="str">
        <f t="shared" si="37"/>
        <v>N/A</v>
      </c>
      <c r="G248" s="14" t="s">
        <v>1747</v>
      </c>
      <c r="H248" s="11" t="str">
        <f t="shared" si="38"/>
        <v>N/A</v>
      </c>
      <c r="I248" s="12">
        <v>-17.7</v>
      </c>
      <c r="J248" s="12" t="s">
        <v>1747</v>
      </c>
      <c r="K248" s="43" t="s">
        <v>739</v>
      </c>
      <c r="L248" s="9" t="str">
        <f t="shared" si="39"/>
        <v>N/A</v>
      </c>
    </row>
    <row r="249" spans="1:12" ht="25" x14ac:dyDescent="0.25">
      <c r="A249" s="44" t="s">
        <v>1583</v>
      </c>
      <c r="B249" s="35" t="s">
        <v>213</v>
      </c>
      <c r="C249" s="11">
        <v>4.7066953316999998</v>
      </c>
      <c r="D249" s="11" t="str">
        <f t="shared" si="36"/>
        <v>N/A</v>
      </c>
      <c r="E249" s="11">
        <v>5.3480350714</v>
      </c>
      <c r="F249" s="11" t="str">
        <f t="shared" si="37"/>
        <v>N/A</v>
      </c>
      <c r="G249" s="11">
        <v>0</v>
      </c>
      <c r="H249" s="11" t="str">
        <f t="shared" si="38"/>
        <v>N/A</v>
      </c>
      <c r="I249" s="12">
        <v>13.63</v>
      </c>
      <c r="J249" s="12">
        <v>-100</v>
      </c>
      <c r="K249" s="43" t="s">
        <v>739</v>
      </c>
      <c r="L249" s="9" t="str">
        <f t="shared" si="39"/>
        <v>No</v>
      </c>
    </row>
    <row r="250" spans="1:12" ht="25" x14ac:dyDescent="0.25">
      <c r="A250" s="47" t="s">
        <v>1584</v>
      </c>
      <c r="B250" s="35" t="s">
        <v>213</v>
      </c>
      <c r="C250" s="11">
        <v>38.690135079999997</v>
      </c>
      <c r="D250" s="11" t="str">
        <f t="shared" si="36"/>
        <v>N/A</v>
      </c>
      <c r="E250" s="11">
        <v>41.301566997000002</v>
      </c>
      <c r="F250" s="11" t="str">
        <f t="shared" si="37"/>
        <v>N/A</v>
      </c>
      <c r="G250" s="11">
        <v>0</v>
      </c>
      <c r="H250" s="11" t="str">
        <f t="shared" si="38"/>
        <v>N/A</v>
      </c>
      <c r="I250" s="12">
        <v>6.75</v>
      </c>
      <c r="J250" s="12">
        <v>-100</v>
      </c>
      <c r="K250" s="43" t="s">
        <v>739</v>
      </c>
      <c r="L250" s="9" t="str">
        <f t="shared" si="39"/>
        <v>No</v>
      </c>
    </row>
    <row r="251" spans="1:12" ht="25" x14ac:dyDescent="0.25">
      <c r="A251" s="47" t="s">
        <v>1585</v>
      </c>
      <c r="B251" s="35" t="s">
        <v>213</v>
      </c>
      <c r="C251" s="11">
        <v>18.532784475</v>
      </c>
      <c r="D251" s="11" t="str">
        <f t="shared" si="36"/>
        <v>N/A</v>
      </c>
      <c r="E251" s="11">
        <v>22.353979372000001</v>
      </c>
      <c r="F251" s="11" t="str">
        <f t="shared" si="37"/>
        <v>N/A</v>
      </c>
      <c r="G251" s="11">
        <v>0</v>
      </c>
      <c r="H251" s="11" t="str">
        <f t="shared" si="38"/>
        <v>N/A</v>
      </c>
      <c r="I251" s="12">
        <v>20.62</v>
      </c>
      <c r="J251" s="12">
        <v>-100</v>
      </c>
      <c r="K251" s="43" t="s">
        <v>739</v>
      </c>
      <c r="L251" s="9" t="str">
        <f t="shared" si="39"/>
        <v>No</v>
      </c>
    </row>
    <row r="252" spans="1:12" ht="25" x14ac:dyDescent="0.25">
      <c r="A252" s="47" t="s">
        <v>1586</v>
      </c>
      <c r="B252" s="35" t="s">
        <v>213</v>
      </c>
      <c r="C252" s="11">
        <v>6.3599480000000003E-4</v>
      </c>
      <c r="D252" s="11" t="str">
        <f t="shared" si="36"/>
        <v>N/A</v>
      </c>
      <c r="E252" s="11">
        <v>0.1032722552</v>
      </c>
      <c r="F252" s="11" t="str">
        <f t="shared" si="37"/>
        <v>N/A</v>
      </c>
      <c r="G252" s="11">
        <v>0</v>
      </c>
      <c r="H252" s="11" t="str">
        <f t="shared" si="38"/>
        <v>N/A</v>
      </c>
      <c r="I252" s="12">
        <v>16138</v>
      </c>
      <c r="J252" s="12">
        <v>-100</v>
      </c>
      <c r="K252" s="43" t="s">
        <v>739</v>
      </c>
      <c r="L252" s="9" t="str">
        <f t="shared" si="39"/>
        <v>No</v>
      </c>
    </row>
    <row r="253" spans="1:12" ht="25" x14ac:dyDescent="0.25">
      <c r="A253" s="47" t="s">
        <v>1587</v>
      </c>
      <c r="B253" s="35" t="s">
        <v>213</v>
      </c>
      <c r="C253" s="11">
        <v>1.2914473900000001E-2</v>
      </c>
      <c r="D253" s="11" t="str">
        <f t="shared" si="36"/>
        <v>N/A</v>
      </c>
      <c r="E253" s="11">
        <v>8.0075923800000004E-2</v>
      </c>
      <c r="F253" s="11" t="str">
        <f t="shared" si="37"/>
        <v>N/A</v>
      </c>
      <c r="G253" s="11">
        <v>0</v>
      </c>
      <c r="H253" s="11" t="str">
        <f t="shared" si="38"/>
        <v>N/A</v>
      </c>
      <c r="I253" s="12">
        <v>520</v>
      </c>
      <c r="J253" s="12">
        <v>-100</v>
      </c>
      <c r="K253" s="43" t="s">
        <v>739</v>
      </c>
      <c r="L253" s="9" t="str">
        <f t="shared" si="39"/>
        <v>No</v>
      </c>
    </row>
    <row r="254" spans="1:12" x14ac:dyDescent="0.25">
      <c r="A254" s="137" t="s">
        <v>1647</v>
      </c>
      <c r="B254" s="138"/>
      <c r="C254" s="138"/>
      <c r="D254" s="138"/>
      <c r="E254" s="138"/>
      <c r="F254" s="138"/>
      <c r="G254" s="138"/>
      <c r="H254" s="138"/>
      <c r="I254" s="138"/>
      <c r="J254" s="138"/>
      <c r="K254" s="138"/>
      <c r="L254" s="139"/>
    </row>
    <row r="255" spans="1:12" x14ac:dyDescent="0.25">
      <c r="A255" s="132" t="s">
        <v>1645</v>
      </c>
      <c r="B255" s="133"/>
      <c r="C255" s="133"/>
      <c r="D255" s="133"/>
      <c r="E255" s="133"/>
      <c r="F255" s="133"/>
      <c r="G255" s="133"/>
      <c r="H255" s="133"/>
      <c r="I255" s="133"/>
      <c r="J255" s="133"/>
      <c r="K255" s="133"/>
      <c r="L255" s="134"/>
    </row>
    <row r="256" spans="1:12" x14ac:dyDescent="0.25">
      <c r="A256" s="143" t="s">
        <v>1743</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1"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1732</v>
      </c>
      <c r="D5" s="24" t="s">
        <v>1737</v>
      </c>
      <c r="E5" s="24" t="s">
        <v>651</v>
      </c>
      <c r="F5" s="24" t="s">
        <v>1733</v>
      </c>
      <c r="G5" s="24" t="s">
        <v>652</v>
      </c>
      <c r="H5" s="24" t="s">
        <v>1734</v>
      </c>
      <c r="I5" s="25" t="s">
        <v>1735</v>
      </c>
      <c r="J5" s="25" t="s">
        <v>1736</v>
      </c>
      <c r="K5" s="24" t="s">
        <v>653</v>
      </c>
    </row>
    <row r="6" spans="1:11" s="28" customFormat="1" x14ac:dyDescent="0.25">
      <c r="A6" s="26" t="s">
        <v>341</v>
      </c>
      <c r="B6" s="9" t="s">
        <v>213</v>
      </c>
      <c r="C6" s="27">
        <v>5</v>
      </c>
      <c r="D6" s="9" t="s">
        <v>213</v>
      </c>
      <c r="E6" s="27">
        <v>7</v>
      </c>
      <c r="F6" s="9" t="s">
        <v>213</v>
      </c>
      <c r="G6" s="27">
        <v>6</v>
      </c>
      <c r="H6" s="9" t="s">
        <v>213</v>
      </c>
      <c r="I6" s="10" t="s">
        <v>213</v>
      </c>
      <c r="J6" s="10" t="s">
        <v>213</v>
      </c>
      <c r="K6" s="9" t="s">
        <v>213</v>
      </c>
    </row>
    <row r="7" spans="1:11" s="28" customFormat="1" x14ac:dyDescent="0.25">
      <c r="A7" s="29" t="s">
        <v>301</v>
      </c>
      <c r="B7" s="30" t="s">
        <v>213</v>
      </c>
      <c r="C7" s="31">
        <v>31770</v>
      </c>
      <c r="D7" s="32" t="str">
        <f>IF($B7="N/A","N/A",IF(C7&gt;15,"No",IF(C7&lt;-15,"No","Yes")))</f>
        <v>N/A</v>
      </c>
      <c r="E7" s="31">
        <v>31584</v>
      </c>
      <c r="F7" s="32" t="str">
        <f>IF($B7="N/A","N/A",IF(E7&gt;15,"No",IF(E7&lt;-15,"No","Yes")))</f>
        <v>N/A</v>
      </c>
      <c r="G7" s="31">
        <v>32489</v>
      </c>
      <c r="H7" s="32" t="str">
        <f>IF($B7="N/A","N/A",IF(G7&gt;15,"No",IF(G7&lt;-15,"No","Yes")))</f>
        <v>N/A</v>
      </c>
      <c r="I7" s="33">
        <v>-0.58499999999999996</v>
      </c>
      <c r="J7" s="33">
        <v>2.8650000000000002</v>
      </c>
      <c r="K7" s="32" t="str">
        <f t="shared" ref="K7:K24" si="0">IF(J7="Div by 0", "N/A", IF(J7="N/A","N/A", IF(J7&gt;30, "No", IF(J7&lt;-30, "No", "Yes"))))</f>
        <v>Yes</v>
      </c>
    </row>
    <row r="8" spans="1:11" x14ac:dyDescent="0.25">
      <c r="A8" s="26" t="s">
        <v>361</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26" t="s">
        <v>302</v>
      </c>
      <c r="B9" s="35" t="s">
        <v>213</v>
      </c>
      <c r="C9" s="9">
        <v>0</v>
      </c>
      <c r="D9" s="9" t="str">
        <f>IF($B9="N/A","N/A",IF(C9&gt;15,"No",IF(C9&lt;-15,"No","Yes")))</f>
        <v>N/A</v>
      </c>
      <c r="E9" s="9">
        <v>0</v>
      </c>
      <c r="F9" s="9" t="str">
        <f>IF($B9="N/A","N/A",IF(E9&gt;15,"No",IF(E9&lt;-15,"No","Yes")))</f>
        <v>N/A</v>
      </c>
      <c r="G9" s="9">
        <v>0</v>
      </c>
      <c r="H9" s="9" t="str">
        <f>IF($B9="N/A","N/A",IF(G9&gt;15,"No",IF(G9&lt;-15,"No","Yes")))</f>
        <v>N/A</v>
      </c>
      <c r="I9" s="10" t="s">
        <v>1747</v>
      </c>
      <c r="J9" s="10" t="s">
        <v>1747</v>
      </c>
      <c r="K9" s="9" t="str">
        <f t="shared" si="0"/>
        <v>N/A</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1747</v>
      </c>
      <c r="J10" s="10" t="s">
        <v>1747</v>
      </c>
      <c r="K10" s="9" t="str">
        <f t="shared" si="0"/>
        <v>N/A</v>
      </c>
    </row>
    <row r="11" spans="1:11" x14ac:dyDescent="0.25">
      <c r="A11" s="26" t="s">
        <v>817</v>
      </c>
      <c r="B11" s="35" t="s">
        <v>214</v>
      </c>
      <c r="C11" s="9">
        <v>95.750708215000003</v>
      </c>
      <c r="D11" s="9" t="str">
        <f>IF(OR($B11="N/A",$C11="N/A"),"N/A",IF(C11&gt;100,"No",IF(C11&lt;95,"No","Yes")))</f>
        <v>Yes</v>
      </c>
      <c r="E11" s="9">
        <v>93.480876393000003</v>
      </c>
      <c r="F11" s="9" t="str">
        <f>IF(OR($B11="N/A",$E11="N/A"),"N/A",IF(E11&gt;100,"No",IF(E11&lt;95,"No","Yes")))</f>
        <v>No</v>
      </c>
      <c r="G11" s="9">
        <v>100</v>
      </c>
      <c r="H11" s="9" t="str">
        <f>IF($B11="N/A","N/A",IF(G11&gt;100,"No",IF(G11&lt;95,"No","Yes")))</f>
        <v>Yes</v>
      </c>
      <c r="I11" s="10">
        <v>-2.37</v>
      </c>
      <c r="J11" s="10">
        <v>6.9740000000000002</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1747</v>
      </c>
      <c r="J12" s="10" t="s">
        <v>1747</v>
      </c>
      <c r="K12" s="9" t="str">
        <f t="shared" si="0"/>
        <v>N/A</v>
      </c>
    </row>
    <row r="13" spans="1:11" x14ac:dyDescent="0.25">
      <c r="A13" s="26" t="s">
        <v>818</v>
      </c>
      <c r="B13" s="35" t="s">
        <v>214</v>
      </c>
      <c r="C13" s="9">
        <v>82.996537614000005</v>
      </c>
      <c r="D13" s="9" t="str">
        <f t="shared" si="1"/>
        <v>No</v>
      </c>
      <c r="E13" s="9">
        <v>98.087639311000004</v>
      </c>
      <c r="F13" s="9" t="str">
        <f t="shared" si="2"/>
        <v>Yes</v>
      </c>
      <c r="G13" s="9">
        <v>96.518821755000005</v>
      </c>
      <c r="H13" s="9" t="str">
        <f t="shared" si="3"/>
        <v>Yes</v>
      </c>
      <c r="I13" s="10">
        <v>18.18</v>
      </c>
      <c r="J13" s="10">
        <v>-1.6</v>
      </c>
      <c r="K13" s="9" t="str">
        <f t="shared" si="0"/>
        <v>Yes</v>
      </c>
    </row>
    <row r="14" spans="1:11" x14ac:dyDescent="0.25">
      <c r="A14" s="29" t="s">
        <v>305</v>
      </c>
      <c r="B14" s="35" t="s">
        <v>213</v>
      </c>
      <c r="C14" s="36">
        <v>31770</v>
      </c>
      <c r="D14" s="9" t="str">
        <f>IF($B14="N/A","N/A",IF(C14&gt;15,"No",IF(C14&lt;-15,"No","Yes")))</f>
        <v>N/A</v>
      </c>
      <c r="E14" s="36">
        <v>31584</v>
      </c>
      <c r="F14" s="9" t="str">
        <f>IF($B14="N/A","N/A",IF(E14&gt;15,"No",IF(E14&lt;-15,"No","Yes")))</f>
        <v>N/A</v>
      </c>
      <c r="G14" s="36">
        <v>32489</v>
      </c>
      <c r="H14" s="9" t="str">
        <f>IF($B14="N/A","N/A",IF(G14&gt;15,"No",IF(G14&lt;-15,"No","Yes")))</f>
        <v>N/A</v>
      </c>
      <c r="I14" s="10">
        <v>-0.58499999999999996</v>
      </c>
      <c r="J14" s="10">
        <v>2.8650000000000002</v>
      </c>
      <c r="K14" s="9" t="str">
        <f t="shared" si="0"/>
        <v>Yes</v>
      </c>
    </row>
    <row r="15" spans="1:11" x14ac:dyDescent="0.25">
      <c r="A15" s="26" t="s">
        <v>435</v>
      </c>
      <c r="B15" s="35" t="s">
        <v>215</v>
      </c>
      <c r="C15" s="9">
        <v>18.803903052999999</v>
      </c>
      <c r="D15" s="9" t="str">
        <f>IF($B15="N/A","N/A",IF(C15&gt;20,"No",IF(C15&lt;5,"No","Yes")))</f>
        <v>Yes</v>
      </c>
      <c r="E15" s="9">
        <v>73.657548125999995</v>
      </c>
      <c r="F15" s="9" t="str">
        <f>IF($B15="N/A","N/A",IF(E15&gt;20,"No",IF(E15&lt;5,"No","Yes")))</f>
        <v>No</v>
      </c>
      <c r="G15" s="9">
        <v>69.325002307999995</v>
      </c>
      <c r="H15" s="9" t="str">
        <f>IF($B15="N/A","N/A",IF(G15&gt;20,"No",IF(G15&lt;5,"No","Yes")))</f>
        <v>No</v>
      </c>
      <c r="I15" s="10">
        <v>291.7</v>
      </c>
      <c r="J15" s="10">
        <v>-5.88</v>
      </c>
      <c r="K15" s="9" t="str">
        <f t="shared" si="0"/>
        <v>Yes</v>
      </c>
    </row>
    <row r="16" spans="1:11" x14ac:dyDescent="0.25">
      <c r="A16" s="26" t="s">
        <v>436</v>
      </c>
      <c r="B16" s="35" t="s">
        <v>213</v>
      </c>
      <c r="C16" s="9" t="s">
        <v>213</v>
      </c>
      <c r="D16" s="9" t="str">
        <f>IF($B16="N/A","N/A",IF(C16&gt;15,"No",IF(C16&lt;-15,"No","Yes")))</f>
        <v>N/A</v>
      </c>
      <c r="E16" s="9">
        <v>26.342451874000002</v>
      </c>
      <c r="F16" s="9" t="str">
        <f>IF($B16="N/A","N/A",IF(E16&gt;15,"No",IF(E16&lt;-15,"No","Yes")))</f>
        <v>N/A</v>
      </c>
      <c r="G16" s="9">
        <v>30.674997692000002</v>
      </c>
      <c r="H16" s="9" t="str">
        <f>IF($B16="N/A","N/A",IF(G16&gt;15,"No",IF(G16&lt;-15,"No","Yes")))</f>
        <v>N/A</v>
      </c>
      <c r="I16" s="10" t="s">
        <v>213</v>
      </c>
      <c r="J16" s="10">
        <v>16.45</v>
      </c>
      <c r="K16" s="9" t="str">
        <f t="shared" si="0"/>
        <v>Yes</v>
      </c>
    </row>
    <row r="17" spans="1:11" x14ac:dyDescent="0.25">
      <c r="A17" s="26" t="s">
        <v>437</v>
      </c>
      <c r="B17" s="35" t="s">
        <v>213</v>
      </c>
      <c r="C17" s="9">
        <v>10.446962543</v>
      </c>
      <c r="D17" s="9" t="str">
        <f>IF($B17="N/A","N/A",IF(C17&gt;15,"No",IF(C17&lt;-15,"No","Yes")))</f>
        <v>N/A</v>
      </c>
      <c r="E17" s="9">
        <v>41.954787234000001</v>
      </c>
      <c r="F17" s="9" t="str">
        <f>IF($B17="N/A","N/A",IF(E17&gt;15,"No",IF(E17&lt;-15,"No","Yes")))</f>
        <v>N/A</v>
      </c>
      <c r="G17" s="9">
        <v>15.836129151</v>
      </c>
      <c r="H17" s="9" t="str">
        <f>IF($B17="N/A","N/A",IF(G17&gt;15,"No",IF(G17&lt;-15,"No","Yes")))</f>
        <v>N/A</v>
      </c>
      <c r="I17" s="10">
        <v>301.60000000000002</v>
      </c>
      <c r="J17" s="10">
        <v>-62.3</v>
      </c>
      <c r="K17" s="9" t="str">
        <f t="shared" si="0"/>
        <v>No</v>
      </c>
    </row>
    <row r="18" spans="1:11" x14ac:dyDescent="0.25">
      <c r="A18" s="26" t="s">
        <v>819</v>
      </c>
      <c r="B18" s="35" t="s">
        <v>213</v>
      </c>
      <c r="C18" s="82">
        <v>8574.2829165000003</v>
      </c>
      <c r="D18" s="9" t="str">
        <f>IF($B18="N/A","N/A",IF(C18&gt;15,"No",IF(C18&lt;-15,"No","Yes")))</f>
        <v>N/A</v>
      </c>
      <c r="E18" s="82">
        <v>7055.6163307999996</v>
      </c>
      <c r="F18" s="9" t="str">
        <f>IF($B18="N/A","N/A",IF(E18&gt;15,"No",IF(E18&lt;-15,"No","Yes")))</f>
        <v>N/A</v>
      </c>
      <c r="G18" s="82">
        <v>8007.1601554999997</v>
      </c>
      <c r="H18" s="9" t="str">
        <f>IF($B18="N/A","N/A",IF(G18&gt;15,"No",IF(G18&lt;-15,"No","Yes")))</f>
        <v>N/A</v>
      </c>
      <c r="I18" s="10">
        <v>-17.7</v>
      </c>
      <c r="J18" s="10">
        <v>13.49</v>
      </c>
      <c r="K18" s="9" t="str">
        <f t="shared" si="0"/>
        <v>Yes</v>
      </c>
    </row>
    <row r="19" spans="1:11" x14ac:dyDescent="0.25">
      <c r="A19" s="3" t="s">
        <v>306</v>
      </c>
      <c r="B19" s="35" t="s">
        <v>213</v>
      </c>
      <c r="C19" s="36">
        <v>630</v>
      </c>
      <c r="D19" s="35" t="s">
        <v>213</v>
      </c>
      <c r="E19" s="36">
        <v>1241</v>
      </c>
      <c r="F19" s="35" t="s">
        <v>213</v>
      </c>
      <c r="G19" s="36">
        <v>221</v>
      </c>
      <c r="H19" s="9" t="str">
        <f>IF($B19="N/A","N/A",IF(G19&gt;15,"No",IF(G19&lt;-15,"No","Yes")))</f>
        <v>N/A</v>
      </c>
      <c r="I19" s="10">
        <v>96.98</v>
      </c>
      <c r="J19" s="10">
        <v>-82.2</v>
      </c>
      <c r="K19" s="9" t="str">
        <f t="shared" si="0"/>
        <v>No</v>
      </c>
    </row>
    <row r="20" spans="1:11" x14ac:dyDescent="0.25">
      <c r="A20" s="3" t="s">
        <v>346</v>
      </c>
      <c r="B20" s="35" t="s">
        <v>213</v>
      </c>
      <c r="C20" s="8" t="s">
        <v>213</v>
      </c>
      <c r="D20" s="35" t="s">
        <v>213</v>
      </c>
      <c r="E20" s="8">
        <v>3.9292046606</v>
      </c>
      <c r="F20" s="35" t="s">
        <v>213</v>
      </c>
      <c r="G20" s="8">
        <v>0.68023023179999997</v>
      </c>
      <c r="H20" s="9" t="str">
        <f>IF($B20="N/A","N/A",IF(G20&gt;15,"No",IF(G20&lt;-15,"No","Yes")))</f>
        <v>N/A</v>
      </c>
      <c r="I20" s="10" t="s">
        <v>213</v>
      </c>
      <c r="J20" s="10">
        <v>-82.7</v>
      </c>
      <c r="K20" s="9" t="str">
        <f t="shared" si="0"/>
        <v>No</v>
      </c>
    </row>
    <row r="21" spans="1:11" ht="25" x14ac:dyDescent="0.25">
      <c r="A21" s="3" t="s">
        <v>820</v>
      </c>
      <c r="B21" s="35" t="s">
        <v>213</v>
      </c>
      <c r="C21" s="37">
        <v>3862.1904761999999</v>
      </c>
      <c r="D21" s="9" t="str">
        <f>IF($B21="N/A","N/A",IF(C21&gt;60,"No",IF(C21&lt;15,"No","Yes")))</f>
        <v>N/A</v>
      </c>
      <c r="E21" s="37">
        <v>6805.5672844000001</v>
      </c>
      <c r="F21" s="9" t="str">
        <f>IF($B21="N/A","N/A",IF(E21&gt;60,"No",IF(E21&lt;15,"No","Yes")))</f>
        <v>N/A</v>
      </c>
      <c r="G21" s="37">
        <v>5515.9819004999999</v>
      </c>
      <c r="H21" s="9" t="str">
        <f>IF($B21="N/A","N/A",IF(G21&gt;60,"No",IF(G21&lt;15,"No","Yes")))</f>
        <v>N/A</v>
      </c>
      <c r="I21" s="10">
        <v>76.209999999999994</v>
      </c>
      <c r="J21" s="10">
        <v>-18.899999999999999</v>
      </c>
      <c r="K21" s="9" t="str">
        <f t="shared" si="0"/>
        <v>Yes</v>
      </c>
    </row>
    <row r="22" spans="1:11" x14ac:dyDescent="0.25">
      <c r="A22" s="3" t="s">
        <v>821</v>
      </c>
      <c r="B22" s="35" t="s">
        <v>217</v>
      </c>
      <c r="C22" s="36">
        <v>11</v>
      </c>
      <c r="D22" s="9" t="str">
        <f>IF($B22="N/A","N/A",IF(C22="N/A","N/A",IF(C22=0,"Yes","No")))</f>
        <v>No</v>
      </c>
      <c r="E22" s="36">
        <v>11</v>
      </c>
      <c r="F22" s="9" t="str">
        <f>IF($B22="N/A","N/A",IF(E22="N/A","N/A",IF(E22=0,"Yes","No")))</f>
        <v>No</v>
      </c>
      <c r="G22" s="36">
        <v>11</v>
      </c>
      <c r="H22" s="9" t="str">
        <f>IF($B22="N/A","N/A",IF(G22=0,"Yes","No"))</f>
        <v>No</v>
      </c>
      <c r="I22" s="10">
        <v>-50</v>
      </c>
      <c r="J22" s="10">
        <v>200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1747</v>
      </c>
      <c r="J23" s="10" t="s">
        <v>1747</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1747</v>
      </c>
      <c r="J24" s="10" t="s">
        <v>1747</v>
      </c>
      <c r="K24" s="9" t="str">
        <f t="shared" si="0"/>
        <v>N/A</v>
      </c>
    </row>
    <row r="25" spans="1:11" s="101" customFormat="1" x14ac:dyDescent="0.25">
      <c r="A25" s="137" t="s">
        <v>1647</v>
      </c>
      <c r="B25" s="138"/>
      <c r="C25" s="138"/>
      <c r="D25" s="138"/>
      <c r="E25" s="138"/>
      <c r="F25" s="138"/>
      <c r="G25" s="138"/>
      <c r="H25" s="138"/>
      <c r="I25" s="138"/>
      <c r="J25" s="138"/>
      <c r="K25" s="139"/>
    </row>
    <row r="26" spans="1:11" ht="16.5" customHeight="1" x14ac:dyDescent="0.25">
      <c r="A26" s="132" t="s">
        <v>1645</v>
      </c>
      <c r="B26" s="133"/>
      <c r="C26" s="133"/>
      <c r="D26" s="133"/>
      <c r="E26" s="133"/>
      <c r="F26" s="133"/>
      <c r="G26" s="133"/>
      <c r="H26" s="133"/>
      <c r="I26" s="133"/>
      <c r="J26" s="133"/>
      <c r="K26" s="134"/>
    </row>
    <row r="27" spans="1:11" x14ac:dyDescent="0.25">
      <c r="A27" s="135" t="s">
        <v>1743</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1"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1732</v>
      </c>
      <c r="D5" s="24" t="s">
        <v>1737</v>
      </c>
      <c r="E5" s="24" t="s">
        <v>651</v>
      </c>
      <c r="F5" s="24" t="s">
        <v>1733</v>
      </c>
      <c r="G5" s="24" t="s">
        <v>652</v>
      </c>
      <c r="H5" s="24" t="s">
        <v>1734</v>
      </c>
      <c r="I5" s="25" t="s">
        <v>1735</v>
      </c>
      <c r="J5" s="25" t="s">
        <v>1736</v>
      </c>
      <c r="K5" s="24" t="s">
        <v>653</v>
      </c>
    </row>
    <row r="6" spans="1:11" x14ac:dyDescent="0.25">
      <c r="A6" s="96" t="s">
        <v>301</v>
      </c>
      <c r="B6" s="35" t="s">
        <v>213</v>
      </c>
      <c r="C6" s="36">
        <v>25796</v>
      </c>
      <c r="D6" s="9" t="str">
        <f>IF($B6="N/A","N/A",IF(C6&gt;15,"No",IF(C6&lt;-15,"No","Yes")))</f>
        <v>N/A</v>
      </c>
      <c r="E6" s="36">
        <v>8320</v>
      </c>
      <c r="F6" s="9" t="str">
        <f>IF($B6="N/A","N/A",IF(E6&gt;15,"No",IF(E6&lt;-15,"No","Yes")))</f>
        <v>N/A</v>
      </c>
      <c r="G6" s="36">
        <v>9966</v>
      </c>
      <c r="H6" s="9" t="str">
        <f>IF($B6="N/A","N/A",IF(G6&gt;15,"No",IF(G6&lt;-15,"No","Yes")))</f>
        <v>N/A</v>
      </c>
      <c r="I6" s="10">
        <v>-67.7</v>
      </c>
      <c r="J6" s="10">
        <v>19.78</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1747</v>
      </c>
      <c r="J8" s="10" t="s">
        <v>1747</v>
      </c>
      <c r="K8" s="9" t="str">
        <f t="shared" si="0"/>
        <v>N/A</v>
      </c>
    </row>
    <row r="9" spans="1:11" x14ac:dyDescent="0.25">
      <c r="A9" s="96" t="s">
        <v>824</v>
      </c>
      <c r="B9" s="35" t="s">
        <v>218</v>
      </c>
      <c r="C9" s="82">
        <v>8289.6509924000002</v>
      </c>
      <c r="D9" s="9" t="str">
        <f>IF($B9="N/A","N/A",IF(C9&gt;7000,"No",IF(C9&lt;2000,"No","Yes")))</f>
        <v>No</v>
      </c>
      <c r="E9" s="82">
        <v>7163.0198317000004</v>
      </c>
      <c r="F9" s="9" t="str">
        <f>IF($B9="N/A","N/A",IF(E9&gt;7000,"No",IF(E9&lt;2000,"No","Yes")))</f>
        <v>No</v>
      </c>
      <c r="G9" s="82">
        <v>9619.5328116000001</v>
      </c>
      <c r="H9" s="9" t="str">
        <f>IF($B9="N/A","N/A",IF(G9&gt;7000,"No",IF(G9&lt;2000,"No","Yes")))</f>
        <v>No</v>
      </c>
      <c r="I9" s="10">
        <v>-13.6</v>
      </c>
      <c r="J9" s="10">
        <v>34.29</v>
      </c>
      <c r="K9" s="9" t="str">
        <f t="shared" si="0"/>
        <v>No</v>
      </c>
    </row>
    <row r="10" spans="1:11" x14ac:dyDescent="0.25">
      <c r="A10" s="96" t="s">
        <v>825</v>
      </c>
      <c r="B10" s="35" t="s">
        <v>213</v>
      </c>
      <c r="C10" s="82">
        <v>1988.3759184999999</v>
      </c>
      <c r="D10" s="9" t="str">
        <f>IF($B10="N/A","N/A",IF(C10&gt;15,"No",IF(C10&lt;-15,"No","Yes")))</f>
        <v>N/A</v>
      </c>
      <c r="E10" s="82">
        <v>1978.4688561</v>
      </c>
      <c r="F10" s="9" t="str">
        <f>IF($B10="N/A","N/A",IF(E10&gt;15,"No",IF(E10&lt;-15,"No","Yes")))</f>
        <v>N/A</v>
      </c>
      <c r="G10" s="82">
        <v>2425.8984577000001</v>
      </c>
      <c r="H10" s="9" t="str">
        <f>IF($B10="N/A","N/A",IF(G10&gt;15,"No",IF(G10&lt;-15,"No","Yes")))</f>
        <v>N/A</v>
      </c>
      <c r="I10" s="10">
        <v>-0.498</v>
      </c>
      <c r="J10" s="10">
        <v>22.61</v>
      </c>
      <c r="K10" s="9" t="str">
        <f t="shared" si="0"/>
        <v>Yes</v>
      </c>
    </row>
    <row r="11" spans="1:11" x14ac:dyDescent="0.25">
      <c r="A11" s="96" t="s">
        <v>309</v>
      </c>
      <c r="B11" s="35" t="s">
        <v>219</v>
      </c>
      <c r="C11" s="9">
        <v>4.2719801520000003</v>
      </c>
      <c r="D11" s="9" t="str">
        <f>IF($B11="N/A","N/A",IF(C11&gt;10,"No",IF(C11&lt;=0,"No","Yes")))</f>
        <v>Yes</v>
      </c>
      <c r="E11" s="9">
        <v>2.4759615385</v>
      </c>
      <c r="F11" s="9" t="str">
        <f>IF($B11="N/A","N/A",IF(E11&gt;10,"No",IF(E11&lt;=0,"No","Yes")))</f>
        <v>Yes</v>
      </c>
      <c r="G11" s="9">
        <v>6.6425847882999998</v>
      </c>
      <c r="H11" s="9" t="str">
        <f>IF($B11="N/A","N/A",IF(G11&gt;10,"No",IF(G11&lt;=0,"No","Yes")))</f>
        <v>Yes</v>
      </c>
      <c r="I11" s="10">
        <v>-42</v>
      </c>
      <c r="J11" s="10">
        <v>168.3</v>
      </c>
      <c r="K11" s="9" t="str">
        <f t="shared" si="0"/>
        <v>No</v>
      </c>
    </row>
    <row r="12" spans="1:11" x14ac:dyDescent="0.25">
      <c r="A12" s="96" t="s">
        <v>826</v>
      </c>
      <c r="B12" s="35" t="s">
        <v>213</v>
      </c>
      <c r="C12" s="82">
        <v>4376.1061706</v>
      </c>
      <c r="D12" s="9" t="str">
        <f>IF($B12="N/A","N/A",IF(C12&gt;15,"No",IF(C12&lt;-15,"No","Yes")))</f>
        <v>N/A</v>
      </c>
      <c r="E12" s="82">
        <v>3092.8786408000001</v>
      </c>
      <c r="F12" s="9" t="str">
        <f>IF($B12="N/A","N/A",IF(E12&gt;15,"No",IF(E12&lt;-15,"No","Yes")))</f>
        <v>N/A</v>
      </c>
      <c r="G12" s="82">
        <v>5370.2703927000002</v>
      </c>
      <c r="H12" s="9" t="str">
        <f>IF($B12="N/A","N/A",IF(G12&gt;15,"No",IF(G12&lt;-15,"No","Yes")))</f>
        <v>N/A</v>
      </c>
      <c r="I12" s="10">
        <v>-29.3</v>
      </c>
      <c r="J12" s="10">
        <v>73.63</v>
      </c>
      <c r="K12" s="9" t="str">
        <f t="shared" si="0"/>
        <v>No</v>
      </c>
    </row>
    <row r="13" spans="1:11" x14ac:dyDescent="0.25">
      <c r="A13" s="96" t="s">
        <v>310</v>
      </c>
      <c r="B13" s="35" t="s">
        <v>214</v>
      </c>
      <c r="C13" s="8">
        <v>97.298030702000005</v>
      </c>
      <c r="D13" s="9" t="str">
        <f>IF($B13="N/A","N/A",IF(C13&gt;100,"No",IF(C13&lt;95,"No","Yes")))</f>
        <v>Yes</v>
      </c>
      <c r="E13" s="8">
        <v>98.75</v>
      </c>
      <c r="F13" s="9" t="str">
        <f>IF($B13="N/A","N/A",IF(E13&gt;100,"No",IF(E13&lt;95,"No","Yes")))</f>
        <v>Yes</v>
      </c>
      <c r="G13" s="8">
        <v>96.959662854000001</v>
      </c>
      <c r="H13" s="9" t="str">
        <f>IF($B13="N/A","N/A",IF(G13&gt;100,"No",IF(G13&lt;95,"No","Yes")))</f>
        <v>Yes</v>
      </c>
      <c r="I13" s="10">
        <v>1.492</v>
      </c>
      <c r="J13" s="10">
        <v>-1.81</v>
      </c>
      <c r="K13" s="9" t="str">
        <f t="shared" si="0"/>
        <v>Yes</v>
      </c>
    </row>
    <row r="14" spans="1:11" x14ac:dyDescent="0.25">
      <c r="A14" s="96" t="s">
        <v>827</v>
      </c>
      <c r="B14" s="35" t="s">
        <v>220</v>
      </c>
      <c r="C14" s="8">
        <v>1.3063468664</v>
      </c>
      <c r="D14" s="9" t="str">
        <f>IF($B14="N/A","N/A",IF(C14&gt;1,"Yes","No"))</f>
        <v>Yes</v>
      </c>
      <c r="E14" s="8">
        <v>1.3079357352000001</v>
      </c>
      <c r="F14" s="9" t="str">
        <f>IF($B14="N/A","N/A",IF(E14&gt;1,"Yes","No"))</f>
        <v>Yes</v>
      </c>
      <c r="G14" s="8">
        <v>1.2416433819999999</v>
      </c>
      <c r="H14" s="9" t="str">
        <f>IF($B14="N/A","N/A",IF(G14&gt;1,"Yes","No"))</f>
        <v>Yes</v>
      </c>
      <c r="I14" s="10">
        <v>0.1216</v>
      </c>
      <c r="J14" s="10">
        <v>-5.07</v>
      </c>
      <c r="K14" s="9" t="str">
        <f t="shared" si="0"/>
        <v>Yes</v>
      </c>
    </row>
    <row r="15" spans="1:11" x14ac:dyDescent="0.25">
      <c r="A15" s="96" t="s">
        <v>311</v>
      </c>
      <c r="B15" s="35" t="s">
        <v>214</v>
      </c>
      <c r="C15" s="8">
        <v>98.022949294</v>
      </c>
      <c r="D15" s="9" t="str">
        <f>IF($B15="N/A","N/A",IF(C15&gt;100,"No",IF(C15&lt;95,"No","Yes")))</f>
        <v>Yes</v>
      </c>
      <c r="E15" s="8">
        <v>99.483173077000004</v>
      </c>
      <c r="F15" s="9" t="str">
        <f>IF($B15="N/A","N/A",IF(E15&gt;100,"No",IF(E15&lt;95,"No","Yes")))</f>
        <v>Yes</v>
      </c>
      <c r="G15" s="8">
        <v>97.652016857000007</v>
      </c>
      <c r="H15" s="9" t="str">
        <f>IF($B15="N/A","N/A",IF(G15&gt;100,"No",IF(G15&lt;95,"No","Yes")))</f>
        <v>Yes</v>
      </c>
      <c r="I15" s="10">
        <v>1.49</v>
      </c>
      <c r="J15" s="10">
        <v>-1.84</v>
      </c>
      <c r="K15" s="9" t="str">
        <f t="shared" si="0"/>
        <v>Yes</v>
      </c>
    </row>
    <row r="16" spans="1:11" x14ac:dyDescent="0.25">
      <c r="A16" s="96" t="s">
        <v>828</v>
      </c>
      <c r="B16" s="35" t="s">
        <v>221</v>
      </c>
      <c r="C16" s="8">
        <v>8.4777742624000005</v>
      </c>
      <c r="D16" s="9" t="str">
        <f>IF($B16="N/A","N/A",IF(C16&gt;3,"Yes","No"))</f>
        <v>Yes</v>
      </c>
      <c r="E16" s="8">
        <v>8.3566509604999997</v>
      </c>
      <c r="F16" s="9" t="str">
        <f>IF($B16="N/A","N/A",IF(E16&gt;3,"Yes","No"))</f>
        <v>Yes</v>
      </c>
      <c r="G16" s="8">
        <v>8.5057542128999994</v>
      </c>
      <c r="H16" s="9" t="str">
        <f>IF($B16="N/A","N/A",IF(G16&gt;3,"Yes","No"))</f>
        <v>Yes</v>
      </c>
      <c r="I16" s="10">
        <v>-1.43</v>
      </c>
      <c r="J16" s="10">
        <v>1.784</v>
      </c>
      <c r="K16" s="9" t="str">
        <f t="shared" si="0"/>
        <v>Yes</v>
      </c>
    </row>
    <row r="17" spans="1:11" x14ac:dyDescent="0.25">
      <c r="A17" s="96" t="s">
        <v>829</v>
      </c>
      <c r="B17" s="35" t="s">
        <v>222</v>
      </c>
      <c r="C17" s="8">
        <v>3.5178522970000001</v>
      </c>
      <c r="D17" s="9" t="str">
        <f>IF($B17="N/A","N/A",IF(C17&gt;=8,"No",IF(C17&lt;2,"No","Yes")))</f>
        <v>Yes</v>
      </c>
      <c r="E17" s="8">
        <v>3.2983173077000001</v>
      </c>
      <c r="F17" s="9" t="str">
        <f>IF($B17="N/A","N/A",IF(E17&gt;=8,"No",IF(E17&lt;2,"No","Yes")))</f>
        <v>Yes</v>
      </c>
      <c r="G17" s="8">
        <v>3.6719863495</v>
      </c>
      <c r="H17" s="9" t="str">
        <f>IF($B17="N/A","N/A",IF(G17&gt;=8,"No",IF(G17&lt;2,"No","Yes")))</f>
        <v>Yes</v>
      </c>
      <c r="I17" s="10">
        <v>-6.24</v>
      </c>
      <c r="J17" s="10">
        <v>11.33</v>
      </c>
      <c r="K17" s="9" t="str">
        <f t="shared" si="0"/>
        <v>Yes</v>
      </c>
    </row>
    <row r="18" spans="1:11" x14ac:dyDescent="0.25">
      <c r="A18" s="96" t="s">
        <v>830</v>
      </c>
      <c r="B18" s="35" t="s">
        <v>222</v>
      </c>
      <c r="C18" s="8">
        <v>4.2137440571999996</v>
      </c>
      <c r="D18" s="9" t="str">
        <f>IF($B18="N/A","N/A",IF(C18&gt;=8,"No",IF(C18&lt;2,"No","Yes")))</f>
        <v>Yes</v>
      </c>
      <c r="E18" s="8">
        <v>3.6579844206000001</v>
      </c>
      <c r="F18" s="9" t="str">
        <f>IF($B18="N/A","N/A",IF(E18&gt;=8,"No",IF(E18&lt;2,"No","Yes")))</f>
        <v>Yes</v>
      </c>
      <c r="G18" s="8">
        <v>4.0487272726999999</v>
      </c>
      <c r="H18" s="9" t="str">
        <f>IF($B18="N/A","N/A",IF(G18&gt;=8,"No",IF(G18&lt;2,"No","Yes")))</f>
        <v>Yes</v>
      </c>
      <c r="I18" s="10">
        <v>-13.2</v>
      </c>
      <c r="J18" s="10">
        <v>10.68</v>
      </c>
      <c r="K18" s="9" t="str">
        <f t="shared" si="0"/>
        <v>Yes</v>
      </c>
    </row>
    <row r="19" spans="1:11" x14ac:dyDescent="0.25">
      <c r="A19" s="96" t="s">
        <v>312</v>
      </c>
      <c r="B19" s="35" t="s">
        <v>223</v>
      </c>
      <c r="C19" s="8">
        <v>98.511397115999998</v>
      </c>
      <c r="D19" s="9" t="str">
        <f>IF(OR($B19="N/A",$C19="N/A"),"N/A",IF(C19&gt;100,"No",IF(C19&lt;98,"No","Yes")))</f>
        <v>Yes</v>
      </c>
      <c r="E19" s="8">
        <v>99.987980769000004</v>
      </c>
      <c r="F19" s="9" t="str">
        <f>IF(OR($B19="N/A",$E19="N/A"),"N/A",IF(E19&gt;100,"No",IF(E19&lt;98,"No","Yes")))</f>
        <v>Yes</v>
      </c>
      <c r="G19" s="8">
        <v>99.127031908000006</v>
      </c>
      <c r="H19" s="9" t="str">
        <f>IF($B19="N/A","N/A",IF(G19&gt;100,"No",IF(G19&lt;98,"No","Yes")))</f>
        <v>Yes</v>
      </c>
      <c r="I19" s="10">
        <v>1.4990000000000001</v>
      </c>
      <c r="J19" s="10">
        <v>-0.86099999999999999</v>
      </c>
      <c r="K19" s="9" t="str">
        <f t="shared" si="0"/>
        <v>Yes</v>
      </c>
    </row>
    <row r="20" spans="1:11" x14ac:dyDescent="0.25">
      <c r="A20" s="96" t="s">
        <v>31</v>
      </c>
      <c r="B20" s="51" t="s">
        <v>214</v>
      </c>
      <c r="C20" s="8">
        <v>97.794231663999994</v>
      </c>
      <c r="D20" s="9" t="str">
        <f>IF($B20="N/A","N/A",IF(C20&gt;100,"No",IF(C20&lt;95,"No","Yes")))</f>
        <v>Yes</v>
      </c>
      <c r="E20" s="8">
        <v>99.579326922999996</v>
      </c>
      <c r="F20" s="9" t="str">
        <f>IF($B20="N/A","N/A",IF(E20&gt;100,"No",IF(E20&lt;95,"No","Yes")))</f>
        <v>Yes</v>
      </c>
      <c r="G20" s="8">
        <v>97.872767409000005</v>
      </c>
      <c r="H20" s="9" t="str">
        <f>IF($B20="N/A","N/A",IF(G20&gt;100,"No",IF(G20&lt;95,"No","Yes")))</f>
        <v>Yes</v>
      </c>
      <c r="I20" s="10">
        <v>1.825</v>
      </c>
      <c r="J20" s="10">
        <v>-1.71</v>
      </c>
      <c r="K20" s="9" t="str">
        <f t="shared" si="0"/>
        <v>Yes</v>
      </c>
    </row>
    <row r="21" spans="1:11" x14ac:dyDescent="0.25">
      <c r="A21" s="96" t="s">
        <v>313</v>
      </c>
      <c r="B21" s="35" t="s">
        <v>214</v>
      </c>
      <c r="C21" s="8">
        <v>98.499767406000004</v>
      </c>
      <c r="D21" s="9" t="str">
        <f>IF($B21="N/A","N/A",IF(C21&gt;100,"No",IF(C21&lt;95,"No","Yes")))</f>
        <v>Yes</v>
      </c>
      <c r="E21" s="8">
        <v>100</v>
      </c>
      <c r="F21" s="9" t="str">
        <f>IF($B21="N/A","N/A",IF(E21&gt;100,"No",IF(E21&lt;95,"No","Yes")))</f>
        <v>Yes</v>
      </c>
      <c r="G21" s="8">
        <v>98.836042544999998</v>
      </c>
      <c r="H21" s="9" t="str">
        <f>IF($B21="N/A","N/A",IF(G21&gt;100,"No",IF(G21&lt;95,"No","Yes")))</f>
        <v>Yes</v>
      </c>
      <c r="I21" s="10">
        <v>1.5229999999999999</v>
      </c>
      <c r="J21" s="10">
        <v>-1.1599999999999999</v>
      </c>
      <c r="K21" s="9" t="str">
        <f t="shared" si="0"/>
        <v>Yes</v>
      </c>
    </row>
    <row r="22" spans="1:11" x14ac:dyDescent="0.25">
      <c r="A22" s="96" t="s">
        <v>1709</v>
      </c>
      <c r="B22" s="35" t="s">
        <v>224</v>
      </c>
      <c r="C22" s="8">
        <v>0</v>
      </c>
      <c r="D22" s="9" t="str">
        <f>IF($B22="N/A","N/A",IF(C22&gt;5,"No",IF(C22&lt;=0,"No","Yes")))</f>
        <v>No</v>
      </c>
      <c r="E22" s="8">
        <v>0</v>
      </c>
      <c r="F22" s="9" t="str">
        <f>IF($B22="N/A","N/A",IF(E22&gt;5,"No",IF(E22&lt;=0,"No","Yes")))</f>
        <v>No</v>
      </c>
      <c r="G22" s="8">
        <v>0</v>
      </c>
      <c r="H22" s="9" t="str">
        <f>IF($B22="N/A","N/A",IF(G22&gt;5,"No",IF(G22&lt;=0,"No","Yes")))</f>
        <v>No</v>
      </c>
      <c r="I22" s="10" t="s">
        <v>1747</v>
      </c>
      <c r="J22" s="10" t="s">
        <v>1747</v>
      </c>
      <c r="K22" s="9" t="str">
        <f t="shared" si="0"/>
        <v>N/A</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4.5868739338999998</v>
      </c>
      <c r="D24" s="9" t="str">
        <f>IF($B24="N/A","N/A",IF(C24&gt;=2,"Yes","No"))</f>
        <v>Yes</v>
      </c>
      <c r="E24" s="8">
        <v>4.5610576923000004</v>
      </c>
      <c r="F24" s="9" t="str">
        <f>IF($B24="N/A","N/A",IF(E24&gt;=2,"Yes","No"))</f>
        <v>Yes</v>
      </c>
      <c r="G24" s="8">
        <v>4.9392935981999999</v>
      </c>
      <c r="H24" s="9" t="str">
        <f>IF($B24="N/A","N/A",IF(G24&gt;=2,"Yes","No"))</f>
        <v>Yes</v>
      </c>
      <c r="I24" s="10">
        <v>-0.56299999999999994</v>
      </c>
      <c r="J24" s="10">
        <v>8.2929999999999993</v>
      </c>
      <c r="K24" s="9" t="str">
        <f t="shared" si="0"/>
        <v>Yes</v>
      </c>
    </row>
    <row r="25" spans="1:11" x14ac:dyDescent="0.25">
      <c r="A25" s="96" t="s">
        <v>832</v>
      </c>
      <c r="B25" s="35" t="s">
        <v>226</v>
      </c>
      <c r="C25" s="8">
        <v>5.1790975345000003</v>
      </c>
      <c r="D25" s="9" t="str">
        <f>IF($B25="N/A","N/A",IF(C25&gt;30,"No",IF(C25&lt;5,"No","Yes")))</f>
        <v>Yes</v>
      </c>
      <c r="E25" s="8">
        <v>6.1538461538</v>
      </c>
      <c r="F25" s="9" t="str">
        <f>IF($B25="N/A","N/A",IF(E25&gt;30,"No",IF(E25&lt;5,"No","Yes")))</f>
        <v>Yes</v>
      </c>
      <c r="G25" s="8">
        <v>3.7728276139000001</v>
      </c>
      <c r="H25" s="9" t="str">
        <f>IF($B25="N/A","N/A",IF(G25&gt;30,"No",IF(G25&lt;5,"No","Yes")))</f>
        <v>No</v>
      </c>
      <c r="I25" s="10">
        <v>18.82</v>
      </c>
      <c r="J25" s="10">
        <v>-38.700000000000003</v>
      </c>
      <c r="K25" s="9" t="str">
        <f t="shared" si="0"/>
        <v>No</v>
      </c>
    </row>
    <row r="26" spans="1:11" x14ac:dyDescent="0.25">
      <c r="A26" s="96" t="s">
        <v>833</v>
      </c>
      <c r="B26" s="35" t="s">
        <v>227</v>
      </c>
      <c r="C26" s="8">
        <v>14.719336330999999</v>
      </c>
      <c r="D26" s="9" t="str">
        <f>IF($B26="N/A","N/A",IF(C26&gt;75,"No",IF(C26&lt;15,"No","Yes")))</f>
        <v>No</v>
      </c>
      <c r="E26" s="8">
        <v>14.242788462</v>
      </c>
      <c r="F26" s="9" t="str">
        <f>IF($B26="N/A","N/A",IF(E26&gt;75,"No",IF(E26&lt;15,"No","Yes")))</f>
        <v>No</v>
      </c>
      <c r="G26" s="8">
        <v>14.800321092000001</v>
      </c>
      <c r="H26" s="9" t="str">
        <f>IF($B26="N/A","N/A",IF(G26&gt;75,"No",IF(G26&lt;15,"No","Yes")))</f>
        <v>No</v>
      </c>
      <c r="I26" s="10">
        <v>-3.24</v>
      </c>
      <c r="J26" s="10">
        <v>3.9140000000000001</v>
      </c>
      <c r="K26" s="9" t="str">
        <f t="shared" si="0"/>
        <v>Yes</v>
      </c>
    </row>
    <row r="27" spans="1:11" x14ac:dyDescent="0.25">
      <c r="A27" s="96" t="s">
        <v>834</v>
      </c>
      <c r="B27" s="35" t="s">
        <v>228</v>
      </c>
      <c r="C27" s="8">
        <v>80.101566133999995</v>
      </c>
      <c r="D27" s="9" t="str">
        <f>IF($B27="N/A","N/A",IF(C27&gt;70,"No",IF(C27&lt;25,"No","Yes")))</f>
        <v>No</v>
      </c>
      <c r="E27" s="8">
        <v>79.603365385000004</v>
      </c>
      <c r="F27" s="9" t="str">
        <f>IF($B27="N/A","N/A",IF(E27&gt;70,"No",IF(E27&lt;25,"No","Yes")))</f>
        <v>No</v>
      </c>
      <c r="G27" s="8">
        <v>81.426851294000002</v>
      </c>
      <c r="H27" s="9" t="str">
        <f>IF($B27="N/A","N/A",IF(G27&gt;70,"No",IF(G27&lt;25,"No","Yes")))</f>
        <v>No</v>
      </c>
      <c r="I27" s="10">
        <v>-0.622</v>
      </c>
      <c r="J27" s="10">
        <v>2.2909999999999999</v>
      </c>
      <c r="K27" s="9" t="str">
        <f t="shared" si="0"/>
        <v>Yes</v>
      </c>
    </row>
    <row r="28" spans="1:11" x14ac:dyDescent="0.25">
      <c r="A28" s="96" t="s">
        <v>318</v>
      </c>
      <c r="B28" s="35" t="s">
        <v>229</v>
      </c>
      <c r="C28" s="8">
        <v>61.707241433</v>
      </c>
      <c r="D28" s="9" t="str">
        <f>IF($B28="N/A","N/A",IF(C28&gt;70,"No",IF(C28&lt;35,"No","Yes")))</f>
        <v>Yes</v>
      </c>
      <c r="E28" s="8">
        <v>45.721153846</v>
      </c>
      <c r="F28" s="9" t="str">
        <f>IF($B28="N/A","N/A",IF(E28&gt;70,"No",IF(E28&lt;35,"No","Yes")))</f>
        <v>Yes</v>
      </c>
      <c r="G28" s="8">
        <v>54.334738110000004</v>
      </c>
      <c r="H28" s="9" t="str">
        <f>IF($B28="N/A","N/A",IF(G28&gt;70,"No",IF(G28&lt;35,"No","Yes")))</f>
        <v>Yes</v>
      </c>
      <c r="I28" s="10">
        <v>-25.9</v>
      </c>
      <c r="J28" s="10">
        <v>18.84</v>
      </c>
      <c r="K28" s="9" t="str">
        <f t="shared" si="0"/>
        <v>Yes</v>
      </c>
    </row>
    <row r="29" spans="1:11" x14ac:dyDescent="0.25">
      <c r="A29" s="96" t="s">
        <v>835</v>
      </c>
      <c r="B29" s="35" t="s">
        <v>220</v>
      </c>
      <c r="C29" s="8">
        <v>2.3488503581</v>
      </c>
      <c r="D29" s="9" t="str">
        <f>IF($B29="N/A","N/A",IF(C29&gt;1,"Yes","No"))</f>
        <v>Yes</v>
      </c>
      <c r="E29" s="8">
        <v>2.3307045216</v>
      </c>
      <c r="F29" s="9" t="str">
        <f>IF($B29="N/A","N/A",IF(E29&gt;1,"Yes","No"))</f>
        <v>Yes</v>
      </c>
      <c r="G29" s="8">
        <v>2.3215143121000001</v>
      </c>
      <c r="H29" s="9" t="str">
        <f>IF($B29="N/A","N/A",IF(G29&gt;1,"Yes","No"))</f>
        <v>Yes</v>
      </c>
      <c r="I29" s="10">
        <v>-0.77300000000000002</v>
      </c>
      <c r="J29" s="10">
        <v>-0.39400000000000002</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1747</v>
      </c>
      <c r="J30" s="10" t="s">
        <v>1747</v>
      </c>
      <c r="K30" s="9" t="str">
        <f t="shared" si="0"/>
        <v>N/A</v>
      </c>
    </row>
    <row r="31" spans="1:11" x14ac:dyDescent="0.25">
      <c r="A31" s="96" t="s">
        <v>836</v>
      </c>
      <c r="B31" s="35" t="s">
        <v>213</v>
      </c>
      <c r="C31" s="8">
        <v>99.315240607999996</v>
      </c>
      <c r="D31" s="9" t="str">
        <f>IF($B31="N/A","N/A",IF(C31&gt;15,"No",IF(C31&lt;-15,"No","Yes")))</f>
        <v>N/A</v>
      </c>
      <c r="E31" s="8">
        <v>98.817034699999994</v>
      </c>
      <c r="F31" s="9" t="str">
        <f>IF($B31="N/A","N/A",IF(E31&gt;15,"No",IF(E31&lt;-15,"No","Yes")))</f>
        <v>N/A</v>
      </c>
      <c r="G31" s="8">
        <v>97.248384118000004</v>
      </c>
      <c r="H31" s="9" t="str">
        <f>IF($B31="N/A","N/A",IF(G31&gt;15,"No",IF(G31&lt;-15,"No","Yes")))</f>
        <v>N/A</v>
      </c>
      <c r="I31" s="10">
        <v>-0.502</v>
      </c>
      <c r="J31" s="10">
        <v>-1.59</v>
      </c>
      <c r="K31" s="9" t="str">
        <f t="shared" si="0"/>
        <v>Yes</v>
      </c>
    </row>
    <row r="32" spans="1:11" x14ac:dyDescent="0.25">
      <c r="A32" s="96" t="s">
        <v>320</v>
      </c>
      <c r="B32" s="35" t="s">
        <v>213</v>
      </c>
      <c r="C32" s="8" t="s">
        <v>1747</v>
      </c>
      <c r="D32" s="9" t="str">
        <f>IF($B32="N/A","N/A",IF(C32&gt;15,"No",IF(C32&lt;-15,"No","Yes")))</f>
        <v>N/A</v>
      </c>
      <c r="E32" s="8" t="s">
        <v>1747</v>
      </c>
      <c r="F32" s="9" t="str">
        <f>IF($B32="N/A","N/A",IF(E32&gt;15,"No",IF(E32&lt;-15,"No","Yes")))</f>
        <v>N/A</v>
      </c>
      <c r="G32" s="8" t="s">
        <v>1747</v>
      </c>
      <c r="H32" s="9" t="str">
        <f>IF($B32="N/A","N/A",IF(G32&gt;15,"No",IF(G32&lt;-15,"No","Yes")))</f>
        <v>N/A</v>
      </c>
      <c r="I32" s="10" t="s">
        <v>1747</v>
      </c>
      <c r="J32" s="10" t="s">
        <v>1747</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0</v>
      </c>
      <c r="D34" s="9" t="str">
        <f>IF($B34="N/A","N/A",IF(C34&gt;=90,"Yes","No"))</f>
        <v>No</v>
      </c>
      <c r="E34" s="8">
        <v>0</v>
      </c>
      <c r="F34" s="9" t="str">
        <f>IF($B34="N/A","N/A",IF(E34&gt;=90,"Yes","No"))</f>
        <v>No</v>
      </c>
      <c r="G34" s="8">
        <v>0</v>
      </c>
      <c r="H34" s="9" t="str">
        <f>IF($B34="N/A","N/A",IF(G34&gt;=90,"Yes","No"))</f>
        <v>No</v>
      </c>
      <c r="I34" s="10" t="s">
        <v>1747</v>
      </c>
      <c r="J34" s="10" t="s">
        <v>1747</v>
      </c>
      <c r="K34" s="9" t="str">
        <f t="shared" si="0"/>
        <v>N/A</v>
      </c>
    </row>
    <row r="35" spans="1:11" x14ac:dyDescent="0.25">
      <c r="A35" s="96" t="s">
        <v>323</v>
      </c>
      <c r="B35" s="35" t="s">
        <v>213</v>
      </c>
      <c r="C35" s="8">
        <v>38.126066057000003</v>
      </c>
      <c r="D35" s="9" t="str">
        <f>IF($B35="N/A","N/A",IF(C35&gt;15,"No",IF(C35&lt;-15,"No","Yes")))</f>
        <v>N/A</v>
      </c>
      <c r="E35" s="8">
        <v>38.317307692</v>
      </c>
      <c r="F35" s="9" t="str">
        <f>IF($B35="N/A","N/A",IF(E35&gt;15,"No",IF(E35&lt;-15,"No","Yes")))</f>
        <v>N/A</v>
      </c>
      <c r="G35" s="8">
        <v>31.838250049999999</v>
      </c>
      <c r="H35" s="9" t="str">
        <f>IF($B35="N/A","N/A",IF(G35&gt;15,"No",IF(G35&lt;-15,"No","Yes")))</f>
        <v>N/A</v>
      </c>
      <c r="I35" s="10">
        <v>0.50160000000000005</v>
      </c>
      <c r="J35" s="10">
        <v>-16.899999999999999</v>
      </c>
      <c r="K35" s="9" t="str">
        <f t="shared" si="0"/>
        <v>Yes</v>
      </c>
    </row>
    <row r="36" spans="1:11" ht="25" x14ac:dyDescent="0.25">
      <c r="A36" s="96" t="s">
        <v>369</v>
      </c>
      <c r="B36" s="35" t="s">
        <v>213</v>
      </c>
      <c r="C36" s="8">
        <v>20.956737479000001</v>
      </c>
      <c r="D36" s="9" t="str">
        <f>IF($B36="N/A","N/A",IF(C36&gt;15,"No",IF(C36&lt;-15,"No","Yes")))</f>
        <v>N/A</v>
      </c>
      <c r="E36" s="8">
        <v>19.230769231</v>
      </c>
      <c r="F36" s="9" t="str">
        <f>IF($B36="N/A","N/A",IF(E36&gt;15,"No",IF(E36&lt;-15,"No","Yes")))</f>
        <v>N/A</v>
      </c>
      <c r="G36" s="8">
        <v>22.917920931000001</v>
      </c>
      <c r="H36" s="9" t="str">
        <f>IF($B36="N/A","N/A",IF(G36&gt;15,"No",IF(G36&lt;-15,"No","Yes")))</f>
        <v>N/A</v>
      </c>
      <c r="I36" s="10">
        <v>-8.24</v>
      </c>
      <c r="J36" s="10">
        <v>19.170000000000002</v>
      </c>
      <c r="K36" s="9" t="str">
        <f t="shared" si="0"/>
        <v>Yes</v>
      </c>
    </row>
    <row r="37" spans="1:11" x14ac:dyDescent="0.25">
      <c r="A37" s="96" t="s">
        <v>374</v>
      </c>
      <c r="B37" s="35" t="s">
        <v>231</v>
      </c>
      <c r="C37" s="8">
        <v>89.587532951</v>
      </c>
      <c r="D37" s="9" t="str">
        <f>IF($B37="N/A","N/A",IF(C37&gt;90,"No",IF(C37&lt;75,"No","Yes")))</f>
        <v>Yes</v>
      </c>
      <c r="E37" s="8">
        <v>90.877403846000007</v>
      </c>
      <c r="F37" s="9" t="str">
        <f>IF($B37="N/A","N/A",IF(E37&gt;90,"No",IF(E37&lt;75,"No","Yes")))</f>
        <v>No</v>
      </c>
      <c r="G37" s="8">
        <v>89.694962873999998</v>
      </c>
      <c r="H37" s="9" t="str">
        <f>IF($B37="N/A","N/A",IF(G37&gt;90,"No",IF(G37&lt;75,"No","Yes")))</f>
        <v>Yes</v>
      </c>
      <c r="I37" s="10">
        <v>1.44</v>
      </c>
      <c r="J37" s="10">
        <v>-1.3</v>
      </c>
      <c r="K37" s="9" t="str">
        <f>IF(J37="Div by 0", "N/A", IF(J37="N/A","N/A", IF(J37&gt;30, "No", IF(J37&lt;-30, "No", "Yes"))))</f>
        <v>Yes</v>
      </c>
    </row>
    <row r="38" spans="1:11" x14ac:dyDescent="0.25">
      <c r="A38" s="96" t="s">
        <v>375</v>
      </c>
      <c r="B38" s="35" t="s">
        <v>232</v>
      </c>
      <c r="C38" s="8">
        <v>6.7529849588999999</v>
      </c>
      <c r="D38" s="9" t="str">
        <f>IF($B38="N/A","N/A",IF(C38&gt;10,"No",IF(C38&lt;1,"No","Yes")))</f>
        <v>Yes</v>
      </c>
      <c r="E38" s="8">
        <v>7.1033653846</v>
      </c>
      <c r="F38" s="9" t="str">
        <f>IF($B38="N/A","N/A",IF(E38&gt;10,"No",IF(E38&lt;1,"No","Yes")))</f>
        <v>Yes</v>
      </c>
      <c r="G38" s="8">
        <v>6.9034718040999996</v>
      </c>
      <c r="H38" s="9" t="str">
        <f>IF($B38="N/A","N/A",IF(G38&gt;10,"No",IF(G38&lt;1,"No","Yes")))</f>
        <v>Yes</v>
      </c>
      <c r="I38" s="10">
        <v>5.1890000000000001</v>
      </c>
      <c r="J38" s="10">
        <v>-2.81</v>
      </c>
      <c r="K38" s="9" t="str">
        <f>IF(J38="Div by 0", "N/A", IF(J38="N/A","N/A", IF(J38&gt;30, "No", IF(J38&lt;-30, "No", "Yes"))))</f>
        <v>Yes</v>
      </c>
    </row>
    <row r="39" spans="1:11" x14ac:dyDescent="0.25">
      <c r="A39" s="96" t="s">
        <v>376</v>
      </c>
      <c r="B39" s="35" t="s">
        <v>233</v>
      </c>
      <c r="C39" s="8">
        <v>2.7368584277000001</v>
      </c>
      <c r="D39" s="9" t="str">
        <f>IF($B39="N/A","N/A",IF(C39&gt;2,"No",IF(C39&lt;=0,"No","Yes")))</f>
        <v>No</v>
      </c>
      <c r="E39" s="8">
        <v>0.9014423077</v>
      </c>
      <c r="F39" s="9" t="str">
        <f>IF($B39="N/A","N/A",IF(E39&gt;2,"No",IF(E39&lt;=0,"No","Yes")))</f>
        <v>Yes</v>
      </c>
      <c r="G39" s="8">
        <v>1.5452538630999999</v>
      </c>
      <c r="H39" s="9" t="str">
        <f>IF($B39="N/A","N/A",IF(G39&gt;2,"No",IF(G39&lt;=0,"No","Yes")))</f>
        <v>Yes</v>
      </c>
      <c r="I39" s="10">
        <v>-67.099999999999994</v>
      </c>
      <c r="J39" s="10">
        <v>71.42</v>
      </c>
      <c r="K39" s="9" t="str">
        <f>IF(J39="Div by 0", "N/A", IF(J39="N/A","N/A", IF(J39&gt;30, "No", IF(J39&lt;-30, "No", "Yes"))))</f>
        <v>No</v>
      </c>
    </row>
    <row r="40" spans="1:11" x14ac:dyDescent="0.25">
      <c r="A40" s="96" t="s">
        <v>377</v>
      </c>
      <c r="B40" s="35" t="s">
        <v>234</v>
      </c>
      <c r="C40" s="8">
        <v>0.51558381139999998</v>
      </c>
      <c r="D40" s="9" t="str">
        <f>IF($B40="N/A","N/A",IF(C40&gt;3,"No",IF(C40&lt;=0,"No","Yes")))</f>
        <v>Yes</v>
      </c>
      <c r="E40" s="8">
        <v>0.5288461538</v>
      </c>
      <c r="F40" s="9" t="str">
        <f>IF($B40="N/A","N/A",IF(E40&gt;3,"No",IF(E40&lt;=0,"No","Yes")))</f>
        <v>Yes</v>
      </c>
      <c r="G40" s="8">
        <v>0.6020469597</v>
      </c>
      <c r="H40" s="9" t="str">
        <f>IF($B40="N/A","N/A",IF(G40&gt;3,"No",IF(G40&lt;=0,"No","Yes")))</f>
        <v>Yes</v>
      </c>
      <c r="I40" s="10">
        <v>2.5720000000000001</v>
      </c>
      <c r="J40" s="10">
        <v>13.84</v>
      </c>
      <c r="K40" s="9" t="str">
        <f>IF(J40="Div by 0", "N/A", IF(J40="N/A","N/A", IF(J40&gt;30, "No", IF(J40&lt;-30, "No", "Yes"))))</f>
        <v>Yes</v>
      </c>
    </row>
    <row r="41" spans="1:11" s="101" customFormat="1" x14ac:dyDescent="0.25">
      <c r="A41" s="140" t="s">
        <v>1647</v>
      </c>
      <c r="B41" s="141"/>
      <c r="C41" s="141"/>
      <c r="D41" s="141"/>
      <c r="E41" s="141"/>
      <c r="F41" s="141"/>
      <c r="G41" s="141"/>
      <c r="H41" s="141"/>
      <c r="I41" s="141"/>
      <c r="J41" s="141"/>
      <c r="K41" s="142"/>
    </row>
    <row r="42" spans="1:11" ht="16.5" customHeight="1" x14ac:dyDescent="0.25">
      <c r="A42" s="132" t="s">
        <v>1645</v>
      </c>
      <c r="B42" s="133"/>
      <c r="C42" s="133"/>
      <c r="D42" s="133"/>
      <c r="E42" s="133"/>
      <c r="F42" s="133"/>
      <c r="G42" s="133"/>
      <c r="H42" s="133"/>
      <c r="I42" s="133"/>
      <c r="J42" s="133"/>
      <c r="K42" s="134"/>
    </row>
    <row r="43" spans="1:11" x14ac:dyDescent="0.25">
      <c r="A43" s="135" t="s">
        <v>1743</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1"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1732</v>
      </c>
      <c r="D5" s="24" t="s">
        <v>1737</v>
      </c>
      <c r="E5" s="24" t="s">
        <v>651</v>
      </c>
      <c r="F5" s="24" t="s">
        <v>1733</v>
      </c>
      <c r="G5" s="24" t="s">
        <v>652</v>
      </c>
      <c r="H5" s="24" t="s">
        <v>1734</v>
      </c>
      <c r="I5" s="25" t="s">
        <v>1735</v>
      </c>
      <c r="J5" s="25" t="s">
        <v>1736</v>
      </c>
      <c r="K5" s="24" t="s">
        <v>653</v>
      </c>
    </row>
    <row r="6" spans="1:11" x14ac:dyDescent="0.25">
      <c r="A6" s="96" t="s">
        <v>301</v>
      </c>
      <c r="B6" s="35" t="s">
        <v>213</v>
      </c>
      <c r="C6" s="36">
        <v>5974</v>
      </c>
      <c r="D6" s="9" t="str">
        <f>IF($B6="N/A","N/A",IF(C6&gt;15,"No",IF(C6&lt;-15,"No","Yes")))</f>
        <v>N/A</v>
      </c>
      <c r="E6" s="36">
        <v>23264</v>
      </c>
      <c r="F6" s="9" t="str">
        <f>IF($B6="N/A","N/A",IF(E6&gt;15,"No",IF(E6&lt;-15,"No","Yes")))</f>
        <v>N/A</v>
      </c>
      <c r="G6" s="36">
        <v>22523</v>
      </c>
      <c r="H6" s="9" t="str">
        <f>IF($B6="N/A","N/A",IF(G6&gt;15,"No",IF(G6&lt;-15,"No","Yes")))</f>
        <v>N/A</v>
      </c>
      <c r="I6" s="10">
        <v>289.39999999999998</v>
      </c>
      <c r="J6" s="10">
        <v>-3.19</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5">
      <c r="A9" s="96" t="s">
        <v>824</v>
      </c>
      <c r="B9" s="35" t="s">
        <v>213</v>
      </c>
      <c r="C9" s="82">
        <v>1194.7835620999999</v>
      </c>
      <c r="D9" s="9" t="str">
        <f>IF($B9="N/A","N/A",IF(C9&gt;15,"No",IF(C9&lt;-15,"No","Yes")))</f>
        <v>N/A</v>
      </c>
      <c r="E9" s="82">
        <v>7325.7735126999996</v>
      </c>
      <c r="F9" s="9" t="str">
        <f>IF($B9="N/A","N/A",IF(E9&gt;15,"No",IF(E9&lt;-15,"No","Yes")))</f>
        <v>N/A</v>
      </c>
      <c r="G9" s="82">
        <v>7287.3180749000003</v>
      </c>
      <c r="H9" s="9" t="str">
        <f>IF($B9="N/A","N/A",IF(G9&gt;15,"No",IF(G9&lt;-15,"No","Yes")))</f>
        <v>N/A</v>
      </c>
      <c r="I9" s="10">
        <v>513.1</v>
      </c>
      <c r="J9" s="10">
        <v>-0.52500000000000002</v>
      </c>
      <c r="K9" s="9" t="str">
        <f t="shared" si="0"/>
        <v>Yes</v>
      </c>
    </row>
    <row r="10" spans="1:11" x14ac:dyDescent="0.25">
      <c r="A10" s="96" t="s">
        <v>309</v>
      </c>
      <c r="B10" s="35" t="s">
        <v>213</v>
      </c>
      <c r="C10" s="8">
        <v>0.43521928360000001</v>
      </c>
      <c r="D10" s="9" t="str">
        <f>IF($B10="N/A","N/A",IF(C10&gt;15,"No",IF(C10&lt;-15,"No","Yes")))</f>
        <v>N/A</v>
      </c>
      <c r="E10" s="8">
        <v>1.5732462172999999</v>
      </c>
      <c r="F10" s="9" t="str">
        <f>IF($B10="N/A","N/A",IF(E10&gt;15,"No",IF(E10&lt;-15,"No","Yes")))</f>
        <v>N/A</v>
      </c>
      <c r="G10" s="8">
        <v>1.9668783022</v>
      </c>
      <c r="H10" s="9" t="str">
        <f>IF($B10="N/A","N/A",IF(G10&gt;15,"No",IF(G10&lt;-15,"No","Yes")))</f>
        <v>N/A</v>
      </c>
      <c r="I10" s="10">
        <v>261.5</v>
      </c>
      <c r="J10" s="10">
        <v>25.02</v>
      </c>
      <c r="K10" s="9" t="str">
        <f t="shared" si="0"/>
        <v>Yes</v>
      </c>
    </row>
    <row r="11" spans="1:11" x14ac:dyDescent="0.25">
      <c r="A11" s="96" t="s">
        <v>826</v>
      </c>
      <c r="B11" s="35" t="s">
        <v>213</v>
      </c>
      <c r="C11" s="82">
        <v>1236.4230769000001</v>
      </c>
      <c r="D11" s="9" t="str">
        <f>IF($B11="N/A","N/A",IF(C11&gt;15,"No",IF(C11&lt;-15,"No","Yes")))</f>
        <v>N/A</v>
      </c>
      <c r="E11" s="82">
        <v>4275.4699454000001</v>
      </c>
      <c r="F11" s="9" t="str">
        <f>IF($B11="N/A","N/A",IF(E11&gt;15,"No",IF(E11&lt;-15,"No","Yes")))</f>
        <v>N/A</v>
      </c>
      <c r="G11" s="82">
        <v>4182.8261850999997</v>
      </c>
      <c r="H11" s="9" t="str">
        <f>IF($B11="N/A","N/A",IF(G11&gt;15,"No",IF(G11&lt;-15,"No","Yes")))</f>
        <v>N/A</v>
      </c>
      <c r="I11" s="10">
        <v>245.8</v>
      </c>
      <c r="J11" s="10">
        <v>-2.17</v>
      </c>
      <c r="K11" s="9" t="str">
        <f t="shared" si="0"/>
        <v>Yes</v>
      </c>
    </row>
    <row r="12" spans="1:11" x14ac:dyDescent="0.25">
      <c r="A12" s="96" t="s">
        <v>310</v>
      </c>
      <c r="B12" s="35" t="s">
        <v>214</v>
      </c>
      <c r="C12" s="8">
        <v>91.596919987000007</v>
      </c>
      <c r="D12" s="9" t="str">
        <f>IF($B12="N/A","N/A",IF(C12&gt;100,"No",IF(C12&lt;95,"No","Yes")))</f>
        <v>No</v>
      </c>
      <c r="E12" s="8">
        <v>95.336141678000004</v>
      </c>
      <c r="F12" s="9" t="str">
        <f>IF($B12="N/A","N/A",IF(E12&gt;100,"No",IF(E12&lt;95,"No","Yes")))</f>
        <v>Yes</v>
      </c>
      <c r="G12" s="8">
        <v>96.754428806000007</v>
      </c>
      <c r="H12" s="9" t="str">
        <f>IF($B12="N/A","N/A",IF(G12&gt;100,"No",IF(G12&lt;95,"No","Yes")))</f>
        <v>Yes</v>
      </c>
      <c r="I12" s="10">
        <v>4.0819999999999999</v>
      </c>
      <c r="J12" s="10">
        <v>1.488</v>
      </c>
      <c r="K12" s="9" t="str">
        <f t="shared" si="0"/>
        <v>Yes</v>
      </c>
    </row>
    <row r="13" spans="1:11" x14ac:dyDescent="0.25">
      <c r="A13" s="96" t="s">
        <v>827</v>
      </c>
      <c r="B13" s="35" t="s">
        <v>220</v>
      </c>
      <c r="C13" s="8">
        <v>1.1823830409</v>
      </c>
      <c r="D13" s="9" t="str">
        <f>IF($B13="N/A","N/A",IF(C13&gt;1,"Yes","No"))</f>
        <v>Yes</v>
      </c>
      <c r="E13" s="8">
        <v>1.2560981108</v>
      </c>
      <c r="F13" s="9" t="str">
        <f>IF($B13="N/A","N/A",IF(E13&gt;1,"Yes","No"))</f>
        <v>Yes</v>
      </c>
      <c r="G13" s="8">
        <v>1.2505506608000001</v>
      </c>
      <c r="H13" s="9" t="str">
        <f>IF($B13="N/A","N/A",IF(G13&gt;1,"Yes","No"))</f>
        <v>Yes</v>
      </c>
      <c r="I13" s="10">
        <v>6.234</v>
      </c>
      <c r="J13" s="10">
        <v>-0.442</v>
      </c>
      <c r="K13" s="9" t="str">
        <f t="shared" si="0"/>
        <v>Yes</v>
      </c>
    </row>
    <row r="14" spans="1:11" x14ac:dyDescent="0.25">
      <c r="A14" s="96" t="s">
        <v>311</v>
      </c>
      <c r="B14" s="35" t="s">
        <v>214</v>
      </c>
      <c r="C14" s="8">
        <v>91.161700702999994</v>
      </c>
      <c r="D14" s="9" t="str">
        <f>IF($B14="N/A","N/A",IF(C14&gt;100,"No",IF(C14&lt;95,"No","Yes")))</f>
        <v>No</v>
      </c>
      <c r="E14" s="8">
        <v>99.475584593999997</v>
      </c>
      <c r="F14" s="9" t="str">
        <f>IF($B14="N/A","N/A",IF(E14&gt;100,"No",IF(E14&lt;95,"No","Yes")))</f>
        <v>Yes</v>
      </c>
      <c r="G14" s="8">
        <v>98.916662966999994</v>
      </c>
      <c r="H14" s="9" t="str">
        <f>IF($B14="N/A","N/A",IF(G14&gt;100,"No",IF(G14&lt;95,"No","Yes")))</f>
        <v>Yes</v>
      </c>
      <c r="I14" s="10">
        <v>9.1199999999999992</v>
      </c>
      <c r="J14" s="10">
        <v>-0.56200000000000006</v>
      </c>
      <c r="K14" s="9" t="str">
        <f t="shared" si="0"/>
        <v>Yes</v>
      </c>
    </row>
    <row r="15" spans="1:11" x14ac:dyDescent="0.25">
      <c r="A15" s="96" t="s">
        <v>828</v>
      </c>
      <c r="B15" s="35" t="s">
        <v>221</v>
      </c>
      <c r="C15" s="8">
        <v>11.53286816</v>
      </c>
      <c r="D15" s="9" t="str">
        <f>IF($B15="N/A","N/A",IF(C15&gt;3,"Yes","No"))</f>
        <v>Yes</v>
      </c>
      <c r="E15" s="8">
        <v>8.8465992567999994</v>
      </c>
      <c r="F15" s="9" t="str">
        <f>IF($B15="N/A","N/A",IF(E15&gt;3,"Yes","No"))</f>
        <v>Yes</v>
      </c>
      <c r="G15" s="8">
        <v>9.5324296423000003</v>
      </c>
      <c r="H15" s="9" t="str">
        <f>IF($B15="N/A","N/A",IF(G15&gt;3,"Yes","No"))</f>
        <v>Yes</v>
      </c>
      <c r="I15" s="10">
        <v>-23.3</v>
      </c>
      <c r="J15" s="10">
        <v>7.7519999999999998</v>
      </c>
      <c r="K15" s="9" t="str">
        <f t="shared" si="0"/>
        <v>Yes</v>
      </c>
    </row>
    <row r="16" spans="1:11" x14ac:dyDescent="0.25">
      <c r="A16" s="96" t="s">
        <v>829</v>
      </c>
      <c r="B16" s="35" t="s">
        <v>222</v>
      </c>
      <c r="C16" s="8">
        <v>5.2269835956000001</v>
      </c>
      <c r="D16" s="9" t="str">
        <f>IF($B16="N/A","N/A",IF(C16&gt;=8,"No",IF(C16&lt;2,"No","Yes")))</f>
        <v>Yes</v>
      </c>
      <c r="E16" s="8">
        <v>3.8156921754000002</v>
      </c>
      <c r="F16" s="9" t="str">
        <f>IF($B16="N/A","N/A",IF(E16&gt;=8,"No",IF(E16&lt;2,"No","Yes")))</f>
        <v>Yes</v>
      </c>
      <c r="G16" s="8">
        <v>3.8207861425999998</v>
      </c>
      <c r="H16" s="9" t="str">
        <f>IF($B16="N/A","N/A",IF(G16&gt;=8,"No",IF(G16&lt;2,"No","Yes")))</f>
        <v>Yes</v>
      </c>
      <c r="I16" s="10">
        <v>-27</v>
      </c>
      <c r="J16" s="10">
        <v>0.13350000000000001</v>
      </c>
      <c r="K16" s="9" t="str">
        <f t="shared" si="0"/>
        <v>Yes</v>
      </c>
    </row>
    <row r="17" spans="1:11" x14ac:dyDescent="0.25">
      <c r="A17" s="96" t="s">
        <v>312</v>
      </c>
      <c r="B17" s="35" t="s">
        <v>223</v>
      </c>
      <c r="C17" s="8">
        <v>99.966521594</v>
      </c>
      <c r="D17" s="9" t="str">
        <f>IF(OR($B17="N/A",$C17="N/A"),"N/A",IF(C17&gt;100,"No",IF(C17&lt;98,"No","Yes")))</f>
        <v>Yes</v>
      </c>
      <c r="E17" s="8">
        <v>98.895288858000001</v>
      </c>
      <c r="F17" s="9" t="str">
        <f>IF(OR($B17="N/A",$E17="N/A"),"N/A",IF(E17&gt;100,"No",IF(E17&lt;98,"No","Yes")))</f>
        <v>Yes</v>
      </c>
      <c r="G17" s="8">
        <v>99.498290635999993</v>
      </c>
      <c r="H17" s="9" t="str">
        <f>IF($B17="N/A","N/A",IF(G17&gt;100,"No",IF(G17&lt;98,"No","Yes")))</f>
        <v>Yes</v>
      </c>
      <c r="I17" s="10">
        <v>-1.07</v>
      </c>
      <c r="J17" s="10">
        <v>0.60970000000000002</v>
      </c>
      <c r="K17" s="9" t="str">
        <f t="shared" si="0"/>
        <v>Yes</v>
      </c>
    </row>
    <row r="18" spans="1:11" x14ac:dyDescent="0.25">
      <c r="A18" s="96" t="s">
        <v>31</v>
      </c>
      <c r="B18" s="35" t="s">
        <v>214</v>
      </c>
      <c r="C18" s="8">
        <v>99.163039839000007</v>
      </c>
      <c r="D18" s="9" t="str">
        <f>IF($B18="N/A","N/A",IF(C18&gt;100,"No",IF(C18&lt;95,"No","Yes")))</f>
        <v>Yes</v>
      </c>
      <c r="E18" s="8">
        <v>98.336485557000003</v>
      </c>
      <c r="F18" s="9" t="str">
        <f>IF($B18="N/A","N/A",IF(E18&gt;100,"No",IF(E18&lt;95,"No","Yes")))</f>
        <v>Yes</v>
      </c>
      <c r="G18" s="8">
        <v>99.129778449</v>
      </c>
      <c r="H18" s="9" t="str">
        <f>IF($B18="N/A","N/A",IF(G18&gt;100,"No",IF(G18&lt;95,"No","Yes")))</f>
        <v>Yes</v>
      </c>
      <c r="I18" s="10">
        <v>-0.83399999999999996</v>
      </c>
      <c r="J18" s="10">
        <v>0.80669999999999997</v>
      </c>
      <c r="K18" s="9" t="str">
        <f t="shared" si="0"/>
        <v>Yes</v>
      </c>
    </row>
    <row r="19" spans="1:11" x14ac:dyDescent="0.25">
      <c r="A19" s="96" t="s">
        <v>313</v>
      </c>
      <c r="B19" s="35" t="s">
        <v>214</v>
      </c>
      <c r="C19" s="8">
        <v>99.966521594</v>
      </c>
      <c r="D19" s="9" t="str">
        <f>IF($B19="N/A","N/A",IF(C19&gt;100,"No",IF(C19&lt;95,"No","Yes")))</f>
        <v>Yes</v>
      </c>
      <c r="E19" s="8">
        <v>99.750687757999998</v>
      </c>
      <c r="F19" s="9" t="str">
        <f>IF($B19="N/A","N/A",IF(E19&gt;100,"No",IF(E19&lt;95,"No","Yes")))</f>
        <v>Yes</v>
      </c>
      <c r="G19" s="8">
        <v>99.809084046999999</v>
      </c>
      <c r="H19" s="9" t="str">
        <f>IF($B19="N/A","N/A",IF(G19&gt;100,"No",IF(G19&lt;95,"No","Yes")))</f>
        <v>Yes</v>
      </c>
      <c r="I19" s="10">
        <v>-0.216</v>
      </c>
      <c r="J19" s="10">
        <v>5.8500000000000003E-2</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7.7541011048000001</v>
      </c>
      <c r="D21" s="9" t="str">
        <f>IF($B21="N/A","N/A",IF(C21&gt;=2,"Yes","No"))</f>
        <v>Yes</v>
      </c>
      <c r="E21" s="8">
        <v>5.1714236589000002</v>
      </c>
      <c r="F21" s="9" t="str">
        <f>IF($B21="N/A","N/A",IF(E21&gt;=2,"Yes","No"))</f>
        <v>Yes</v>
      </c>
      <c r="G21" s="8">
        <v>5.5369622164000001</v>
      </c>
      <c r="H21" s="9" t="str">
        <f>IF($B21="N/A","N/A",IF(G21&gt;=2,"Yes","No"))</f>
        <v>Yes</v>
      </c>
      <c r="I21" s="10">
        <v>-33.299999999999997</v>
      </c>
      <c r="J21" s="10">
        <v>7.0679999999999996</v>
      </c>
      <c r="K21" s="9" t="str">
        <f t="shared" si="0"/>
        <v>Yes</v>
      </c>
    </row>
    <row r="22" spans="1:11" x14ac:dyDescent="0.25">
      <c r="A22" s="96" t="s">
        <v>832</v>
      </c>
      <c r="B22" s="35" t="s">
        <v>226</v>
      </c>
      <c r="C22" s="8">
        <v>7.0806829594999998</v>
      </c>
      <c r="D22" s="9" t="str">
        <f>IF($B22="N/A","N/A",IF(C22&gt;30,"No",IF(C22&lt;5,"No","Yes")))</f>
        <v>Yes</v>
      </c>
      <c r="E22" s="8">
        <v>4.6079779917000003</v>
      </c>
      <c r="F22" s="9" t="str">
        <f>IF($B22="N/A","N/A",IF(E22&gt;30,"No",IF(E22&lt;5,"No","Yes")))</f>
        <v>No</v>
      </c>
      <c r="G22" s="8">
        <v>5.1369710961999999</v>
      </c>
      <c r="H22" s="9" t="str">
        <f>IF($B22="N/A","N/A",IF(G22&gt;30,"No",IF(G22&lt;5,"No","Yes")))</f>
        <v>Yes</v>
      </c>
      <c r="I22" s="10">
        <v>-34.9</v>
      </c>
      <c r="J22" s="10">
        <v>11.48</v>
      </c>
      <c r="K22" s="9" t="str">
        <f t="shared" si="0"/>
        <v>Yes</v>
      </c>
    </row>
    <row r="23" spans="1:11" x14ac:dyDescent="0.25">
      <c r="A23" s="96" t="s">
        <v>833</v>
      </c>
      <c r="B23" s="35" t="s">
        <v>227</v>
      </c>
      <c r="C23" s="8">
        <v>34.281888182000003</v>
      </c>
      <c r="D23" s="9" t="str">
        <f>IF($B23="N/A","N/A",IF(C23&gt;75,"No",IF(C23&lt;15,"No","Yes")))</f>
        <v>Yes</v>
      </c>
      <c r="E23" s="8">
        <v>18.775790921999999</v>
      </c>
      <c r="F23" s="9" t="str">
        <f>IF($B23="N/A","N/A",IF(E23&gt;75,"No",IF(E23&lt;15,"No","Yes")))</f>
        <v>Yes</v>
      </c>
      <c r="G23" s="8">
        <v>18.465568529999999</v>
      </c>
      <c r="H23" s="9" t="str">
        <f>IF($B23="N/A","N/A",IF(G23&gt;75,"No",IF(G23&lt;15,"No","Yes")))</f>
        <v>Yes</v>
      </c>
      <c r="I23" s="10">
        <v>-45.2</v>
      </c>
      <c r="J23" s="10">
        <v>-1.65</v>
      </c>
      <c r="K23" s="9" t="str">
        <f t="shared" si="0"/>
        <v>Yes</v>
      </c>
    </row>
    <row r="24" spans="1:11" x14ac:dyDescent="0.25">
      <c r="A24" s="96" t="s">
        <v>834</v>
      </c>
      <c r="B24" s="35" t="s">
        <v>228</v>
      </c>
      <c r="C24" s="8">
        <v>58.637428858</v>
      </c>
      <c r="D24" s="9" t="str">
        <f>IF($B24="N/A","N/A",IF(C24&gt;70,"No",IF(C24&lt;25,"No","Yes")))</f>
        <v>Yes</v>
      </c>
      <c r="E24" s="8">
        <v>76.611932600000003</v>
      </c>
      <c r="F24" s="9" t="str">
        <f>IF($B24="N/A","N/A",IF(E24&gt;70,"No",IF(E24&lt;25,"No","Yes")))</f>
        <v>No</v>
      </c>
      <c r="G24" s="8">
        <v>76.397460374000005</v>
      </c>
      <c r="H24" s="9" t="str">
        <f>IF($B24="N/A","N/A",IF(G24&gt;70,"No",IF(G24&lt;25,"No","Yes")))</f>
        <v>No</v>
      </c>
      <c r="I24" s="10">
        <v>30.65</v>
      </c>
      <c r="J24" s="10">
        <v>-0.28000000000000003</v>
      </c>
      <c r="K24" s="9" t="str">
        <f t="shared" si="0"/>
        <v>Yes</v>
      </c>
    </row>
    <row r="25" spans="1:11" x14ac:dyDescent="0.25">
      <c r="A25" s="96" t="s">
        <v>318</v>
      </c>
      <c r="B25" s="35" t="s">
        <v>229</v>
      </c>
      <c r="C25" s="8">
        <v>52.795446937000001</v>
      </c>
      <c r="D25" s="9" t="str">
        <f>IF($B25="N/A","N/A",IF(C25&gt;70,"No",IF(C25&lt;35,"No","Yes")))</f>
        <v>Yes</v>
      </c>
      <c r="E25" s="8">
        <v>54.517709766000003</v>
      </c>
      <c r="F25" s="9" t="str">
        <f>IF($B25="N/A","N/A",IF(E25&gt;70,"No",IF(E25&lt;35,"No","Yes")))</f>
        <v>Yes</v>
      </c>
      <c r="G25" s="8">
        <v>54.988234249000001</v>
      </c>
      <c r="H25" s="9" t="str">
        <f>IF($B25="N/A","N/A",IF(G25&gt;70,"No",IF(G25&lt;35,"No","Yes")))</f>
        <v>Yes</v>
      </c>
      <c r="I25" s="10">
        <v>3.262</v>
      </c>
      <c r="J25" s="10">
        <v>0.86309999999999998</v>
      </c>
      <c r="K25" s="9" t="str">
        <f t="shared" si="0"/>
        <v>Yes</v>
      </c>
    </row>
    <row r="26" spans="1:11" x14ac:dyDescent="0.25">
      <c r="A26" s="96" t="s">
        <v>835</v>
      </c>
      <c r="B26" s="35" t="s">
        <v>220</v>
      </c>
      <c r="C26" s="8">
        <v>2.5294863665</v>
      </c>
      <c r="D26" s="9" t="str">
        <f>IF($B26="N/A","N/A",IF(C26&gt;1,"Yes","No"))</f>
        <v>Yes</v>
      </c>
      <c r="E26" s="8">
        <v>2.359615233</v>
      </c>
      <c r="F26" s="9" t="str">
        <f>IF($B26="N/A","N/A",IF(E26&gt;1,"Yes","No"))</f>
        <v>Yes</v>
      </c>
      <c r="G26" s="8">
        <v>2.3660072669000001</v>
      </c>
      <c r="H26" s="9" t="str">
        <f>IF($B26="N/A","N/A",IF(G26&gt;1,"Yes","No"))</f>
        <v>Yes</v>
      </c>
      <c r="I26" s="10">
        <v>-6.72</v>
      </c>
      <c r="J26" s="10">
        <v>0.27089999999999997</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1747</v>
      </c>
      <c r="J27" s="10" t="s">
        <v>1747</v>
      </c>
      <c r="K27" s="9" t="str">
        <f t="shared" si="0"/>
        <v>N/A</v>
      </c>
    </row>
    <row r="28" spans="1:11" x14ac:dyDescent="0.25">
      <c r="A28" s="96" t="s">
        <v>836</v>
      </c>
      <c r="B28" s="35" t="s">
        <v>213</v>
      </c>
      <c r="C28" s="8">
        <v>90.551680406000003</v>
      </c>
      <c r="D28" s="9" t="str">
        <f>IF($B28="N/A","N/A",IF(C28&gt;15,"No",IF(C28&lt;-15,"No","Yes")))</f>
        <v>N/A</v>
      </c>
      <c r="E28" s="8">
        <v>98.218087202999996</v>
      </c>
      <c r="F28" s="9" t="str">
        <f>IF($B28="N/A","N/A",IF(E28&gt;15,"No",IF(E28&lt;-15,"No","Yes")))</f>
        <v>N/A</v>
      </c>
      <c r="G28" s="8">
        <v>97.601937828000004</v>
      </c>
      <c r="H28" s="9" t="str">
        <f>IF($B28="N/A","N/A",IF(G28&gt;15,"No",IF(G28&lt;-15,"No","Yes")))</f>
        <v>N/A</v>
      </c>
      <c r="I28" s="10">
        <v>8.4659999999999993</v>
      </c>
      <c r="J28" s="10">
        <v>-0.627</v>
      </c>
      <c r="K28" s="9" t="str">
        <f t="shared" si="0"/>
        <v>Yes</v>
      </c>
    </row>
    <row r="29" spans="1:11" x14ac:dyDescent="0.25">
      <c r="A29" s="96" t="s">
        <v>320</v>
      </c>
      <c r="B29" s="35" t="s">
        <v>213</v>
      </c>
      <c r="C29" s="8" t="s">
        <v>1747</v>
      </c>
      <c r="D29" s="9" t="str">
        <f>IF($B29="N/A","N/A",IF(C29&gt;15,"No",IF(C29&lt;-15,"No","Yes")))</f>
        <v>N/A</v>
      </c>
      <c r="E29" s="8" t="s">
        <v>1747</v>
      </c>
      <c r="F29" s="9" t="str">
        <f>IF($B29="N/A","N/A",IF(E29&gt;15,"No",IF(E29&lt;-15,"No","Yes")))</f>
        <v>N/A</v>
      </c>
      <c r="G29" s="8" t="s">
        <v>1747</v>
      </c>
      <c r="H29" s="9" t="str">
        <f>IF($B29="N/A","N/A",IF(G29&gt;15,"No",IF(G29&lt;-15,"No","Yes")))</f>
        <v>N/A</v>
      </c>
      <c r="I29" s="10" t="s">
        <v>1747</v>
      </c>
      <c r="J29" s="10" t="s">
        <v>1747</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0</v>
      </c>
      <c r="D31" s="9" t="str">
        <f>IF($B31="N/A","N/A",IF(C31&gt;=90,"Yes","No"))</f>
        <v>No</v>
      </c>
      <c r="E31" s="8">
        <v>0</v>
      </c>
      <c r="F31" s="9" t="str">
        <f>IF($B31="N/A","N/A",IF(E31&gt;=90,"Yes","No"))</f>
        <v>No</v>
      </c>
      <c r="G31" s="8">
        <v>0</v>
      </c>
      <c r="H31" s="9" t="str">
        <f>IF($B31="N/A","N/A",IF(G31&gt;=90,"Yes","No"))</f>
        <v>No</v>
      </c>
      <c r="I31" s="10" t="s">
        <v>1747</v>
      </c>
      <c r="J31" s="10" t="s">
        <v>1747</v>
      </c>
      <c r="K31" s="9" t="str">
        <f t="shared" si="0"/>
        <v>N/A</v>
      </c>
    </row>
    <row r="32" spans="1:11" x14ac:dyDescent="0.25">
      <c r="A32" s="140" t="s">
        <v>1647</v>
      </c>
      <c r="B32" s="141"/>
      <c r="C32" s="141"/>
      <c r="D32" s="141"/>
      <c r="E32" s="141"/>
      <c r="F32" s="141"/>
      <c r="G32" s="141"/>
      <c r="H32" s="141"/>
      <c r="I32" s="141"/>
      <c r="J32" s="141"/>
      <c r="K32" s="142"/>
    </row>
    <row r="33" spans="1:11" x14ac:dyDescent="0.25">
      <c r="A33" s="132" t="s">
        <v>1645</v>
      </c>
      <c r="B33" s="133"/>
      <c r="C33" s="133"/>
      <c r="D33" s="133"/>
      <c r="E33" s="133"/>
      <c r="F33" s="133"/>
      <c r="G33" s="133"/>
      <c r="H33" s="133"/>
      <c r="I33" s="133"/>
      <c r="J33" s="133"/>
      <c r="K33" s="134"/>
    </row>
    <row r="34" spans="1:11" x14ac:dyDescent="0.25">
      <c r="A34" s="135" t="s">
        <v>1743</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1"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1732</v>
      </c>
      <c r="D5" s="24" t="s">
        <v>1737</v>
      </c>
      <c r="E5" s="24" t="s">
        <v>651</v>
      </c>
      <c r="F5" s="24" t="s">
        <v>1733</v>
      </c>
      <c r="G5" s="24" t="s">
        <v>652</v>
      </c>
      <c r="H5" s="24" t="s">
        <v>1734</v>
      </c>
      <c r="I5" s="25" t="s">
        <v>1735</v>
      </c>
      <c r="J5" s="25" t="s">
        <v>1736</v>
      </c>
      <c r="K5" s="24" t="s">
        <v>653</v>
      </c>
    </row>
    <row r="6" spans="1:11" x14ac:dyDescent="0.25">
      <c r="A6" s="95" t="s">
        <v>301</v>
      </c>
      <c r="B6" s="91" t="s">
        <v>213</v>
      </c>
      <c r="C6" s="36">
        <v>0</v>
      </c>
      <c r="D6" s="9" t="str">
        <f>IF(OR($B6="N/A",$C6="N/A"),"N/A",IF(C6&lt;0,"No","Yes"))</f>
        <v>N/A</v>
      </c>
      <c r="E6" s="36">
        <v>0</v>
      </c>
      <c r="F6" s="9" t="str">
        <f>IF($B6="N/A","N/A",IF(E6&lt;0,"No","Yes"))</f>
        <v>N/A</v>
      </c>
      <c r="G6" s="36">
        <v>0</v>
      </c>
      <c r="H6" s="9" t="str">
        <f>IF($B6="N/A","N/A",IF(G6&lt;0,"No","Yes"))</f>
        <v>N/A</v>
      </c>
      <c r="I6" s="10" t="s">
        <v>1747</v>
      </c>
      <c r="J6" s="10" t="s">
        <v>1747</v>
      </c>
      <c r="K6" s="9" t="str">
        <f t="shared" ref="K6:K35" si="0">IF(J6="Div by 0", "N/A", IF(J6="N/A","N/A", IF(J6&gt;30, "No", IF(J6&lt;-30, "No", "Yes"))))</f>
        <v>N/A</v>
      </c>
    </row>
    <row r="7" spans="1:11" x14ac:dyDescent="0.25">
      <c r="A7" s="96" t="s">
        <v>438</v>
      </c>
      <c r="B7" s="91" t="s">
        <v>213</v>
      </c>
      <c r="C7" s="9" t="s">
        <v>1747</v>
      </c>
      <c r="D7" s="9" t="str">
        <f t="shared" ref="D7:D17" si="1">IF(OR($B7="N/A",$C7="N/A"),"N/A",IF(C7&lt;0,"No","Yes"))</f>
        <v>N/A</v>
      </c>
      <c r="E7" s="9" t="s">
        <v>1747</v>
      </c>
      <c r="F7" s="9" t="str">
        <f t="shared" ref="F7:F17" si="2">IF($B7="N/A","N/A",IF(E7&lt;0,"No","Yes"))</f>
        <v>N/A</v>
      </c>
      <c r="G7" s="9" t="s">
        <v>1747</v>
      </c>
      <c r="H7" s="9" t="str">
        <f t="shared" ref="H7:H17" si="3">IF($B7="N/A","N/A",IF(G7&lt;0,"No","Yes"))</f>
        <v>N/A</v>
      </c>
      <c r="I7" s="10" t="s">
        <v>1747</v>
      </c>
      <c r="J7" s="10" t="s">
        <v>1747</v>
      </c>
      <c r="K7" s="9" t="str">
        <f t="shared" si="0"/>
        <v>N/A</v>
      </c>
    </row>
    <row r="8" spans="1:11" x14ac:dyDescent="0.25">
      <c r="A8" s="96" t="s">
        <v>439</v>
      </c>
      <c r="B8" s="91" t="s">
        <v>213</v>
      </c>
      <c r="C8" s="9" t="s">
        <v>1747</v>
      </c>
      <c r="D8" s="9" t="str">
        <f t="shared" si="1"/>
        <v>N/A</v>
      </c>
      <c r="E8" s="9" t="s">
        <v>1747</v>
      </c>
      <c r="F8" s="9" t="str">
        <f t="shared" si="2"/>
        <v>N/A</v>
      </c>
      <c r="G8" s="9" t="s">
        <v>1747</v>
      </c>
      <c r="H8" s="9" t="str">
        <f t="shared" si="3"/>
        <v>N/A</v>
      </c>
      <c r="I8" s="10" t="s">
        <v>1747</v>
      </c>
      <c r="J8" s="10" t="s">
        <v>1747</v>
      </c>
      <c r="K8" s="9" t="str">
        <f t="shared" si="0"/>
        <v>N/A</v>
      </c>
    </row>
    <row r="9" spans="1:11" x14ac:dyDescent="0.25">
      <c r="A9" s="96" t="s">
        <v>440</v>
      </c>
      <c r="B9" s="91" t="s">
        <v>213</v>
      </c>
      <c r="C9" s="9" t="s">
        <v>1747</v>
      </c>
      <c r="D9" s="9" t="str">
        <f t="shared" si="1"/>
        <v>N/A</v>
      </c>
      <c r="E9" s="9" t="s">
        <v>1747</v>
      </c>
      <c r="F9" s="9" t="str">
        <f t="shared" si="2"/>
        <v>N/A</v>
      </c>
      <c r="G9" s="9" t="s">
        <v>1747</v>
      </c>
      <c r="H9" s="9" t="str">
        <f t="shared" si="3"/>
        <v>N/A</v>
      </c>
      <c r="I9" s="10" t="s">
        <v>1747</v>
      </c>
      <c r="J9" s="10" t="s">
        <v>1747</v>
      </c>
      <c r="K9" s="9" t="str">
        <f t="shared" si="0"/>
        <v>N/A</v>
      </c>
    </row>
    <row r="10" spans="1:11" x14ac:dyDescent="0.25">
      <c r="A10" s="96" t="s">
        <v>441</v>
      </c>
      <c r="B10" s="91" t="s">
        <v>213</v>
      </c>
      <c r="C10" s="9" t="s">
        <v>1747</v>
      </c>
      <c r="D10" s="9" t="str">
        <f t="shared" si="1"/>
        <v>N/A</v>
      </c>
      <c r="E10" s="9" t="s">
        <v>1747</v>
      </c>
      <c r="F10" s="9" t="str">
        <f t="shared" si="2"/>
        <v>N/A</v>
      </c>
      <c r="G10" s="9" t="s">
        <v>1747</v>
      </c>
      <c r="H10" s="9" t="str">
        <f t="shared" si="3"/>
        <v>N/A</v>
      </c>
      <c r="I10" s="10" t="s">
        <v>1747</v>
      </c>
      <c r="J10" s="10" t="s">
        <v>1747</v>
      </c>
      <c r="K10" s="9" t="str">
        <f t="shared" si="0"/>
        <v>N/A</v>
      </c>
    </row>
    <row r="11" spans="1:11" x14ac:dyDescent="0.25">
      <c r="A11" s="26" t="s">
        <v>324</v>
      </c>
      <c r="B11" s="91" t="s">
        <v>213</v>
      </c>
      <c r="C11" s="9" t="s">
        <v>1747</v>
      </c>
      <c r="D11" s="9" t="str">
        <f t="shared" si="1"/>
        <v>N/A</v>
      </c>
      <c r="E11" s="9" t="s">
        <v>1747</v>
      </c>
      <c r="F11" s="9" t="str">
        <f t="shared" si="2"/>
        <v>N/A</v>
      </c>
      <c r="G11" s="9" t="s">
        <v>1747</v>
      </c>
      <c r="H11" s="9" t="str">
        <f t="shared" si="3"/>
        <v>N/A</v>
      </c>
      <c r="I11" s="10" t="s">
        <v>1747</v>
      </c>
      <c r="J11" s="10" t="s">
        <v>1747</v>
      </c>
      <c r="K11" s="9" t="str">
        <f t="shared" si="0"/>
        <v>N/A</v>
      </c>
    </row>
    <row r="12" spans="1:11" x14ac:dyDescent="0.25">
      <c r="A12" s="26" t="s">
        <v>310</v>
      </c>
      <c r="B12" s="91" t="s">
        <v>213</v>
      </c>
      <c r="C12" s="9" t="s">
        <v>1747</v>
      </c>
      <c r="D12" s="9" t="str">
        <f t="shared" si="1"/>
        <v>N/A</v>
      </c>
      <c r="E12" s="9" t="s">
        <v>1747</v>
      </c>
      <c r="F12" s="9" t="str">
        <f t="shared" si="2"/>
        <v>N/A</v>
      </c>
      <c r="G12" s="9" t="s">
        <v>1747</v>
      </c>
      <c r="H12" s="9" t="str">
        <f t="shared" si="3"/>
        <v>N/A</v>
      </c>
      <c r="I12" s="10" t="s">
        <v>1747</v>
      </c>
      <c r="J12" s="10" t="s">
        <v>1747</v>
      </c>
      <c r="K12" s="9" t="str">
        <f t="shared" si="0"/>
        <v>N/A</v>
      </c>
    </row>
    <row r="13" spans="1:11" x14ac:dyDescent="0.25">
      <c r="A13" s="26" t="s">
        <v>827</v>
      </c>
      <c r="B13" s="91" t="s">
        <v>213</v>
      </c>
      <c r="C13" s="9" t="s">
        <v>1747</v>
      </c>
      <c r="D13" s="9" t="str">
        <f t="shared" si="1"/>
        <v>N/A</v>
      </c>
      <c r="E13" s="9" t="s">
        <v>1747</v>
      </c>
      <c r="F13" s="9" t="str">
        <f t="shared" si="2"/>
        <v>N/A</v>
      </c>
      <c r="G13" s="9" t="s">
        <v>1747</v>
      </c>
      <c r="H13" s="9" t="str">
        <f t="shared" si="3"/>
        <v>N/A</v>
      </c>
      <c r="I13" s="10" t="s">
        <v>1747</v>
      </c>
      <c r="J13" s="10" t="s">
        <v>1747</v>
      </c>
      <c r="K13" s="9" t="str">
        <f t="shared" si="0"/>
        <v>N/A</v>
      </c>
    </row>
    <row r="14" spans="1:11" x14ac:dyDescent="0.25">
      <c r="A14" s="26" t="s">
        <v>311</v>
      </c>
      <c r="B14" s="91" t="s">
        <v>213</v>
      </c>
      <c r="C14" s="9" t="s">
        <v>1747</v>
      </c>
      <c r="D14" s="9" t="str">
        <f t="shared" si="1"/>
        <v>N/A</v>
      </c>
      <c r="E14" s="9" t="s">
        <v>1747</v>
      </c>
      <c r="F14" s="9" t="str">
        <f t="shared" si="2"/>
        <v>N/A</v>
      </c>
      <c r="G14" s="9" t="s">
        <v>1747</v>
      </c>
      <c r="H14" s="9" t="str">
        <f t="shared" si="3"/>
        <v>N/A</v>
      </c>
      <c r="I14" s="10" t="s">
        <v>1747</v>
      </c>
      <c r="J14" s="10" t="s">
        <v>1747</v>
      </c>
      <c r="K14" s="9" t="str">
        <f t="shared" si="0"/>
        <v>N/A</v>
      </c>
    </row>
    <row r="15" spans="1:11" x14ac:dyDescent="0.25">
      <c r="A15" s="26" t="s">
        <v>828</v>
      </c>
      <c r="B15" s="91" t="s">
        <v>213</v>
      </c>
      <c r="C15" s="9" t="s">
        <v>1747</v>
      </c>
      <c r="D15" s="9" t="str">
        <f t="shared" si="1"/>
        <v>N/A</v>
      </c>
      <c r="E15" s="9" t="s">
        <v>1747</v>
      </c>
      <c r="F15" s="9" t="str">
        <f t="shared" si="2"/>
        <v>N/A</v>
      </c>
      <c r="G15" s="9" t="s">
        <v>1747</v>
      </c>
      <c r="H15" s="9" t="str">
        <f t="shared" si="3"/>
        <v>N/A</v>
      </c>
      <c r="I15" s="10" t="s">
        <v>1747</v>
      </c>
      <c r="J15" s="10" t="s">
        <v>1747</v>
      </c>
      <c r="K15" s="9" t="str">
        <f t="shared" si="0"/>
        <v>N/A</v>
      </c>
    </row>
    <row r="16" spans="1:11" x14ac:dyDescent="0.25">
      <c r="A16" s="26" t="s">
        <v>837</v>
      </c>
      <c r="B16" s="91" t="s">
        <v>213</v>
      </c>
      <c r="C16" s="9" t="s">
        <v>1747</v>
      </c>
      <c r="D16" s="9" t="str">
        <f t="shared" si="1"/>
        <v>N/A</v>
      </c>
      <c r="E16" s="9" t="s">
        <v>1747</v>
      </c>
      <c r="F16" s="9" t="str">
        <f t="shared" si="2"/>
        <v>N/A</v>
      </c>
      <c r="G16" s="9" t="s">
        <v>1747</v>
      </c>
      <c r="H16" s="9" t="str">
        <f t="shared" si="3"/>
        <v>N/A</v>
      </c>
      <c r="I16" s="10" t="s">
        <v>1747</v>
      </c>
      <c r="J16" s="10" t="s">
        <v>1747</v>
      </c>
      <c r="K16" s="9" t="str">
        <f t="shared" si="0"/>
        <v>N/A</v>
      </c>
    </row>
    <row r="17" spans="1:11" x14ac:dyDescent="0.25">
      <c r="A17" s="26" t="s">
        <v>830</v>
      </c>
      <c r="B17" s="91" t="s">
        <v>213</v>
      </c>
      <c r="C17" s="9" t="s">
        <v>1747</v>
      </c>
      <c r="D17" s="9" t="str">
        <f t="shared" si="1"/>
        <v>N/A</v>
      </c>
      <c r="E17" s="9" t="s">
        <v>1747</v>
      </c>
      <c r="F17" s="9" t="str">
        <f t="shared" si="2"/>
        <v>N/A</v>
      </c>
      <c r="G17" s="9" t="s">
        <v>1747</v>
      </c>
      <c r="H17" s="9" t="str">
        <f t="shared" si="3"/>
        <v>N/A</v>
      </c>
      <c r="I17" s="10" t="s">
        <v>1747</v>
      </c>
      <c r="J17" s="10" t="s">
        <v>1747</v>
      </c>
      <c r="K17" s="9" t="str">
        <f t="shared" si="0"/>
        <v>N/A</v>
      </c>
    </row>
    <row r="18" spans="1:11" x14ac:dyDescent="0.25">
      <c r="A18" s="96" t="s">
        <v>312</v>
      </c>
      <c r="B18" s="35" t="s">
        <v>223</v>
      </c>
      <c r="C18" s="9" t="s">
        <v>1747</v>
      </c>
      <c r="D18" s="9" t="str">
        <f>IF(OR($B18="N/A",$C18="N/A"),"N/A",IF(C18&gt;100,"No",IF(C18&lt;98,"No","Yes")))</f>
        <v>No</v>
      </c>
      <c r="E18" s="9" t="s">
        <v>1747</v>
      </c>
      <c r="F18" s="9" t="str">
        <f>IF(OR($B18="N/A",$E18="N/A"),"N/A",IF(E18&gt;100,"No",IF(E18&lt;98,"No","Yes")))</f>
        <v>No</v>
      </c>
      <c r="G18" s="9" t="s">
        <v>1747</v>
      </c>
      <c r="H18" s="9" t="str">
        <f>IF($B18="N/A","N/A",IF(G18&gt;100,"No",IF(G18&lt;98,"No","Yes")))</f>
        <v>No</v>
      </c>
      <c r="I18" s="10" t="s">
        <v>1747</v>
      </c>
      <c r="J18" s="10" t="s">
        <v>1747</v>
      </c>
      <c r="K18" s="9" t="str">
        <f t="shared" si="0"/>
        <v>N/A</v>
      </c>
    </row>
    <row r="19" spans="1:11" x14ac:dyDescent="0.25">
      <c r="A19" s="96" t="s">
        <v>31</v>
      </c>
      <c r="B19" s="35" t="s">
        <v>214</v>
      </c>
      <c r="C19" s="9" t="s">
        <v>1747</v>
      </c>
      <c r="D19" s="9" t="str">
        <f>IF(OR($B19="N/A",$C19="N/A"),"N/A",IF(C19&gt;100,"No",IF(C19&lt;95,"No","Yes")))</f>
        <v>No</v>
      </c>
      <c r="E19" s="9" t="s">
        <v>1747</v>
      </c>
      <c r="F19" s="9" t="str">
        <f>IF(OR($B19="N/A",$E19="N/A"),"N/A",IF(E19&gt;100,"No",IF(E19&lt;98,"No","Yes")))</f>
        <v>No</v>
      </c>
      <c r="G19" s="9" t="s">
        <v>1747</v>
      </c>
      <c r="H19" s="9" t="str">
        <f>IF($B19="N/A","N/A",IF(G19&gt;100,"No",IF(G19&lt;95,"No","Yes")))</f>
        <v>No</v>
      </c>
      <c r="I19" s="10" t="s">
        <v>1747</v>
      </c>
      <c r="J19" s="10" t="s">
        <v>1747</v>
      </c>
      <c r="K19" s="9" t="str">
        <f t="shared" si="0"/>
        <v>N/A</v>
      </c>
    </row>
    <row r="20" spans="1:11" x14ac:dyDescent="0.25">
      <c r="A20" s="26" t="s">
        <v>313</v>
      </c>
      <c r="B20" s="91" t="s">
        <v>213</v>
      </c>
      <c r="C20" s="9" t="s">
        <v>1747</v>
      </c>
      <c r="D20" s="9" t="str">
        <f t="shared" ref="D20:D35" si="4">IF(OR($B20="N/A",$C20="N/A"),"N/A",IF(C20&lt;0,"No","Yes"))</f>
        <v>N/A</v>
      </c>
      <c r="E20" s="9" t="s">
        <v>1747</v>
      </c>
      <c r="F20" s="9" t="str">
        <f t="shared" ref="F20:F34" si="5">IF($B20="N/A","N/A",IF(E20&lt;0,"No","Yes"))</f>
        <v>N/A</v>
      </c>
      <c r="G20" s="9" t="s">
        <v>1747</v>
      </c>
      <c r="H20" s="9" t="str">
        <f t="shared" ref="H20:H35" si="6">IF($B20="N/A","N/A",IF(G20&lt;0,"No","Yes"))</f>
        <v>N/A</v>
      </c>
      <c r="I20" s="10" t="s">
        <v>1747</v>
      </c>
      <c r="J20" s="10" t="s">
        <v>1747</v>
      </c>
      <c r="K20" s="9" t="str">
        <f t="shared" si="0"/>
        <v>N/A</v>
      </c>
    </row>
    <row r="21" spans="1:11" x14ac:dyDescent="0.25">
      <c r="A21" s="26" t="s">
        <v>838</v>
      </c>
      <c r="B21" s="91" t="s">
        <v>213</v>
      </c>
      <c r="C21" s="9" t="s">
        <v>1747</v>
      </c>
      <c r="D21" s="9" t="str">
        <f t="shared" si="4"/>
        <v>N/A</v>
      </c>
      <c r="E21" s="9" t="s">
        <v>1747</v>
      </c>
      <c r="F21" s="9" t="str">
        <f t="shared" si="5"/>
        <v>N/A</v>
      </c>
      <c r="G21" s="9" t="s">
        <v>1747</v>
      </c>
      <c r="H21" s="9" t="str">
        <f t="shared" si="6"/>
        <v>N/A</v>
      </c>
      <c r="I21" s="10" t="s">
        <v>1747</v>
      </c>
      <c r="J21" s="10" t="s">
        <v>1747</v>
      </c>
      <c r="K21" s="9" t="str">
        <f t="shared" si="0"/>
        <v>N/A</v>
      </c>
    </row>
    <row r="22" spans="1:11" x14ac:dyDescent="0.25">
      <c r="A22" s="26" t="s">
        <v>314</v>
      </c>
      <c r="B22" s="91" t="s">
        <v>213</v>
      </c>
      <c r="C22" s="9" t="s">
        <v>1747</v>
      </c>
      <c r="D22" s="9" t="str">
        <f t="shared" si="4"/>
        <v>N/A</v>
      </c>
      <c r="E22" s="9" t="s">
        <v>1747</v>
      </c>
      <c r="F22" s="9" t="str">
        <f t="shared" si="5"/>
        <v>N/A</v>
      </c>
      <c r="G22" s="9" t="s">
        <v>1747</v>
      </c>
      <c r="H22" s="9" t="str">
        <f t="shared" si="6"/>
        <v>N/A</v>
      </c>
      <c r="I22" s="10" t="s">
        <v>1747</v>
      </c>
      <c r="J22" s="10" t="s">
        <v>1747</v>
      </c>
      <c r="K22" s="9" t="str">
        <f t="shared" si="0"/>
        <v>N/A</v>
      </c>
    </row>
    <row r="23" spans="1:11" x14ac:dyDescent="0.25">
      <c r="A23" s="26" t="s">
        <v>831</v>
      </c>
      <c r="B23" s="91" t="s">
        <v>213</v>
      </c>
      <c r="C23" s="9" t="s">
        <v>1747</v>
      </c>
      <c r="D23" s="9" t="str">
        <f t="shared" si="4"/>
        <v>N/A</v>
      </c>
      <c r="E23" s="9" t="s">
        <v>1747</v>
      </c>
      <c r="F23" s="9" t="str">
        <f t="shared" si="5"/>
        <v>N/A</v>
      </c>
      <c r="G23" s="9" t="s">
        <v>1747</v>
      </c>
      <c r="H23" s="9" t="str">
        <f t="shared" si="6"/>
        <v>N/A</v>
      </c>
      <c r="I23" s="10" t="s">
        <v>1747</v>
      </c>
      <c r="J23" s="10" t="s">
        <v>1747</v>
      </c>
      <c r="K23" s="9" t="str">
        <f t="shared" si="0"/>
        <v>N/A</v>
      </c>
    </row>
    <row r="24" spans="1:11" x14ac:dyDescent="0.25">
      <c r="A24" s="26" t="s">
        <v>315</v>
      </c>
      <c r="B24" s="91" t="s">
        <v>213</v>
      </c>
      <c r="C24" s="9" t="s">
        <v>1747</v>
      </c>
      <c r="D24" s="9" t="str">
        <f t="shared" si="4"/>
        <v>N/A</v>
      </c>
      <c r="E24" s="9" t="s">
        <v>1747</v>
      </c>
      <c r="F24" s="9" t="str">
        <f t="shared" si="5"/>
        <v>N/A</v>
      </c>
      <c r="G24" s="9" t="s">
        <v>1747</v>
      </c>
      <c r="H24" s="9" t="str">
        <f t="shared" si="6"/>
        <v>N/A</v>
      </c>
      <c r="I24" s="10" t="s">
        <v>1747</v>
      </c>
      <c r="J24" s="10" t="s">
        <v>1747</v>
      </c>
      <c r="K24" s="9" t="str">
        <f t="shared" si="0"/>
        <v>N/A</v>
      </c>
    </row>
    <row r="25" spans="1:11" x14ac:dyDescent="0.25">
      <c r="A25" s="26" t="s">
        <v>316</v>
      </c>
      <c r="B25" s="91" t="s">
        <v>213</v>
      </c>
      <c r="C25" s="9" t="s">
        <v>1747</v>
      </c>
      <c r="D25" s="9" t="str">
        <f t="shared" si="4"/>
        <v>N/A</v>
      </c>
      <c r="E25" s="9" t="s">
        <v>1747</v>
      </c>
      <c r="F25" s="9" t="str">
        <f t="shared" si="5"/>
        <v>N/A</v>
      </c>
      <c r="G25" s="9" t="s">
        <v>1747</v>
      </c>
      <c r="H25" s="9" t="str">
        <f t="shared" si="6"/>
        <v>N/A</v>
      </c>
      <c r="I25" s="10" t="s">
        <v>1747</v>
      </c>
      <c r="J25" s="10" t="s">
        <v>1747</v>
      </c>
      <c r="K25" s="9" t="str">
        <f t="shared" si="0"/>
        <v>N/A</v>
      </c>
    </row>
    <row r="26" spans="1:11" x14ac:dyDescent="0.25">
      <c r="A26" s="26" t="s">
        <v>317</v>
      </c>
      <c r="B26" s="91" t="s">
        <v>213</v>
      </c>
      <c r="C26" s="9" t="s">
        <v>1747</v>
      </c>
      <c r="D26" s="9" t="str">
        <f t="shared" si="4"/>
        <v>N/A</v>
      </c>
      <c r="E26" s="9" t="s">
        <v>1747</v>
      </c>
      <c r="F26" s="9" t="str">
        <f t="shared" si="5"/>
        <v>N/A</v>
      </c>
      <c r="G26" s="9" t="s">
        <v>1747</v>
      </c>
      <c r="H26" s="9" t="str">
        <f t="shared" si="6"/>
        <v>N/A</v>
      </c>
      <c r="I26" s="10" t="s">
        <v>1747</v>
      </c>
      <c r="J26" s="10" t="s">
        <v>1747</v>
      </c>
      <c r="K26" s="9" t="str">
        <f t="shared" si="0"/>
        <v>N/A</v>
      </c>
    </row>
    <row r="27" spans="1:11" x14ac:dyDescent="0.25">
      <c r="A27" s="26" t="s">
        <v>318</v>
      </c>
      <c r="B27" s="91" t="s">
        <v>213</v>
      </c>
      <c r="C27" s="9" t="s">
        <v>1747</v>
      </c>
      <c r="D27" s="9" t="str">
        <f t="shared" si="4"/>
        <v>N/A</v>
      </c>
      <c r="E27" s="9" t="s">
        <v>1747</v>
      </c>
      <c r="F27" s="9" t="str">
        <f t="shared" si="5"/>
        <v>N/A</v>
      </c>
      <c r="G27" s="9" t="s">
        <v>1747</v>
      </c>
      <c r="H27" s="9" t="str">
        <f t="shared" si="6"/>
        <v>N/A</v>
      </c>
      <c r="I27" s="10" t="s">
        <v>1747</v>
      </c>
      <c r="J27" s="10" t="s">
        <v>1747</v>
      </c>
      <c r="K27" s="9" t="str">
        <f t="shared" si="0"/>
        <v>N/A</v>
      </c>
    </row>
    <row r="28" spans="1:11" x14ac:dyDescent="0.25">
      <c r="A28" s="26" t="s">
        <v>835</v>
      </c>
      <c r="B28" s="91" t="s">
        <v>213</v>
      </c>
      <c r="C28" s="9" t="s">
        <v>1747</v>
      </c>
      <c r="D28" s="9" t="str">
        <f t="shared" si="4"/>
        <v>N/A</v>
      </c>
      <c r="E28" s="9" t="s">
        <v>1747</v>
      </c>
      <c r="F28" s="9" t="str">
        <f t="shared" si="5"/>
        <v>N/A</v>
      </c>
      <c r="G28" s="9" t="s">
        <v>1747</v>
      </c>
      <c r="H28" s="9" t="str">
        <f t="shared" si="6"/>
        <v>N/A</v>
      </c>
      <c r="I28" s="10" t="s">
        <v>1747</v>
      </c>
      <c r="J28" s="10" t="s">
        <v>1747</v>
      </c>
      <c r="K28" s="9" t="str">
        <f t="shared" si="0"/>
        <v>N/A</v>
      </c>
    </row>
    <row r="29" spans="1:11" x14ac:dyDescent="0.25">
      <c r="A29" s="26" t="s">
        <v>319</v>
      </c>
      <c r="B29" s="91" t="s">
        <v>213</v>
      </c>
      <c r="C29" s="9" t="s">
        <v>1747</v>
      </c>
      <c r="D29" s="9" t="str">
        <f t="shared" si="4"/>
        <v>N/A</v>
      </c>
      <c r="E29" s="9" t="s">
        <v>1747</v>
      </c>
      <c r="F29" s="9" t="str">
        <f t="shared" si="5"/>
        <v>N/A</v>
      </c>
      <c r="G29" s="9" t="s">
        <v>1747</v>
      </c>
      <c r="H29" s="9" t="str">
        <f t="shared" si="6"/>
        <v>N/A</v>
      </c>
      <c r="I29" s="10" t="s">
        <v>1747</v>
      </c>
      <c r="J29" s="10" t="s">
        <v>1747</v>
      </c>
      <c r="K29" s="9" t="str">
        <f t="shared" si="0"/>
        <v>N/A</v>
      </c>
    </row>
    <row r="30" spans="1:11" x14ac:dyDescent="0.25">
      <c r="A30" s="26" t="s">
        <v>836</v>
      </c>
      <c r="B30" s="91" t="s">
        <v>213</v>
      </c>
      <c r="C30" s="9" t="s">
        <v>1747</v>
      </c>
      <c r="D30" s="9" t="str">
        <f t="shared" si="4"/>
        <v>N/A</v>
      </c>
      <c r="E30" s="9" t="s">
        <v>1747</v>
      </c>
      <c r="F30" s="9" t="str">
        <f t="shared" si="5"/>
        <v>N/A</v>
      </c>
      <c r="G30" s="9" t="s">
        <v>1747</v>
      </c>
      <c r="H30" s="9" t="str">
        <f t="shared" si="6"/>
        <v>N/A</v>
      </c>
      <c r="I30" s="10" t="s">
        <v>1747</v>
      </c>
      <c r="J30" s="10" t="s">
        <v>1747</v>
      </c>
      <c r="K30" s="9" t="str">
        <f t="shared" si="0"/>
        <v>N/A</v>
      </c>
    </row>
    <row r="31" spans="1:11" x14ac:dyDescent="0.25">
      <c r="A31" s="96" t="s">
        <v>320</v>
      </c>
      <c r="B31" s="35" t="s">
        <v>213</v>
      </c>
      <c r="C31" s="9" t="s">
        <v>1747</v>
      </c>
      <c r="D31" s="9" t="str">
        <f t="shared" si="4"/>
        <v>N/A</v>
      </c>
      <c r="E31" s="9" t="s">
        <v>1747</v>
      </c>
      <c r="F31" s="9" t="str">
        <f t="shared" si="5"/>
        <v>N/A</v>
      </c>
      <c r="G31" s="9" t="s">
        <v>1747</v>
      </c>
      <c r="H31" s="9" t="str">
        <f t="shared" si="6"/>
        <v>N/A</v>
      </c>
      <c r="I31" s="10" t="s">
        <v>1747</v>
      </c>
      <c r="J31" s="10" t="s">
        <v>1747</v>
      </c>
      <c r="K31" s="9" t="str">
        <f t="shared" si="0"/>
        <v>N/A</v>
      </c>
    </row>
    <row r="32" spans="1:11" x14ac:dyDescent="0.25">
      <c r="A32" s="96" t="s">
        <v>321</v>
      </c>
      <c r="B32" s="35" t="s">
        <v>213</v>
      </c>
      <c r="C32" s="9" t="s">
        <v>1747</v>
      </c>
      <c r="D32" s="9" t="str">
        <f t="shared" si="4"/>
        <v>N/A</v>
      </c>
      <c r="E32" s="9" t="s">
        <v>1747</v>
      </c>
      <c r="F32" s="9" t="str">
        <f t="shared" si="5"/>
        <v>N/A</v>
      </c>
      <c r="G32" s="9" t="s">
        <v>1747</v>
      </c>
      <c r="H32" s="9" t="str">
        <f t="shared" si="6"/>
        <v>N/A</v>
      </c>
      <c r="I32" s="10" t="s">
        <v>1747</v>
      </c>
      <c r="J32" s="10" t="s">
        <v>1747</v>
      </c>
      <c r="K32" s="9" t="str">
        <f t="shared" si="0"/>
        <v>N/A</v>
      </c>
    </row>
    <row r="33" spans="1:11" x14ac:dyDescent="0.25">
      <c r="A33" s="26" t="s">
        <v>322</v>
      </c>
      <c r="B33" s="91" t="s">
        <v>213</v>
      </c>
      <c r="C33" s="9" t="s">
        <v>1747</v>
      </c>
      <c r="D33" s="9" t="str">
        <f t="shared" si="4"/>
        <v>N/A</v>
      </c>
      <c r="E33" s="9" t="s">
        <v>1747</v>
      </c>
      <c r="F33" s="9" t="str">
        <f t="shared" si="5"/>
        <v>N/A</v>
      </c>
      <c r="G33" s="9" t="s">
        <v>1747</v>
      </c>
      <c r="H33" s="9" t="str">
        <f t="shared" si="6"/>
        <v>N/A</v>
      </c>
      <c r="I33" s="10" t="s">
        <v>1747</v>
      </c>
      <c r="J33" s="10" t="s">
        <v>1747</v>
      </c>
      <c r="K33" s="9" t="str">
        <f t="shared" si="0"/>
        <v>N/A</v>
      </c>
    </row>
    <row r="34" spans="1:11" x14ac:dyDescent="0.25">
      <c r="A34" s="26" t="s">
        <v>323</v>
      </c>
      <c r="B34" s="91" t="s">
        <v>213</v>
      </c>
      <c r="C34" s="9" t="s">
        <v>1747</v>
      </c>
      <c r="D34" s="9" t="str">
        <f t="shared" si="4"/>
        <v>N/A</v>
      </c>
      <c r="E34" s="9" t="s">
        <v>1747</v>
      </c>
      <c r="F34" s="9" t="str">
        <f t="shared" si="5"/>
        <v>N/A</v>
      </c>
      <c r="G34" s="9" t="s">
        <v>1747</v>
      </c>
      <c r="H34" s="9" t="str">
        <f t="shared" si="6"/>
        <v>N/A</v>
      </c>
      <c r="I34" s="10" t="s">
        <v>1747</v>
      </c>
      <c r="J34" s="10" t="s">
        <v>1747</v>
      </c>
      <c r="K34" s="9" t="str">
        <f t="shared" si="0"/>
        <v>N/A</v>
      </c>
    </row>
    <row r="35" spans="1:11" ht="25" x14ac:dyDescent="0.25">
      <c r="A35" s="26" t="s">
        <v>370</v>
      </c>
      <c r="B35" s="91" t="s">
        <v>213</v>
      </c>
      <c r="C35" s="9" t="s">
        <v>1747</v>
      </c>
      <c r="D35" s="9" t="str">
        <f t="shared" si="4"/>
        <v>N/A</v>
      </c>
      <c r="E35" s="9" t="s">
        <v>1747</v>
      </c>
      <c r="F35" s="9" t="str">
        <f>IF($B35="N/A","N/A",IF(E35&lt;0,"No","Yes"))</f>
        <v>N/A</v>
      </c>
      <c r="G35" s="9" t="s">
        <v>1747</v>
      </c>
      <c r="H35" s="9" t="str">
        <f t="shared" si="6"/>
        <v>N/A</v>
      </c>
      <c r="I35" s="10" t="s">
        <v>1747</v>
      </c>
      <c r="J35" s="10" t="s">
        <v>1747</v>
      </c>
      <c r="K35" s="9" t="str">
        <f t="shared" si="0"/>
        <v>N/A</v>
      </c>
    </row>
    <row r="36" spans="1:11" x14ac:dyDescent="0.25">
      <c r="A36" s="29" t="s">
        <v>374</v>
      </c>
      <c r="B36" s="1" t="s">
        <v>213</v>
      </c>
      <c r="C36" s="8" t="s">
        <v>1747</v>
      </c>
      <c r="D36" s="9" t="str">
        <f t="shared" ref="D36:D39" si="7">IF($B36="N/A","N/A",IF(C36&lt;0,"No","Yes"))</f>
        <v>N/A</v>
      </c>
      <c r="E36" s="8" t="s">
        <v>1747</v>
      </c>
      <c r="F36" s="9" t="str">
        <f t="shared" ref="F36:F39" si="8">IF($B36="N/A","N/A",IF(E36&lt;0,"No","Yes"))</f>
        <v>N/A</v>
      </c>
      <c r="G36" s="8" t="s">
        <v>1747</v>
      </c>
      <c r="H36" s="9" t="str">
        <f t="shared" ref="H36:H39" si="9">IF($B36="N/A","N/A",IF(G36&lt;0,"No","Yes"))</f>
        <v>N/A</v>
      </c>
      <c r="I36" s="10" t="s">
        <v>1747</v>
      </c>
      <c r="J36" s="10" t="s">
        <v>1747</v>
      </c>
      <c r="K36" s="9" t="str">
        <f>IF(J36="Div by 0", "N/A", IF(J36="N/A","N/A", IF(J36&gt;30, "No", IF(J36&lt;-30, "No", "Yes"))))</f>
        <v>N/A</v>
      </c>
    </row>
    <row r="37" spans="1:11" x14ac:dyDescent="0.25">
      <c r="A37" s="29" t="s">
        <v>375</v>
      </c>
      <c r="B37" s="1" t="s">
        <v>213</v>
      </c>
      <c r="C37" s="8" t="s">
        <v>1747</v>
      </c>
      <c r="D37" s="9" t="str">
        <f t="shared" si="7"/>
        <v>N/A</v>
      </c>
      <c r="E37" s="8" t="s">
        <v>1747</v>
      </c>
      <c r="F37" s="9" t="str">
        <f t="shared" si="8"/>
        <v>N/A</v>
      </c>
      <c r="G37" s="8" t="s">
        <v>1747</v>
      </c>
      <c r="H37" s="9" t="str">
        <f t="shared" si="9"/>
        <v>N/A</v>
      </c>
      <c r="I37" s="10" t="s">
        <v>1747</v>
      </c>
      <c r="J37" s="10" t="s">
        <v>1747</v>
      </c>
      <c r="K37" s="9" t="str">
        <f>IF(J37="Div by 0", "N/A", IF(J37="N/A","N/A", IF(J37&gt;30, "No", IF(J37&lt;-30, "No", "Yes"))))</f>
        <v>N/A</v>
      </c>
    </row>
    <row r="38" spans="1:11" x14ac:dyDescent="0.25">
      <c r="A38" s="29" t="s">
        <v>376</v>
      </c>
      <c r="B38" s="1" t="s">
        <v>213</v>
      </c>
      <c r="C38" s="8" t="s">
        <v>1747</v>
      </c>
      <c r="D38" s="9" t="str">
        <f t="shared" si="7"/>
        <v>N/A</v>
      </c>
      <c r="E38" s="8" t="s">
        <v>1747</v>
      </c>
      <c r="F38" s="9" t="str">
        <f t="shared" si="8"/>
        <v>N/A</v>
      </c>
      <c r="G38" s="8" t="s">
        <v>1747</v>
      </c>
      <c r="H38" s="9" t="str">
        <f t="shared" si="9"/>
        <v>N/A</v>
      </c>
      <c r="I38" s="10" t="s">
        <v>1747</v>
      </c>
      <c r="J38" s="10" t="s">
        <v>1747</v>
      </c>
      <c r="K38" s="9" t="str">
        <f>IF(J38="Div by 0", "N/A", IF(J38="N/A","N/A", IF(J38&gt;30, "No", IF(J38&lt;-30, "No", "Yes"))))</f>
        <v>N/A</v>
      </c>
    </row>
    <row r="39" spans="1:11" x14ac:dyDescent="0.25">
      <c r="A39" s="29" t="s">
        <v>377</v>
      </c>
      <c r="B39" s="1" t="s">
        <v>213</v>
      </c>
      <c r="C39" s="8" t="s">
        <v>1747</v>
      </c>
      <c r="D39" s="9" t="str">
        <f t="shared" si="7"/>
        <v>N/A</v>
      </c>
      <c r="E39" s="8" t="s">
        <v>1747</v>
      </c>
      <c r="F39" s="9" t="str">
        <f t="shared" si="8"/>
        <v>N/A</v>
      </c>
      <c r="G39" s="8" t="s">
        <v>1747</v>
      </c>
      <c r="H39" s="9" t="str">
        <f t="shared" si="9"/>
        <v>N/A</v>
      </c>
      <c r="I39" s="10" t="s">
        <v>1747</v>
      </c>
      <c r="J39" s="10" t="s">
        <v>1747</v>
      </c>
      <c r="K39" s="9" t="str">
        <f>IF(J39="Div by 0", "N/A", IF(J39="N/A","N/A", IF(J39&gt;30, "No", IF(J39&lt;-30, "No", "Yes"))))</f>
        <v>N/A</v>
      </c>
    </row>
    <row r="40" spans="1:11" x14ac:dyDescent="0.25">
      <c r="A40" s="140" t="s">
        <v>1647</v>
      </c>
      <c r="B40" s="141"/>
      <c r="C40" s="141"/>
      <c r="D40" s="141"/>
      <c r="E40" s="141"/>
      <c r="F40" s="141"/>
      <c r="G40" s="141"/>
      <c r="H40" s="141"/>
      <c r="I40" s="141"/>
      <c r="J40" s="141"/>
      <c r="K40" s="142"/>
    </row>
    <row r="41" spans="1:11" x14ac:dyDescent="0.25">
      <c r="A41" s="132" t="s">
        <v>1645</v>
      </c>
      <c r="B41" s="133"/>
      <c r="C41" s="133"/>
      <c r="D41" s="133"/>
      <c r="E41" s="133"/>
      <c r="F41" s="133"/>
      <c r="G41" s="133"/>
      <c r="H41" s="133"/>
      <c r="I41" s="133"/>
      <c r="J41" s="133"/>
      <c r="K41" s="134"/>
    </row>
    <row r="42" spans="1:11" x14ac:dyDescent="0.25">
      <c r="A42" s="135" t="s">
        <v>1743</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1741</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1"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1732</v>
      </c>
      <c r="D5" s="24" t="s">
        <v>1737</v>
      </c>
      <c r="E5" s="24" t="s">
        <v>651</v>
      </c>
      <c r="F5" s="24" t="s">
        <v>1733</v>
      </c>
      <c r="G5" s="24" t="s">
        <v>652</v>
      </c>
      <c r="H5" s="24" t="s">
        <v>1734</v>
      </c>
      <c r="I5" s="25" t="s">
        <v>1735</v>
      </c>
      <c r="J5" s="25" t="s">
        <v>1736</v>
      </c>
      <c r="K5" s="24" t="s">
        <v>653</v>
      </c>
    </row>
    <row r="6" spans="1:11" s="28" customFormat="1" x14ac:dyDescent="0.25">
      <c r="A6" s="93" t="s">
        <v>342</v>
      </c>
      <c r="B6" s="9" t="s">
        <v>213</v>
      </c>
      <c r="C6" s="5">
        <v>5</v>
      </c>
      <c r="D6" s="9" t="s">
        <v>213</v>
      </c>
      <c r="E6" s="5">
        <v>7</v>
      </c>
      <c r="F6" s="9" t="s">
        <v>213</v>
      </c>
      <c r="G6" s="5">
        <v>6</v>
      </c>
      <c r="H6" s="9" t="s">
        <v>213</v>
      </c>
      <c r="I6" s="114" t="s">
        <v>213</v>
      </c>
      <c r="J6" s="114" t="s">
        <v>213</v>
      </c>
      <c r="K6" s="9" t="s">
        <v>213</v>
      </c>
    </row>
    <row r="7" spans="1:11" s="28" customFormat="1" x14ac:dyDescent="0.25">
      <c r="A7" s="93" t="s">
        <v>12</v>
      </c>
      <c r="B7" s="30" t="s">
        <v>213</v>
      </c>
      <c r="C7" s="31">
        <v>137857</v>
      </c>
      <c r="D7" s="32" t="str">
        <f>IF($B7="N/A","N/A",IF(C7&gt;15,"No",IF(C7&lt;-15,"No","Yes")))</f>
        <v>N/A</v>
      </c>
      <c r="E7" s="31">
        <v>48777</v>
      </c>
      <c r="F7" s="32" t="str">
        <f>IF($B7="N/A","N/A",IF(E7&gt;15,"No",IF(E7&lt;-15,"No","Yes")))</f>
        <v>N/A</v>
      </c>
      <c r="G7" s="31">
        <v>35041</v>
      </c>
      <c r="H7" s="32" t="str">
        <f>IF($B7="N/A","N/A",IF(G7&gt;15,"No",IF(G7&lt;-15,"No","Yes")))</f>
        <v>N/A</v>
      </c>
      <c r="I7" s="33">
        <v>-64.599999999999994</v>
      </c>
      <c r="J7" s="33">
        <v>-28.2</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1747</v>
      </c>
      <c r="J9" s="10" t="s">
        <v>1747</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1747</v>
      </c>
      <c r="J10" s="10" t="s">
        <v>1747</v>
      </c>
      <c r="K10" s="9" t="str">
        <f t="shared" si="0"/>
        <v>N/A</v>
      </c>
    </row>
    <row r="11" spans="1:11" x14ac:dyDescent="0.25">
      <c r="A11" s="93" t="s">
        <v>839</v>
      </c>
      <c r="B11" s="35" t="s">
        <v>214</v>
      </c>
      <c r="C11" s="8">
        <v>98.360620062999999</v>
      </c>
      <c r="D11" s="9" t="str">
        <f>IF(OR($B11="N/A",$C11="N/A"),"N/A",IF(C11&gt;100,"No",IF(C11&lt;95,"No","Yes")))</f>
        <v>Yes</v>
      </c>
      <c r="E11" s="8">
        <v>91.996227730000001</v>
      </c>
      <c r="F11" s="9" t="str">
        <f>IF(OR($B11="N/A",$E11="N/A"),"N/A",IF(E11&gt;100,"No",IF(E11&lt;95,"No","Yes")))</f>
        <v>No</v>
      </c>
      <c r="G11" s="8">
        <v>100</v>
      </c>
      <c r="H11" s="9" t="str">
        <f>IF($B11="N/A","N/A",IF(G11&gt;100,"No",IF(G11&lt;95,"No","Yes")))</f>
        <v>Yes</v>
      </c>
      <c r="I11" s="10">
        <v>-6.47</v>
      </c>
      <c r="J11" s="10">
        <v>8.6999999999999993</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1747</v>
      </c>
      <c r="J12" s="10" t="s">
        <v>1747</v>
      </c>
      <c r="K12" s="9" t="str">
        <f t="shared" si="0"/>
        <v>N/A</v>
      </c>
    </row>
    <row r="13" spans="1:11" x14ac:dyDescent="0.25">
      <c r="A13" s="93" t="s">
        <v>840</v>
      </c>
      <c r="B13" s="35" t="s">
        <v>214</v>
      </c>
      <c r="C13" s="8">
        <v>97.371188986000007</v>
      </c>
      <c r="D13" s="9" t="str">
        <f t="shared" si="1"/>
        <v>Yes</v>
      </c>
      <c r="E13" s="8">
        <v>95.629087479999995</v>
      </c>
      <c r="F13" s="9" t="str">
        <f t="shared" si="2"/>
        <v>Yes</v>
      </c>
      <c r="G13" s="8">
        <v>81.310464883999998</v>
      </c>
      <c r="H13" s="9" t="str">
        <f t="shared" si="3"/>
        <v>No</v>
      </c>
      <c r="I13" s="10">
        <v>-1.79</v>
      </c>
      <c r="J13" s="10">
        <v>-15</v>
      </c>
      <c r="K13" s="9" t="str">
        <f t="shared" si="0"/>
        <v>Yes</v>
      </c>
    </row>
    <row r="14" spans="1:11" x14ac:dyDescent="0.25">
      <c r="A14" s="93" t="s">
        <v>13</v>
      </c>
      <c r="B14" s="35" t="s">
        <v>213</v>
      </c>
      <c r="C14" s="36">
        <v>137857</v>
      </c>
      <c r="D14" s="9" t="str">
        <f>IF($B14="N/A","N/A",IF(C14&gt;15,"No",IF(C14&lt;-15,"No","Yes")))</f>
        <v>N/A</v>
      </c>
      <c r="E14" s="36">
        <v>48777</v>
      </c>
      <c r="F14" s="9" t="str">
        <f>IF($B14="N/A","N/A",IF(E14&gt;15,"No",IF(E14&lt;-15,"No","Yes")))</f>
        <v>N/A</v>
      </c>
      <c r="G14" s="36">
        <v>35041</v>
      </c>
      <c r="H14" s="9" t="str">
        <f>IF($B14="N/A","N/A",IF(G14&gt;15,"No",IF(G14&lt;-15,"No","Yes")))</f>
        <v>N/A</v>
      </c>
      <c r="I14" s="10">
        <v>-64.599999999999994</v>
      </c>
      <c r="J14" s="10">
        <v>-28.2</v>
      </c>
      <c r="K14" s="9" t="str">
        <f t="shared" si="0"/>
        <v>Yes</v>
      </c>
    </row>
    <row r="15" spans="1:11" x14ac:dyDescent="0.25">
      <c r="A15" s="93" t="s">
        <v>442</v>
      </c>
      <c r="B15" s="35" t="s">
        <v>215</v>
      </c>
      <c r="C15" s="8">
        <v>0.31336820040000002</v>
      </c>
      <c r="D15" s="9" t="str">
        <f>IF($B15="N/A","N/A",IF(C15&gt;20,"No",IF(C15&lt;5,"No","Yes")))</f>
        <v>No</v>
      </c>
      <c r="E15" s="8">
        <v>17.766570309999999</v>
      </c>
      <c r="F15" s="9" t="str">
        <f>IF($B15="N/A","N/A",IF(E15&gt;20,"No",IF(E15&lt;5,"No","Yes")))</f>
        <v>Yes</v>
      </c>
      <c r="G15" s="8">
        <v>19.217488084999999</v>
      </c>
      <c r="H15" s="9" t="str">
        <f>IF($B15="N/A","N/A",IF(G15&gt;20,"No",IF(G15&lt;5,"No","Yes")))</f>
        <v>Yes</v>
      </c>
      <c r="I15" s="10">
        <v>5570</v>
      </c>
      <c r="J15" s="10">
        <v>8.1669999999999998</v>
      </c>
      <c r="K15" s="9" t="str">
        <f t="shared" si="0"/>
        <v>Yes</v>
      </c>
    </row>
    <row r="16" spans="1:11" x14ac:dyDescent="0.25">
      <c r="A16" s="93" t="s">
        <v>443</v>
      </c>
      <c r="B16" s="30" t="s">
        <v>213</v>
      </c>
      <c r="C16" s="8" t="s">
        <v>213</v>
      </c>
      <c r="D16" s="9" t="str">
        <f>IF($B16="N/A","N/A",IF(C16&gt;15,"No",IF(C16&lt;-15,"No","Yes")))</f>
        <v>N/A</v>
      </c>
      <c r="E16" s="8">
        <v>82.233429689999994</v>
      </c>
      <c r="F16" s="9" t="str">
        <f>IF($B16="N/A","N/A",IF(E16&gt;15,"No",IF(E16&lt;-15,"No","Yes")))</f>
        <v>N/A</v>
      </c>
      <c r="G16" s="8">
        <v>80.782511915000001</v>
      </c>
      <c r="H16" s="9" t="str">
        <f>IF($B16="N/A","N/A",IF(G16&gt;15,"No",IF(G16&lt;-15,"No","Yes")))</f>
        <v>N/A</v>
      </c>
      <c r="I16" s="10" t="s">
        <v>213</v>
      </c>
      <c r="J16" s="10">
        <v>-1.76</v>
      </c>
      <c r="K16" s="9" t="str">
        <f t="shared" si="0"/>
        <v>Yes</v>
      </c>
    </row>
    <row r="17" spans="1:11" x14ac:dyDescent="0.25">
      <c r="A17" s="93" t="s">
        <v>444</v>
      </c>
      <c r="B17" s="35" t="s">
        <v>235</v>
      </c>
      <c r="C17" s="8">
        <v>33.657340578000003</v>
      </c>
      <c r="D17" s="9" t="str">
        <f>IF($B17="N/A","N/A",IF(C17&gt;1,"Yes","No"))</f>
        <v>Yes</v>
      </c>
      <c r="E17" s="8">
        <v>28.870164216999999</v>
      </c>
      <c r="F17" s="9" t="str">
        <f>IF($B17="N/A","N/A",IF(E17&gt;1,"Yes","No"))</f>
        <v>Yes</v>
      </c>
      <c r="G17" s="8">
        <v>55.834593761999997</v>
      </c>
      <c r="H17" s="9" t="str">
        <f>IF($B17="N/A","N/A",IF(G17&gt;1,"Yes","No"))</f>
        <v>Yes</v>
      </c>
      <c r="I17" s="10">
        <v>-14.2</v>
      </c>
      <c r="J17" s="10">
        <v>93.4</v>
      </c>
      <c r="K17" s="9" t="str">
        <f t="shared" si="0"/>
        <v>No</v>
      </c>
    </row>
    <row r="18" spans="1:11" x14ac:dyDescent="0.25">
      <c r="A18" s="93" t="s">
        <v>862</v>
      </c>
      <c r="B18" s="35" t="s">
        <v>213</v>
      </c>
      <c r="C18" s="94">
        <v>1790.2981314000001</v>
      </c>
      <c r="D18" s="9" t="str">
        <f>IF($B18="N/A","N/A",IF(C18&gt;15,"No",IF(C18&lt;-15,"No","Yes")))</f>
        <v>N/A</v>
      </c>
      <c r="E18" s="94">
        <v>2728.6221417000002</v>
      </c>
      <c r="F18" s="9" t="str">
        <f>IF($B18="N/A","N/A",IF(E18&gt;15,"No",IF(E18&lt;-15,"No","Yes")))</f>
        <v>N/A</v>
      </c>
      <c r="G18" s="94">
        <v>2937.7870176000001</v>
      </c>
      <c r="H18" s="9" t="str">
        <f>IF($B18="N/A","N/A",IF(G18&gt;15,"No",IF(G18&lt;-15,"No","Yes")))</f>
        <v>N/A</v>
      </c>
      <c r="I18" s="10">
        <v>52.41</v>
      </c>
      <c r="J18" s="10">
        <v>7.6660000000000004</v>
      </c>
      <c r="K18" s="9" t="str">
        <f t="shared" si="0"/>
        <v>Yes</v>
      </c>
    </row>
    <row r="19" spans="1:11" x14ac:dyDescent="0.25">
      <c r="A19" s="3" t="s">
        <v>131</v>
      </c>
      <c r="B19" s="35" t="s">
        <v>213</v>
      </c>
      <c r="C19" s="36">
        <v>95</v>
      </c>
      <c r="D19" s="35" t="s">
        <v>213</v>
      </c>
      <c r="E19" s="36">
        <v>349</v>
      </c>
      <c r="F19" s="35" t="s">
        <v>213</v>
      </c>
      <c r="G19" s="36">
        <v>0</v>
      </c>
      <c r="H19" s="9" t="str">
        <f>IF($B19="N/A","N/A",IF(G19&gt;15,"No",IF(G19&lt;-15,"No","Yes")))</f>
        <v>N/A</v>
      </c>
      <c r="I19" s="10">
        <v>267.39999999999998</v>
      </c>
      <c r="J19" s="10">
        <v>-100</v>
      </c>
      <c r="K19" s="9" t="str">
        <f t="shared" si="0"/>
        <v>No</v>
      </c>
    </row>
    <row r="20" spans="1:11" x14ac:dyDescent="0.25">
      <c r="A20" s="3" t="s">
        <v>346</v>
      </c>
      <c r="B20" s="30" t="s">
        <v>213</v>
      </c>
      <c r="C20" s="8" t="s">
        <v>213</v>
      </c>
      <c r="D20" s="35" t="s">
        <v>213</v>
      </c>
      <c r="E20" s="8">
        <v>0.71550115830000005</v>
      </c>
      <c r="F20" s="35" t="s">
        <v>213</v>
      </c>
      <c r="G20" s="8">
        <v>0</v>
      </c>
      <c r="H20" s="9" t="str">
        <f>IF($B20="N/A","N/A",IF(G20&gt;15,"No",IF(G20&lt;-15,"No","Yes")))</f>
        <v>N/A</v>
      </c>
      <c r="I20" s="10" t="s">
        <v>213</v>
      </c>
      <c r="J20" s="10">
        <v>-100</v>
      </c>
      <c r="K20" s="9" t="str">
        <f t="shared" si="0"/>
        <v>No</v>
      </c>
    </row>
    <row r="21" spans="1:11" ht="25" x14ac:dyDescent="0.25">
      <c r="A21" s="3" t="s">
        <v>841</v>
      </c>
      <c r="B21" s="35" t="s">
        <v>213</v>
      </c>
      <c r="C21" s="94">
        <v>3330.1894736999998</v>
      </c>
      <c r="D21" s="9" t="str">
        <f>IF($B21="N/A","N/A",IF(C21&gt;60,"No",IF(C21&lt;15,"No","Yes")))</f>
        <v>N/A</v>
      </c>
      <c r="E21" s="94">
        <v>1781.2922636000001</v>
      </c>
      <c r="F21" s="9" t="str">
        <f>IF($B21="N/A","N/A",IF(E21&gt;60,"No",IF(E21&lt;15,"No","Yes")))</f>
        <v>N/A</v>
      </c>
      <c r="G21" s="94" t="s">
        <v>1747</v>
      </c>
      <c r="H21" s="9" t="str">
        <f>IF($B21="N/A","N/A",IF(G21&gt;60,"No",IF(G21&lt;15,"No","Yes")))</f>
        <v>N/A</v>
      </c>
      <c r="I21" s="10">
        <v>-46.5</v>
      </c>
      <c r="J21" s="10" t="s">
        <v>1747</v>
      </c>
      <c r="K21" s="9" t="str">
        <f t="shared" si="0"/>
        <v>N/A</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1747</v>
      </c>
      <c r="J22" s="10" t="s">
        <v>1747</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1747</v>
      </c>
      <c r="J23" s="10" t="s">
        <v>1747</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1747</v>
      </c>
      <c r="J24" s="10" t="s">
        <v>1747</v>
      </c>
      <c r="K24" s="9" t="str">
        <f t="shared" si="0"/>
        <v>N/A</v>
      </c>
    </row>
    <row r="25" spans="1:11" x14ac:dyDescent="0.25">
      <c r="A25" s="140" t="s">
        <v>1647</v>
      </c>
      <c r="B25" s="141"/>
      <c r="C25" s="141"/>
      <c r="D25" s="141"/>
      <c r="E25" s="141"/>
      <c r="F25" s="141"/>
      <c r="G25" s="141"/>
      <c r="H25" s="141"/>
      <c r="I25" s="141"/>
      <c r="J25" s="141"/>
      <c r="K25" s="142"/>
    </row>
    <row r="26" spans="1:11" x14ac:dyDescent="0.25">
      <c r="A26" s="132" t="s">
        <v>1645</v>
      </c>
      <c r="B26" s="133"/>
      <c r="C26" s="133"/>
      <c r="D26" s="133"/>
      <c r="E26" s="133"/>
      <c r="F26" s="133"/>
      <c r="G26" s="133"/>
      <c r="H26" s="133"/>
      <c r="I26" s="133"/>
      <c r="J26" s="133"/>
      <c r="K26" s="134"/>
    </row>
    <row r="27" spans="1:11" x14ac:dyDescent="0.25">
      <c r="A27" s="135" t="s">
        <v>1743</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1741</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1"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1732</v>
      </c>
      <c r="D5" s="24" t="s">
        <v>1737</v>
      </c>
      <c r="E5" s="24" t="s">
        <v>651</v>
      </c>
      <c r="F5" s="24" t="s">
        <v>1733</v>
      </c>
      <c r="G5" s="24" t="s">
        <v>652</v>
      </c>
      <c r="H5" s="24" t="s">
        <v>1734</v>
      </c>
      <c r="I5" s="25" t="s">
        <v>1735</v>
      </c>
      <c r="J5" s="25" t="s">
        <v>1736</v>
      </c>
      <c r="K5" s="24" t="s">
        <v>653</v>
      </c>
    </row>
    <row r="6" spans="1:11" x14ac:dyDescent="0.25">
      <c r="A6" s="75" t="s">
        <v>12</v>
      </c>
      <c r="B6" s="35" t="s">
        <v>213</v>
      </c>
      <c r="C6" s="36">
        <v>137425</v>
      </c>
      <c r="D6" s="9" t="str">
        <f>IF($B6="N/A","N/A",IF(C6&gt;15,"No",IF(C6&lt;-15,"No","Yes")))</f>
        <v>N/A</v>
      </c>
      <c r="E6" s="36">
        <v>40111</v>
      </c>
      <c r="F6" s="9" t="str">
        <f>IF($B6="N/A","N/A",IF(E6&gt;15,"No",IF(E6&lt;-15,"No","Yes")))</f>
        <v>N/A</v>
      </c>
      <c r="G6" s="36">
        <v>28307</v>
      </c>
      <c r="H6" s="9" t="str">
        <f>IF($B6="N/A","N/A",IF(G6&gt;15,"No",IF(G6&lt;-15,"No","Yes")))</f>
        <v>N/A</v>
      </c>
      <c r="I6" s="10">
        <v>-70.8</v>
      </c>
      <c r="J6" s="10">
        <v>-29.4</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ht="25" x14ac:dyDescent="0.25">
      <c r="A9" s="75" t="s">
        <v>843</v>
      </c>
      <c r="B9" s="35" t="s">
        <v>236</v>
      </c>
      <c r="C9" s="37">
        <v>163.35073131999999</v>
      </c>
      <c r="D9" s="9" t="str">
        <f>IF($B9="N/A","N/A",IF(C9&gt;100,"No",IF(C9&lt;50,"No","Yes")))</f>
        <v>No</v>
      </c>
      <c r="E9" s="37">
        <v>160.73062723000001</v>
      </c>
      <c r="F9" s="9" t="str">
        <f>IF($B9="N/A","N/A",IF(E9&gt;100,"No",IF(E9&lt;50,"No","Yes")))</f>
        <v>No</v>
      </c>
      <c r="G9" s="37">
        <v>148.79153511999999</v>
      </c>
      <c r="H9" s="9" t="str">
        <f>IF($B9="N/A","N/A",IF(G9&gt;100,"No",IF(G9&lt;50,"No","Yes")))</f>
        <v>No</v>
      </c>
      <c r="I9" s="10">
        <v>-1.6</v>
      </c>
      <c r="J9" s="10">
        <v>-7.43</v>
      </c>
      <c r="K9" s="9" t="str">
        <f t="shared" si="0"/>
        <v>Yes</v>
      </c>
    </row>
    <row r="10" spans="1:11" ht="25" x14ac:dyDescent="0.25">
      <c r="A10" s="75" t="s">
        <v>844</v>
      </c>
      <c r="B10" s="35" t="s">
        <v>213</v>
      </c>
      <c r="C10" s="37">
        <v>305.05230097999998</v>
      </c>
      <c r="D10" s="9" t="str">
        <f>IF($B10="N/A","N/A",IF(C10&gt;15,"No",IF(C10&lt;-15,"No","Yes")))</f>
        <v>N/A</v>
      </c>
      <c r="E10" s="37">
        <v>220.03349209999999</v>
      </c>
      <c r="F10" s="9" t="str">
        <f>IF($B10="N/A","N/A",IF(E10&gt;15,"No",IF(E10&lt;-15,"No","Yes")))</f>
        <v>N/A</v>
      </c>
      <c r="G10" s="37">
        <v>309.11518751</v>
      </c>
      <c r="H10" s="9" t="str">
        <f>IF($B10="N/A","N/A",IF(G10&gt;15,"No",IF(G10&lt;-15,"No","Yes")))</f>
        <v>N/A</v>
      </c>
      <c r="I10" s="10">
        <v>-27.9</v>
      </c>
      <c r="J10" s="10">
        <v>40.49</v>
      </c>
      <c r="K10" s="9" t="str">
        <f t="shared" si="0"/>
        <v>No</v>
      </c>
    </row>
    <row r="11" spans="1:11" ht="25" x14ac:dyDescent="0.25">
      <c r="A11" s="75" t="s">
        <v>845</v>
      </c>
      <c r="B11" s="35" t="s">
        <v>213</v>
      </c>
      <c r="C11" s="37">
        <v>907.33401326000001</v>
      </c>
      <c r="D11" s="9" t="str">
        <f>IF($B11="N/A","N/A",IF(C11&gt;15,"No",IF(C11&lt;-15,"No","Yes")))</f>
        <v>N/A</v>
      </c>
      <c r="E11" s="37" t="s">
        <v>1747</v>
      </c>
      <c r="F11" s="9" t="str">
        <f>IF($B11="N/A","N/A",IF(E11&gt;15,"No",IF(E11&lt;-15,"No","Yes")))</f>
        <v>N/A</v>
      </c>
      <c r="G11" s="37" t="s">
        <v>1747</v>
      </c>
      <c r="H11" s="9" t="str">
        <f>IF($B11="N/A","N/A",IF(G11&gt;15,"No",IF(G11&lt;-15,"No","Yes")))</f>
        <v>N/A</v>
      </c>
      <c r="I11" s="10" t="s">
        <v>1747</v>
      </c>
      <c r="J11" s="10" t="s">
        <v>1747</v>
      </c>
      <c r="K11" s="9" t="str">
        <f t="shared" si="0"/>
        <v>N/A</v>
      </c>
    </row>
    <row r="12" spans="1:11" ht="25" x14ac:dyDescent="0.25">
      <c r="A12" s="75" t="s">
        <v>846</v>
      </c>
      <c r="B12" s="35" t="s">
        <v>213</v>
      </c>
      <c r="C12" s="37">
        <v>567.36279968999997</v>
      </c>
      <c r="D12" s="9" t="str">
        <f>IF($B12="N/A","N/A",IF(C12&gt;15,"No",IF(C12&lt;-15,"No","Yes")))</f>
        <v>N/A</v>
      </c>
      <c r="E12" s="37">
        <v>645.63986710999995</v>
      </c>
      <c r="F12" s="9" t="str">
        <f>IF($B12="N/A","N/A",IF(E12&gt;15,"No",IF(E12&lt;-15,"No","Yes")))</f>
        <v>N/A</v>
      </c>
      <c r="G12" s="37">
        <v>420.99537572000003</v>
      </c>
      <c r="H12" s="9" t="str">
        <f>IF($B12="N/A","N/A",IF(G12&gt;15,"No",IF(G12&lt;-15,"No","Yes")))</f>
        <v>N/A</v>
      </c>
      <c r="I12" s="10">
        <v>13.8</v>
      </c>
      <c r="J12" s="10">
        <v>-34.799999999999997</v>
      </c>
      <c r="K12" s="9" t="str">
        <f t="shared" si="0"/>
        <v>No</v>
      </c>
    </row>
    <row r="13" spans="1:11" x14ac:dyDescent="0.25">
      <c r="A13" s="75" t="s">
        <v>655</v>
      </c>
      <c r="B13" s="35" t="s">
        <v>237</v>
      </c>
      <c r="C13" s="8">
        <v>86.935419319999994</v>
      </c>
      <c r="D13" s="9" t="str">
        <f>IF($B13="N/A","N/A",IF(C13&gt;99,"No",IF(C13&lt;75,"No","Yes")))</f>
        <v>Yes</v>
      </c>
      <c r="E13" s="8">
        <v>84.246216748999998</v>
      </c>
      <c r="F13" s="9" t="str">
        <f>IF($B13="N/A","N/A",IF(E13&gt;99,"No",IF(E13&lt;75,"No","Yes")))</f>
        <v>Yes</v>
      </c>
      <c r="G13" s="8">
        <v>83.491715830000004</v>
      </c>
      <c r="H13" s="9" t="str">
        <f>IF($B13="N/A","N/A",IF(G13&gt;99,"No",IF(G13&lt;75,"No","Yes")))</f>
        <v>Yes</v>
      </c>
      <c r="I13" s="10">
        <v>-3.09</v>
      </c>
      <c r="J13" s="10">
        <v>-0.89600000000000002</v>
      </c>
      <c r="K13" s="9" t="str">
        <f t="shared" ref="K13:K24" si="1">IF(J13="Div by 0", "N/A", IF(J13="N/A","N/A", IF(J13&gt;30, "No", IF(J13&lt;-30, "No", "Yes"))))</f>
        <v>Yes</v>
      </c>
    </row>
    <row r="14" spans="1:11" x14ac:dyDescent="0.25">
      <c r="A14" s="75" t="s">
        <v>495</v>
      </c>
      <c r="B14" s="35" t="s">
        <v>213</v>
      </c>
      <c r="C14" s="9">
        <v>99.951452653999993</v>
      </c>
      <c r="D14" s="9" t="str">
        <f>IF($B14="N/A","N/A",IF(C14&gt;15,"No",IF(C14&lt;-15,"No","Yes")))</f>
        <v>N/A</v>
      </c>
      <c r="E14" s="9">
        <v>99.674479167000001</v>
      </c>
      <c r="F14" s="9" t="str">
        <f>IF($B14="N/A","N/A",IF(E14&gt;15,"No",IF(E14&lt;-15,"No","Yes")))</f>
        <v>N/A</v>
      </c>
      <c r="G14" s="9">
        <v>98.853346873000007</v>
      </c>
      <c r="H14" s="9" t="str">
        <f>IF($B14="N/A","N/A",IF(G14&gt;15,"No",IF(G14&lt;-15,"No","Yes")))</f>
        <v>N/A</v>
      </c>
      <c r="I14" s="10">
        <v>-0.27700000000000002</v>
      </c>
      <c r="J14" s="10">
        <v>-0.82399999999999995</v>
      </c>
      <c r="K14" s="9" t="str">
        <f t="shared" si="1"/>
        <v>Yes</v>
      </c>
    </row>
    <row r="15" spans="1:11" x14ac:dyDescent="0.25">
      <c r="A15" s="75" t="s">
        <v>847</v>
      </c>
      <c r="B15" s="35" t="s">
        <v>213</v>
      </c>
      <c r="C15" s="36">
        <v>10.385971377000001</v>
      </c>
      <c r="D15" s="9" t="str">
        <f>IF($B15="N/A","N/A",IF(C15&gt;15,"No",IF(C15&lt;-15,"No","Yes")))</f>
        <v>N/A</v>
      </c>
      <c r="E15" s="10">
        <v>10.727747758</v>
      </c>
      <c r="F15" s="9" t="str">
        <f>IF($B15="N/A","N/A",IF(E15&gt;15,"No",IF(E15&lt;-15,"No","Yes")))</f>
        <v>N/A</v>
      </c>
      <c r="G15" s="10">
        <v>17.244703163000001</v>
      </c>
      <c r="H15" s="9" t="str">
        <f>IF($B15="N/A","N/A",IF(G15&gt;15,"No",IF(G15&lt;-15,"No","Yes")))</f>
        <v>N/A</v>
      </c>
      <c r="I15" s="10">
        <v>3.2909999999999999</v>
      </c>
      <c r="J15" s="10">
        <v>60.75</v>
      </c>
      <c r="K15" s="9" t="str">
        <f t="shared" si="1"/>
        <v>No</v>
      </c>
    </row>
    <row r="16" spans="1:11" x14ac:dyDescent="0.25">
      <c r="A16" s="72" t="s">
        <v>656</v>
      </c>
      <c r="B16" s="51" t="s">
        <v>238</v>
      </c>
      <c r="C16" s="9">
        <v>11.332726942000001</v>
      </c>
      <c r="D16" s="9" t="str">
        <f>IF($B16="N/A","N/A",IF(C16&gt;20,"No",IF(C16&lt;=0,"No","Yes")))</f>
        <v>Yes</v>
      </c>
      <c r="E16" s="9">
        <v>14.552117873</v>
      </c>
      <c r="F16" s="9" t="str">
        <f>IF($B16="N/A","N/A",IF(E16&gt;20,"No",IF(E16&lt;=0,"No","Yes")))</f>
        <v>Yes</v>
      </c>
      <c r="G16" s="9">
        <v>16.430564877999998</v>
      </c>
      <c r="H16" s="9" t="str">
        <f>IF($B16="N/A","N/A",IF(G16&gt;20,"No",IF(G16&lt;=0,"No","Yes")))</f>
        <v>Yes</v>
      </c>
      <c r="I16" s="10">
        <v>28.41</v>
      </c>
      <c r="J16" s="10">
        <v>12.91</v>
      </c>
      <c r="K16" s="9" t="str">
        <f t="shared" si="1"/>
        <v>Yes</v>
      </c>
    </row>
    <row r="17" spans="1:11" x14ac:dyDescent="0.25">
      <c r="A17" s="72" t="s">
        <v>371</v>
      </c>
      <c r="B17" s="35" t="s">
        <v>213</v>
      </c>
      <c r="C17" s="9">
        <v>94.111981508</v>
      </c>
      <c r="D17" s="9" t="str">
        <f>IF($B17="N/A","N/A",IF(C17&gt;15,"No",IF(C17&lt;-15,"No","Yes")))</f>
        <v>N/A</v>
      </c>
      <c r="E17" s="9">
        <v>99.691622409000004</v>
      </c>
      <c r="F17" s="9" t="str">
        <f>IF($B17="N/A","N/A",IF(E17&gt;15,"No",IF(E17&lt;-15,"No","Yes")))</f>
        <v>N/A</v>
      </c>
      <c r="G17" s="9">
        <v>99.376478176999996</v>
      </c>
      <c r="H17" s="9" t="str">
        <f>IF($B17="N/A","N/A",IF(G17&gt;15,"No",IF(G17&lt;-15,"No","Yes")))</f>
        <v>N/A</v>
      </c>
      <c r="I17" s="10">
        <v>5.9290000000000003</v>
      </c>
      <c r="J17" s="10">
        <v>-0.316</v>
      </c>
      <c r="K17" s="9" t="str">
        <f t="shared" si="1"/>
        <v>Yes</v>
      </c>
    </row>
    <row r="18" spans="1:11" x14ac:dyDescent="0.25">
      <c r="A18" s="72" t="s">
        <v>848</v>
      </c>
      <c r="B18" s="35" t="s">
        <v>213</v>
      </c>
      <c r="C18" s="10">
        <v>12.382342908</v>
      </c>
      <c r="D18" s="9" t="str">
        <f>IF($B18="N/A","N/A",IF(C18&gt;15,"No",IF(C18&lt;-15,"No","Yes")))</f>
        <v>N/A</v>
      </c>
      <c r="E18" s="10">
        <v>21.612132669000001</v>
      </c>
      <c r="F18" s="9" t="str">
        <f>IF($B18="N/A","N/A",IF(E18&gt;15,"No",IF(E18&lt;-15,"No","Yes")))</f>
        <v>N/A</v>
      </c>
      <c r="G18" s="10">
        <v>19.124837733</v>
      </c>
      <c r="H18" s="9" t="str">
        <f>IF($B18="N/A","N/A",IF(G18&gt;15,"No",IF(G18&lt;-15,"No","Yes")))</f>
        <v>N/A</v>
      </c>
      <c r="I18" s="10">
        <v>74.540000000000006</v>
      </c>
      <c r="J18" s="10">
        <v>-11.5</v>
      </c>
      <c r="K18" s="9" t="str">
        <f t="shared" si="1"/>
        <v>Yes</v>
      </c>
    </row>
    <row r="19" spans="1:11" x14ac:dyDescent="0.25">
      <c r="A19" s="75" t="s">
        <v>657</v>
      </c>
      <c r="B19" s="51" t="s">
        <v>239</v>
      </c>
      <c r="C19" s="9">
        <v>0.70365653989999999</v>
      </c>
      <c r="D19" s="9" t="str">
        <f>IF($B19="N/A","N/A",IF(C19&gt;10,"No",IF(C19&lt;=0,"No","Yes")))</f>
        <v>Yes</v>
      </c>
      <c r="E19" s="9">
        <v>0</v>
      </c>
      <c r="F19" s="9" t="str">
        <f>IF($B19="N/A","N/A",IF(E19&gt;10,"No",IF(E19&lt;=0,"No","Yes")))</f>
        <v>No</v>
      </c>
      <c r="G19" s="9">
        <v>0</v>
      </c>
      <c r="H19" s="9" t="str">
        <f>IF($B19="N/A","N/A",IF(G19&gt;10,"No",IF(G19&lt;=0,"No","Yes")))</f>
        <v>No</v>
      </c>
      <c r="I19" s="10">
        <v>-100</v>
      </c>
      <c r="J19" s="10" t="s">
        <v>1747</v>
      </c>
      <c r="K19" s="9" t="str">
        <f t="shared" si="1"/>
        <v>N/A</v>
      </c>
    </row>
    <row r="20" spans="1:11" x14ac:dyDescent="0.25">
      <c r="A20" s="75" t="s">
        <v>129</v>
      </c>
      <c r="B20" s="35" t="s">
        <v>213</v>
      </c>
      <c r="C20" s="9">
        <v>100</v>
      </c>
      <c r="D20" s="9" t="str">
        <f>IF($B20="N/A","N/A",IF(C20&gt;15,"No",IF(C20&lt;-15,"No","Yes")))</f>
        <v>N/A</v>
      </c>
      <c r="E20" s="9" t="s">
        <v>1747</v>
      </c>
      <c r="F20" s="9" t="str">
        <f>IF($B20="N/A","N/A",IF(E20&gt;15,"No",IF(E20&lt;-15,"No","Yes")))</f>
        <v>N/A</v>
      </c>
      <c r="G20" s="9" t="s">
        <v>1747</v>
      </c>
      <c r="H20" s="9" t="str">
        <f>IF($B20="N/A","N/A",IF(G20&gt;15,"No",IF(G20&lt;-15,"No","Yes")))</f>
        <v>N/A</v>
      </c>
      <c r="I20" s="10" t="s">
        <v>1747</v>
      </c>
      <c r="J20" s="10" t="s">
        <v>1747</v>
      </c>
      <c r="K20" s="9" t="str">
        <f t="shared" si="1"/>
        <v>N/A</v>
      </c>
    </row>
    <row r="21" spans="1:11" x14ac:dyDescent="0.25">
      <c r="A21" s="75" t="s">
        <v>849</v>
      </c>
      <c r="B21" s="35" t="s">
        <v>213</v>
      </c>
      <c r="C21" s="10">
        <v>6.0837642191999999</v>
      </c>
      <c r="D21" s="9" t="str">
        <f>IF($B21="N/A","N/A",IF(C21&gt;15,"No",IF(C21&lt;-15,"No","Yes")))</f>
        <v>N/A</v>
      </c>
      <c r="E21" s="10" t="s">
        <v>1747</v>
      </c>
      <c r="F21" s="9" t="str">
        <f>IF($B21="N/A","N/A",IF(E21&gt;15,"No",IF(E21&lt;-15,"No","Yes")))</f>
        <v>N/A</v>
      </c>
      <c r="G21" s="10" t="s">
        <v>1747</v>
      </c>
      <c r="H21" s="9" t="str">
        <f>IF($B21="N/A","N/A",IF(G21&gt;15,"No",IF(G21&lt;-15,"No","Yes")))</f>
        <v>N/A</v>
      </c>
      <c r="I21" s="10" t="s">
        <v>1747</v>
      </c>
      <c r="J21" s="10" t="s">
        <v>1747</v>
      </c>
      <c r="K21" s="9" t="str">
        <f t="shared" si="1"/>
        <v>N/A</v>
      </c>
    </row>
    <row r="22" spans="1:11" x14ac:dyDescent="0.25">
      <c r="A22" s="75" t="s">
        <v>1710</v>
      </c>
      <c r="B22" s="51" t="s">
        <v>224</v>
      </c>
      <c r="C22" s="9">
        <v>1.0201928325</v>
      </c>
      <c r="D22" s="9" t="str">
        <f>IF($B22="N/A","N/A",IF(C22&gt;5,"No",IF(C22&lt;=0,"No","Yes")))</f>
        <v>Yes</v>
      </c>
      <c r="E22" s="9">
        <v>1.2016653786</v>
      </c>
      <c r="F22" s="9" t="str">
        <f>IF($B22="N/A","N/A",IF(E22&gt;5,"No",IF(E22&lt;=0,"No","Yes")))</f>
        <v>Yes</v>
      </c>
      <c r="G22" s="9">
        <v>7.7719291999999995E-2</v>
      </c>
      <c r="H22" s="9" t="str">
        <f>IF($B22="N/A","N/A",IF(G22&gt;5,"No",IF(G22&lt;=0,"No","Yes")))</f>
        <v>Yes</v>
      </c>
      <c r="I22" s="10">
        <v>17.79</v>
      </c>
      <c r="J22" s="10">
        <v>-93.5</v>
      </c>
      <c r="K22" s="9" t="str">
        <f t="shared" si="1"/>
        <v>No</v>
      </c>
    </row>
    <row r="23" spans="1:11" x14ac:dyDescent="0.25">
      <c r="A23" s="75" t="s">
        <v>130</v>
      </c>
      <c r="B23" s="35" t="s">
        <v>213</v>
      </c>
      <c r="C23" s="9">
        <v>100</v>
      </c>
      <c r="D23" s="9" t="str">
        <f>IF($B23="N/A","N/A",IF(C23&gt;15,"No",IF(C23&lt;-15,"No","Yes")))</f>
        <v>N/A</v>
      </c>
      <c r="E23" s="9">
        <v>98.962655601999998</v>
      </c>
      <c r="F23" s="9" t="str">
        <f>IF($B23="N/A","N/A",IF(E23&gt;15,"No",IF(E23&lt;-15,"No","Yes")))</f>
        <v>N/A</v>
      </c>
      <c r="G23" s="9">
        <v>100</v>
      </c>
      <c r="H23" s="9" t="str">
        <f>IF($B23="N/A","N/A",IF(G23&gt;15,"No",IF(G23&lt;-15,"No","Yes")))</f>
        <v>N/A</v>
      </c>
      <c r="I23" s="10">
        <v>-1.04</v>
      </c>
      <c r="J23" s="10">
        <v>1.048</v>
      </c>
      <c r="K23" s="9" t="str">
        <f t="shared" si="1"/>
        <v>Yes</v>
      </c>
    </row>
    <row r="24" spans="1:11" x14ac:dyDescent="0.25">
      <c r="A24" s="75" t="s">
        <v>850</v>
      </c>
      <c r="B24" s="35" t="s">
        <v>213</v>
      </c>
      <c r="C24" s="10">
        <v>9.2225392297000006</v>
      </c>
      <c r="D24" s="9" t="str">
        <f>IF($B24="N/A","N/A",IF(C24&gt;15,"No",IF(C24&lt;-15,"No","Yes")))</f>
        <v>N/A</v>
      </c>
      <c r="E24" s="10">
        <v>9.4654088049999991</v>
      </c>
      <c r="F24" s="9" t="str">
        <f>IF($B24="N/A","N/A",IF(E24&gt;15,"No",IF(E24&lt;-15,"No","Yes")))</f>
        <v>N/A</v>
      </c>
      <c r="G24" s="10">
        <v>39.318181817999999</v>
      </c>
      <c r="H24" s="9" t="str">
        <f>IF($B24="N/A","N/A",IF(G24&gt;15,"No",IF(G24&lt;-15,"No","Yes")))</f>
        <v>N/A</v>
      </c>
      <c r="I24" s="10">
        <v>2.633</v>
      </c>
      <c r="J24" s="10">
        <v>315.39999999999998</v>
      </c>
      <c r="K24" s="9" t="str">
        <f t="shared" si="1"/>
        <v>No</v>
      </c>
    </row>
    <row r="25" spans="1:11" x14ac:dyDescent="0.25">
      <c r="A25" s="75" t="s">
        <v>15</v>
      </c>
      <c r="B25" s="35" t="s">
        <v>240</v>
      </c>
      <c r="C25" s="9">
        <v>0.67891577219999999</v>
      </c>
      <c r="D25" s="9" t="str">
        <f>IF($B25="N/A","N/A",IF(C25&gt;20,"No",IF(C25&lt;1,"No","Yes")))</f>
        <v>No</v>
      </c>
      <c r="E25" s="9">
        <v>0.949864127</v>
      </c>
      <c r="F25" s="9" t="str">
        <f>IF($B25="N/A","N/A",IF(E25&gt;20,"No",IF(E25&lt;1,"No","Yes")))</f>
        <v>No</v>
      </c>
      <c r="G25" s="9">
        <v>1.7027590348999999</v>
      </c>
      <c r="H25" s="9" t="str">
        <f>IF($B25="N/A","N/A",IF(G25&gt;20,"No",IF(G25&lt;1,"No","Yes")))</f>
        <v>Yes</v>
      </c>
      <c r="I25" s="10">
        <v>39.909999999999997</v>
      </c>
      <c r="J25" s="10">
        <v>79.260000000000005</v>
      </c>
      <c r="K25" s="9" t="str">
        <f t="shared" ref="K25:K34" si="2">IF(J25="Div by 0", "N/A", IF(J25="N/A","N/A", IF(J25&gt;30, "No", IF(J25&lt;-30, "No", "Yes"))))</f>
        <v>No</v>
      </c>
    </row>
    <row r="26" spans="1:11" x14ac:dyDescent="0.25">
      <c r="A26" s="75" t="s">
        <v>159</v>
      </c>
      <c r="B26" s="35" t="s">
        <v>214</v>
      </c>
      <c r="C26" s="9">
        <v>99.974531562999999</v>
      </c>
      <c r="D26" s="9" t="str">
        <f>IF($B26="N/A","N/A",IF(C26&gt;100,"No",IF(C26&lt;95,"No","Yes")))</f>
        <v>Yes</v>
      </c>
      <c r="E26" s="9">
        <v>99.825484281000001</v>
      </c>
      <c r="F26" s="9" t="str">
        <f>IF($B26="N/A","N/A",IF(E26&gt;100,"No",IF(E26&lt;95,"No","Yes")))</f>
        <v>Yes</v>
      </c>
      <c r="G26" s="9">
        <v>99.879888367000007</v>
      </c>
      <c r="H26" s="9" t="str">
        <f>IF($B26="N/A","N/A",IF(G26&gt;100,"No",IF(G26&lt;95,"No","Yes")))</f>
        <v>Yes</v>
      </c>
      <c r="I26" s="10">
        <v>-0.14899999999999999</v>
      </c>
      <c r="J26" s="10">
        <v>5.45E-2</v>
      </c>
      <c r="K26" s="9" t="str">
        <f t="shared" si="2"/>
        <v>Yes</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851</v>
      </c>
      <c r="B28" s="35" t="s">
        <v>226</v>
      </c>
      <c r="C28" s="9">
        <v>17.558668364999999</v>
      </c>
      <c r="D28" s="9" t="str">
        <f>IF($B28="N/A","N/A",IF(C28&gt;30,"No",IF(C28&lt;5,"No","Yes")))</f>
        <v>Yes</v>
      </c>
      <c r="E28" s="9">
        <v>15.105582009999999</v>
      </c>
      <c r="F28" s="9" t="str">
        <f>IF($B28="N/A","N/A",IF(E28&gt;30,"No",IF(E28&lt;5,"No","Yes")))</f>
        <v>Yes</v>
      </c>
      <c r="G28" s="9">
        <v>14.385134419</v>
      </c>
      <c r="H28" s="9" t="str">
        <f>IF($B28="N/A","N/A",IF(G28&gt;30,"No",IF(G28&lt;5,"No","Yes")))</f>
        <v>Yes</v>
      </c>
      <c r="I28" s="10">
        <v>-14</v>
      </c>
      <c r="J28" s="10">
        <v>-4.7699999999999996</v>
      </c>
      <c r="K28" s="9" t="str">
        <f t="shared" si="2"/>
        <v>Yes</v>
      </c>
    </row>
    <row r="29" spans="1:11" x14ac:dyDescent="0.25">
      <c r="A29" s="75" t="s">
        <v>852</v>
      </c>
      <c r="B29" s="35" t="s">
        <v>227</v>
      </c>
      <c r="C29" s="9">
        <v>45.100236492999997</v>
      </c>
      <c r="D29" s="9" t="str">
        <f>IF($B29="N/A","N/A",IF(C29&gt;75,"No",IF(C29&lt;15,"No","Yes")))</f>
        <v>Yes</v>
      </c>
      <c r="E29" s="9">
        <v>43.893196379999999</v>
      </c>
      <c r="F29" s="9" t="str">
        <f>IF($B29="N/A","N/A",IF(E29&gt;75,"No",IF(E29&lt;15,"No","Yes")))</f>
        <v>Yes</v>
      </c>
      <c r="G29" s="9">
        <v>44.801639170999998</v>
      </c>
      <c r="H29" s="9" t="str">
        <f>IF($B29="N/A","N/A",IF(G29&gt;75,"No",IF(G29&lt;15,"No","Yes")))</f>
        <v>Yes</v>
      </c>
      <c r="I29" s="10">
        <v>-2.68</v>
      </c>
      <c r="J29" s="10">
        <v>2.0699999999999998</v>
      </c>
      <c r="K29" s="9" t="str">
        <f t="shared" si="2"/>
        <v>Yes</v>
      </c>
    </row>
    <row r="30" spans="1:11" x14ac:dyDescent="0.25">
      <c r="A30" s="75" t="s">
        <v>853</v>
      </c>
      <c r="B30" s="35" t="s">
        <v>228</v>
      </c>
      <c r="C30" s="9">
        <v>37.341095142999997</v>
      </c>
      <c r="D30" s="9" t="str">
        <f>IF($B30="N/A","N/A",IF(C30&gt;70,"No",IF(C30&lt;25,"No","Yes")))</f>
        <v>Yes</v>
      </c>
      <c r="E30" s="9">
        <v>41.001221610000002</v>
      </c>
      <c r="F30" s="9" t="str">
        <f>IF($B30="N/A","N/A",IF(E30&gt;70,"No",IF(E30&lt;25,"No","Yes")))</f>
        <v>Yes</v>
      </c>
      <c r="G30" s="9">
        <v>40.813226409999999</v>
      </c>
      <c r="H30" s="9" t="str">
        <f>IF($B30="N/A","N/A",IF(G30&gt;70,"No",IF(G30&lt;25,"No","Yes")))</f>
        <v>Yes</v>
      </c>
      <c r="I30" s="10">
        <v>9.8019999999999996</v>
      </c>
      <c r="J30" s="10">
        <v>-0.45900000000000002</v>
      </c>
      <c r="K30" s="9" t="str">
        <f t="shared" si="2"/>
        <v>Yes</v>
      </c>
    </row>
    <row r="31" spans="1:11" x14ac:dyDescent="0.25">
      <c r="A31" s="75" t="s">
        <v>160</v>
      </c>
      <c r="B31" s="35" t="s">
        <v>214</v>
      </c>
      <c r="C31" s="9">
        <v>99.973803892999996</v>
      </c>
      <c r="D31" s="9" t="str">
        <f>IF($B31="N/A","N/A",IF(C31&gt;100,"No",IF(C31&lt;95,"No","Yes")))</f>
        <v>Yes</v>
      </c>
      <c r="E31" s="9">
        <v>99.785594974000006</v>
      </c>
      <c r="F31" s="9" t="str">
        <f>IF($B31="N/A","N/A",IF(E31&gt;100,"No",IF(E31&lt;95,"No","Yes")))</f>
        <v>Yes</v>
      </c>
      <c r="G31" s="9">
        <v>99.823365245000005</v>
      </c>
      <c r="H31" s="9" t="str">
        <f>IF($B31="N/A","N/A",IF(G31&gt;100,"No",IF(G31&lt;95,"No","Yes")))</f>
        <v>Yes</v>
      </c>
      <c r="I31" s="10">
        <v>-0.188</v>
      </c>
      <c r="J31" s="10">
        <v>3.7900000000000003E-2</v>
      </c>
      <c r="K31" s="9" t="str">
        <f t="shared" si="2"/>
        <v>Yes</v>
      </c>
    </row>
    <row r="32" spans="1:11" x14ac:dyDescent="0.25">
      <c r="A32" s="29" t="s">
        <v>374</v>
      </c>
      <c r="B32" s="35" t="s">
        <v>241</v>
      </c>
      <c r="C32" s="9">
        <v>2.9652537747999999</v>
      </c>
      <c r="D32" s="9" t="str">
        <f>IF($B32="N/A","N/A",IF(C32&gt;5,"No",IF(C32&lt;1,"No","Yes")))</f>
        <v>Yes</v>
      </c>
      <c r="E32" s="9">
        <v>2.8121961557000001</v>
      </c>
      <c r="F32" s="9" t="str">
        <f>IF($B32="N/A","N/A",IF(E32&gt;5,"No",IF(E32&lt;1,"No","Yes")))</f>
        <v>Yes</v>
      </c>
      <c r="G32" s="9">
        <v>0.84431412719999999</v>
      </c>
      <c r="H32" s="9" t="str">
        <f>IF($B32="N/A","N/A",IF(G32&gt;5,"No",IF(G32&lt;1,"No","Yes")))</f>
        <v>No</v>
      </c>
      <c r="I32" s="10">
        <v>-5.16</v>
      </c>
      <c r="J32" s="10">
        <v>-70</v>
      </c>
      <c r="K32" s="9" t="str">
        <f t="shared" si="2"/>
        <v>No</v>
      </c>
    </row>
    <row r="33" spans="1:11" x14ac:dyDescent="0.25">
      <c r="A33" s="29" t="s">
        <v>376</v>
      </c>
      <c r="B33" s="35" t="s">
        <v>242</v>
      </c>
      <c r="C33" s="9">
        <v>95.415681281000005</v>
      </c>
      <c r="D33" s="9" t="str">
        <f>IF($B33="N/A","N/A",IF(C33&gt;98,"No",IF(C33&lt;8,"No","Yes")))</f>
        <v>Yes</v>
      </c>
      <c r="E33" s="9">
        <v>94.911620253999999</v>
      </c>
      <c r="F33" s="9" t="str">
        <f>IF($B33="N/A","N/A",IF(E33&gt;98,"No",IF(E33&lt;8,"No","Yes")))</f>
        <v>Yes</v>
      </c>
      <c r="G33" s="9">
        <v>95.050694175000004</v>
      </c>
      <c r="H33" s="9" t="str">
        <f>IF($B33="N/A","N/A",IF(G33&gt;98,"No",IF(G33&lt;8,"No","Yes")))</f>
        <v>Yes</v>
      </c>
      <c r="I33" s="10">
        <v>-0.52800000000000002</v>
      </c>
      <c r="J33" s="10">
        <v>0.14649999999999999</v>
      </c>
      <c r="K33" s="9" t="str">
        <f t="shared" si="2"/>
        <v>Yes</v>
      </c>
    </row>
    <row r="34" spans="1:11" x14ac:dyDescent="0.25">
      <c r="A34" s="29" t="s">
        <v>377</v>
      </c>
      <c r="B34" s="51" t="s">
        <v>224</v>
      </c>
      <c r="C34" s="9">
        <v>0.35364744409999999</v>
      </c>
      <c r="D34" s="9" t="str">
        <f>IF($B34="N/A","N/A",IF(C34&gt;5,"No",IF(C34&lt;=0,"No","Yes")))</f>
        <v>Yes</v>
      </c>
      <c r="E34" s="9">
        <v>0.39141382660000001</v>
      </c>
      <c r="F34" s="9" t="str">
        <f>IF($B34="N/A","N/A",IF(E34&gt;5,"No",IF(E34&lt;=0,"No","Yes")))</f>
        <v>Yes</v>
      </c>
      <c r="G34" s="9">
        <v>0.58996008050000004</v>
      </c>
      <c r="H34" s="9" t="str">
        <f>IF($B34="N/A","N/A",IF(G34&gt;5,"No",IF(G34&lt;=0,"No","Yes")))</f>
        <v>Yes</v>
      </c>
      <c r="I34" s="10">
        <v>10.68</v>
      </c>
      <c r="J34" s="10">
        <v>50.73</v>
      </c>
      <c r="K34" s="9" t="str">
        <f t="shared" si="2"/>
        <v>No</v>
      </c>
    </row>
    <row r="35" spans="1:11" ht="12" customHeight="1" x14ac:dyDescent="0.25">
      <c r="A35" s="140" t="s">
        <v>1647</v>
      </c>
      <c r="B35" s="141"/>
      <c r="C35" s="141"/>
      <c r="D35" s="141"/>
      <c r="E35" s="141"/>
      <c r="F35" s="141"/>
      <c r="G35" s="141"/>
      <c r="H35" s="141"/>
      <c r="I35" s="141"/>
      <c r="J35" s="141"/>
      <c r="K35" s="142"/>
    </row>
    <row r="36" spans="1:11" x14ac:dyDescent="0.25">
      <c r="A36" s="132" t="s">
        <v>1645</v>
      </c>
      <c r="B36" s="133"/>
      <c r="C36" s="133"/>
      <c r="D36" s="133"/>
      <c r="E36" s="133"/>
      <c r="F36" s="133"/>
      <c r="G36" s="133"/>
      <c r="H36" s="133"/>
      <c r="I36" s="133"/>
      <c r="J36" s="133"/>
      <c r="K36" s="134"/>
    </row>
    <row r="37" spans="1:11" x14ac:dyDescent="0.25">
      <c r="A37" s="135" t="s">
        <v>1743</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1741</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1" t="s">
        <v>1746</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1732</v>
      </c>
      <c r="D5" s="24" t="s">
        <v>1737</v>
      </c>
      <c r="E5" s="24" t="s">
        <v>651</v>
      </c>
      <c r="F5" s="24" t="s">
        <v>1733</v>
      </c>
      <c r="G5" s="24" t="s">
        <v>652</v>
      </c>
      <c r="H5" s="24" t="s">
        <v>1734</v>
      </c>
      <c r="I5" s="25" t="s">
        <v>1735</v>
      </c>
      <c r="J5" s="25" t="s">
        <v>1736</v>
      </c>
      <c r="K5" s="24" t="s">
        <v>653</v>
      </c>
    </row>
    <row r="6" spans="1:11" x14ac:dyDescent="0.25">
      <c r="A6" s="75" t="s">
        <v>12</v>
      </c>
      <c r="B6" s="35" t="s">
        <v>213</v>
      </c>
      <c r="C6" s="36">
        <v>432</v>
      </c>
      <c r="D6" s="9" t="str">
        <f>IF($B6="N/A","N/A",IF(C6&gt;15,"No",IF(C6&lt;-15,"No","Yes")))</f>
        <v>N/A</v>
      </c>
      <c r="E6" s="36">
        <v>8666</v>
      </c>
      <c r="F6" s="9" t="str">
        <f>IF($B6="N/A","N/A",IF(E6&gt;15,"No",IF(E6&lt;-15,"No","Yes")))</f>
        <v>N/A</v>
      </c>
      <c r="G6" s="36">
        <v>6734</v>
      </c>
      <c r="H6" s="9" t="str">
        <f>IF($B6="N/A","N/A",IF(G6&gt;15,"No",IF(G6&lt;-15,"No","Yes")))</f>
        <v>N/A</v>
      </c>
      <c r="I6" s="10">
        <v>1906</v>
      </c>
      <c r="J6" s="10">
        <v>-22.3</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1747</v>
      </c>
      <c r="J8" s="10" t="s">
        <v>1747</v>
      </c>
      <c r="K8" s="9" t="str">
        <f t="shared" si="0"/>
        <v>N/A</v>
      </c>
    </row>
    <row r="9" spans="1:11" x14ac:dyDescent="0.25">
      <c r="A9" s="75" t="s">
        <v>854</v>
      </c>
      <c r="B9" s="35" t="s">
        <v>213</v>
      </c>
      <c r="C9" s="37">
        <v>1041.0277778</v>
      </c>
      <c r="D9" s="9" t="str">
        <f>IF($B9="N/A","N/A",IF(C9&gt;15,"No",IF(C9&lt;-15,"No","Yes")))</f>
        <v>N/A</v>
      </c>
      <c r="E9" s="37">
        <v>3466.0821602000001</v>
      </c>
      <c r="F9" s="9" t="str">
        <f>IF($B9="N/A","N/A",IF(E9&gt;15,"No",IF(E9&lt;-15,"No","Yes")))</f>
        <v>N/A</v>
      </c>
      <c r="G9" s="37">
        <v>3665.6112266</v>
      </c>
      <c r="H9" s="9" t="str">
        <f>IF($B9="N/A","N/A",IF(G9&gt;15,"No",IF(G9&lt;-15,"No","Yes")))</f>
        <v>N/A</v>
      </c>
      <c r="I9" s="10">
        <v>232.9</v>
      </c>
      <c r="J9" s="10">
        <v>5.7569999999999997</v>
      </c>
      <c r="K9" s="9" t="str">
        <f t="shared" si="0"/>
        <v>Yes</v>
      </c>
    </row>
    <row r="10" spans="1:11" x14ac:dyDescent="0.25">
      <c r="A10" s="75" t="s">
        <v>655</v>
      </c>
      <c r="B10" s="35" t="s">
        <v>237</v>
      </c>
      <c r="C10" s="8">
        <v>100</v>
      </c>
      <c r="D10" s="9" t="str">
        <f>IF($B10="N/A","N/A",IF(C10&gt;99,"No",IF(C10&lt;75,"No","Yes")))</f>
        <v>No</v>
      </c>
      <c r="E10" s="8">
        <v>95.211170089999996</v>
      </c>
      <c r="F10" s="9" t="str">
        <f>IF($B10="N/A","N/A",IF(E10&gt;99,"No",IF(E10&lt;75,"No","Yes")))</f>
        <v>Yes</v>
      </c>
      <c r="G10" s="8">
        <v>97.653697653999998</v>
      </c>
      <c r="H10" s="9" t="str">
        <f>IF($B10="N/A","N/A",IF(G10&gt;99,"No",IF(G10&lt;75,"No","Yes")))</f>
        <v>Yes</v>
      </c>
      <c r="I10" s="10">
        <v>-4.79</v>
      </c>
      <c r="J10" s="10">
        <v>2.5649999999999999</v>
      </c>
      <c r="K10" s="9" t="str">
        <f t="shared" si="0"/>
        <v>Yes</v>
      </c>
    </row>
    <row r="11" spans="1:11" x14ac:dyDescent="0.25">
      <c r="A11" s="72" t="s">
        <v>656</v>
      </c>
      <c r="B11" s="51" t="s">
        <v>238</v>
      </c>
      <c r="C11" s="9">
        <v>0</v>
      </c>
      <c r="D11" s="9" t="str">
        <f>IF($B11="N/A","N/A",IF(C11&gt;20,"No",IF(C11&lt;=0,"No","Yes")))</f>
        <v>No</v>
      </c>
      <c r="E11" s="9">
        <v>3.9464574198000002</v>
      </c>
      <c r="F11" s="9" t="str">
        <f>IF($B11="N/A","N/A",IF(E11&gt;20,"No",IF(E11&lt;=0,"No","Yes")))</f>
        <v>Yes</v>
      </c>
      <c r="G11" s="9">
        <v>1.485001485</v>
      </c>
      <c r="H11" s="9" t="str">
        <f>IF($B11="N/A","N/A",IF(G11&gt;20,"No",IF(G11&lt;=0,"No","Yes")))</f>
        <v>Yes</v>
      </c>
      <c r="I11" s="10" t="s">
        <v>1747</v>
      </c>
      <c r="J11" s="10">
        <v>-62.4</v>
      </c>
      <c r="K11" s="9" t="str">
        <f t="shared" si="0"/>
        <v>No</v>
      </c>
    </row>
    <row r="12" spans="1:11" x14ac:dyDescent="0.25">
      <c r="A12" s="75" t="s">
        <v>657</v>
      </c>
      <c r="B12" s="51" t="s">
        <v>239</v>
      </c>
      <c r="C12" s="9">
        <v>0</v>
      </c>
      <c r="D12" s="9" t="str">
        <f>IF($B12="N/A","N/A",IF(C12&gt;10,"No",IF(C12&lt;=0,"No","Yes")))</f>
        <v>No</v>
      </c>
      <c r="E12" s="9">
        <v>0</v>
      </c>
      <c r="F12" s="9" t="str">
        <f>IF($B12="N/A","N/A",IF(E12&gt;10,"No",IF(E12&lt;=0,"No","Yes")))</f>
        <v>No</v>
      </c>
      <c r="G12" s="9">
        <v>0</v>
      </c>
      <c r="H12" s="9" t="str">
        <f>IF($B12="N/A","N/A",IF(G12&gt;10,"No",IF(G12&lt;=0,"No","Yes")))</f>
        <v>No</v>
      </c>
      <c r="I12" s="10" t="s">
        <v>1747</v>
      </c>
      <c r="J12" s="10" t="s">
        <v>1747</v>
      </c>
      <c r="K12" s="9" t="str">
        <f t="shared" si="0"/>
        <v>N/A</v>
      </c>
    </row>
    <row r="13" spans="1:11" x14ac:dyDescent="0.25">
      <c r="A13" s="75" t="s">
        <v>658</v>
      </c>
      <c r="B13" s="51" t="s">
        <v>224</v>
      </c>
      <c r="C13" s="9">
        <v>0</v>
      </c>
      <c r="D13" s="9" t="str">
        <f>IF($B13="N/A","N/A",IF(C13&gt;5,"No",IF(C13&lt;=0,"No","Yes")))</f>
        <v>No</v>
      </c>
      <c r="E13" s="9">
        <v>0.84237249020000005</v>
      </c>
      <c r="F13" s="9" t="str">
        <f>IF($B13="N/A","N/A",IF(E13&gt;5,"No",IF(E13&lt;=0,"No","Yes")))</f>
        <v>Yes</v>
      </c>
      <c r="G13" s="9">
        <v>0.86130086130000005</v>
      </c>
      <c r="H13" s="9" t="str">
        <f>IF($B13="N/A","N/A",IF(G13&gt;5,"No",IF(G13&lt;=0,"No","Yes")))</f>
        <v>Yes</v>
      </c>
      <c r="I13" s="10" t="s">
        <v>1747</v>
      </c>
      <c r="J13" s="10">
        <v>2.2469999999999999</v>
      </c>
      <c r="K13" s="9" t="str">
        <f t="shared" si="0"/>
        <v>Yes</v>
      </c>
    </row>
    <row r="14" spans="1:11" x14ac:dyDescent="0.25">
      <c r="A14" s="75" t="s">
        <v>159</v>
      </c>
      <c r="B14" s="35" t="s">
        <v>214</v>
      </c>
      <c r="C14" s="9">
        <v>100</v>
      </c>
      <c r="D14" s="9" t="str">
        <f>IF($B14="N/A","N/A",IF(C14&gt;100,"No",IF(C14&lt;95,"No","Yes")))</f>
        <v>Yes</v>
      </c>
      <c r="E14" s="9">
        <v>98.257558274000004</v>
      </c>
      <c r="F14" s="9" t="str">
        <f>IF($B14="N/A","N/A",IF(E14&gt;100,"No",IF(E14&lt;95,"No","Yes")))</f>
        <v>Yes</v>
      </c>
      <c r="G14" s="9">
        <v>99.896049895999994</v>
      </c>
      <c r="H14" s="9" t="str">
        <f>IF($B14="N/A","N/A",IF(G14&gt;100,"No",IF(G14&lt;95,"No","Yes")))</f>
        <v>Yes</v>
      </c>
      <c r="I14" s="10">
        <v>-1.74</v>
      </c>
      <c r="J14" s="10">
        <v>1.6679999999999999</v>
      </c>
      <c r="K14" s="9" t="str">
        <f t="shared" si="0"/>
        <v>Yes</v>
      </c>
    </row>
    <row r="15" spans="1:11" x14ac:dyDescent="0.25">
      <c r="A15" s="75" t="s">
        <v>32</v>
      </c>
      <c r="B15" s="35" t="s">
        <v>214</v>
      </c>
      <c r="C15" s="9">
        <v>100</v>
      </c>
      <c r="D15" s="9" t="str">
        <f>IF($B15="N/A","N/A",IF(C15&gt;100,"No",IF(C15&lt;95,"No","Yes")))</f>
        <v>Yes</v>
      </c>
      <c r="E15" s="9">
        <v>99.988460650999997</v>
      </c>
      <c r="F15" s="9" t="str">
        <f>IF($B15="N/A","N/A",IF(E15&gt;100,"No",IF(E15&lt;95,"No","Yes")))</f>
        <v>Yes</v>
      </c>
      <c r="G15" s="9">
        <v>100</v>
      </c>
      <c r="H15" s="9" t="str">
        <f>IF($B15="N/A","N/A",IF(G15&gt;100,"No",IF(G15&lt;95,"No","Yes")))</f>
        <v>Yes</v>
      </c>
      <c r="I15" s="10">
        <v>-1.2E-2</v>
      </c>
      <c r="J15" s="10">
        <v>1.15E-2</v>
      </c>
      <c r="K15" s="9" t="str">
        <f t="shared" si="0"/>
        <v>Yes</v>
      </c>
    </row>
    <row r="16" spans="1:11" x14ac:dyDescent="0.25">
      <c r="A16" s="75" t="s">
        <v>851</v>
      </c>
      <c r="B16" s="35" t="s">
        <v>226</v>
      </c>
      <c r="C16" s="9">
        <v>8.3333333333000006</v>
      </c>
      <c r="D16" s="9" t="str">
        <f>IF($B16="N/A","N/A",IF(C16&gt;30,"No",IF(C16&lt;5,"No","Yes")))</f>
        <v>Yes</v>
      </c>
      <c r="E16" s="9">
        <v>16.283900750000001</v>
      </c>
      <c r="F16" s="9" t="str">
        <f>IF($B16="N/A","N/A",IF(E16&gt;30,"No",IF(E16&lt;5,"No","Yes")))</f>
        <v>Yes</v>
      </c>
      <c r="G16" s="9">
        <v>17.626967626999999</v>
      </c>
      <c r="H16" s="9" t="str">
        <f>IF($B16="N/A","N/A",IF(G16&gt;30,"No",IF(G16&lt;5,"No","Yes")))</f>
        <v>Yes</v>
      </c>
      <c r="I16" s="10">
        <v>95.41</v>
      </c>
      <c r="J16" s="10">
        <v>8.2479999999999993</v>
      </c>
      <c r="K16" s="9" t="str">
        <f t="shared" si="0"/>
        <v>Yes</v>
      </c>
    </row>
    <row r="17" spans="1:11" x14ac:dyDescent="0.25">
      <c r="A17" s="75" t="s">
        <v>852</v>
      </c>
      <c r="B17" s="35" t="s">
        <v>227</v>
      </c>
      <c r="C17" s="9">
        <v>37.5</v>
      </c>
      <c r="D17" s="9" t="str">
        <f>IF($B17="N/A","N/A",IF(C17&gt;75,"No",IF(C17&lt;15,"No","Yes")))</f>
        <v>Yes</v>
      </c>
      <c r="E17" s="9">
        <v>40.427005192999999</v>
      </c>
      <c r="F17" s="9" t="str">
        <f>IF($B17="N/A","N/A",IF(E17&gt;75,"No",IF(E17&lt;15,"No","Yes")))</f>
        <v>Yes</v>
      </c>
      <c r="G17" s="9">
        <v>40.035640035999997</v>
      </c>
      <c r="H17" s="9" t="str">
        <f>IF($B17="N/A","N/A",IF(G17&gt;75,"No",IF(G17&lt;15,"No","Yes")))</f>
        <v>Yes</v>
      </c>
      <c r="I17" s="10">
        <v>7.8049999999999997</v>
      </c>
      <c r="J17" s="10">
        <v>-0.96799999999999997</v>
      </c>
      <c r="K17" s="9" t="str">
        <f t="shared" si="0"/>
        <v>Yes</v>
      </c>
    </row>
    <row r="18" spans="1:11" x14ac:dyDescent="0.25">
      <c r="A18" s="75" t="s">
        <v>853</v>
      </c>
      <c r="B18" s="35" t="s">
        <v>228</v>
      </c>
      <c r="C18" s="9">
        <v>54.166666667000001</v>
      </c>
      <c r="D18" s="9" t="str">
        <f>IF($B18="N/A","N/A",IF(C18&gt;70,"No",IF(C18&lt;25,"No","Yes")))</f>
        <v>Yes</v>
      </c>
      <c r="E18" s="9">
        <v>43.289094057</v>
      </c>
      <c r="F18" s="9" t="str">
        <f>IF($B18="N/A","N/A",IF(E18&gt;70,"No",IF(E18&lt;25,"No","Yes")))</f>
        <v>Yes</v>
      </c>
      <c r="G18" s="9">
        <v>42.337392336999997</v>
      </c>
      <c r="H18" s="9" t="str">
        <f>IF($B18="N/A","N/A",IF(G18&gt;70,"No",IF(G18&lt;25,"No","Yes")))</f>
        <v>Yes</v>
      </c>
      <c r="I18" s="10">
        <v>-20.100000000000001</v>
      </c>
      <c r="J18" s="10">
        <v>-2.2000000000000002</v>
      </c>
      <c r="K18" s="9" t="str">
        <f t="shared" si="0"/>
        <v>Yes</v>
      </c>
    </row>
    <row r="19" spans="1:11" x14ac:dyDescent="0.25">
      <c r="A19" s="75" t="s">
        <v>160</v>
      </c>
      <c r="B19" s="35" t="s">
        <v>214</v>
      </c>
      <c r="C19" s="9">
        <v>78.703703704000006</v>
      </c>
      <c r="D19" s="9" t="str">
        <f>IF($B19="N/A","N/A",IF(C19&gt;100,"No",IF(C19&lt;95,"No","Yes")))</f>
        <v>No</v>
      </c>
      <c r="E19" s="9">
        <v>98.026771289999999</v>
      </c>
      <c r="F19" s="9" t="str">
        <f>IF($B19="N/A","N/A",IF(E19&gt;100,"No",IF(E19&lt;95,"No","Yes")))</f>
        <v>Yes</v>
      </c>
      <c r="G19" s="9">
        <v>99.940599941000002</v>
      </c>
      <c r="H19" s="9" t="str">
        <f>IF($B19="N/A","N/A",IF(G19&gt;100,"No",IF(G19&lt;95,"No","Yes")))</f>
        <v>Yes</v>
      </c>
      <c r="I19" s="10">
        <v>24.55</v>
      </c>
      <c r="J19" s="10">
        <v>1.952</v>
      </c>
      <c r="K19" s="9" t="str">
        <f t="shared" si="0"/>
        <v>Yes</v>
      </c>
    </row>
    <row r="20" spans="1:11" x14ac:dyDescent="0.25">
      <c r="A20" s="29" t="s">
        <v>374</v>
      </c>
      <c r="B20" s="35" t="s">
        <v>241</v>
      </c>
      <c r="C20" s="9">
        <v>8.7962962962999995</v>
      </c>
      <c r="D20" s="9" t="str">
        <f>IF($B20="N/A","N/A",IF(C20&gt;5,"No",IF(C20&lt;1,"No","Yes")))</f>
        <v>No</v>
      </c>
      <c r="E20" s="9">
        <v>2.3424878837000001</v>
      </c>
      <c r="F20" s="9" t="str">
        <f>IF($B20="N/A","N/A",IF(E20&gt;5,"No",IF(E20&lt;1,"No","Yes")))</f>
        <v>Yes</v>
      </c>
      <c r="G20" s="9">
        <v>1.7671517671999999</v>
      </c>
      <c r="H20" s="9" t="str">
        <f>IF($B20="N/A","N/A",IF(G20&gt;5,"No",IF(G20&lt;1,"No","Yes")))</f>
        <v>Yes</v>
      </c>
      <c r="I20" s="10">
        <v>-73.400000000000006</v>
      </c>
      <c r="J20" s="10">
        <v>-24.6</v>
      </c>
      <c r="K20" s="9" t="str">
        <f t="shared" si="0"/>
        <v>Yes</v>
      </c>
    </row>
    <row r="21" spans="1:11" x14ac:dyDescent="0.25">
      <c r="A21" s="29" t="s">
        <v>376</v>
      </c>
      <c r="B21" s="35" t="s">
        <v>242</v>
      </c>
      <c r="C21" s="9">
        <v>49.768518518999997</v>
      </c>
      <c r="D21" s="9" t="str">
        <f>IF($B21="N/A","N/A",IF(C21&gt;98,"No",IF(C21&lt;8,"No","Yes")))</f>
        <v>Yes</v>
      </c>
      <c r="E21" s="9">
        <v>92.141703207999996</v>
      </c>
      <c r="F21" s="9" t="str">
        <f>IF($B21="N/A","N/A",IF(E21&gt;98,"No",IF(E21&lt;8,"No","Yes")))</f>
        <v>Yes</v>
      </c>
      <c r="G21" s="9">
        <v>94.460944460999997</v>
      </c>
      <c r="H21" s="9" t="str">
        <f>IF($B21="N/A","N/A",IF(G21&gt;98,"No",IF(G21&lt;8,"No","Yes")))</f>
        <v>Yes</v>
      </c>
      <c r="I21" s="10">
        <v>85.14</v>
      </c>
      <c r="J21" s="10">
        <v>2.5169999999999999</v>
      </c>
      <c r="K21" s="9" t="str">
        <f t="shared" si="0"/>
        <v>Yes</v>
      </c>
    </row>
    <row r="22" spans="1:11" x14ac:dyDescent="0.25">
      <c r="A22" s="29" t="s">
        <v>377</v>
      </c>
      <c r="B22" s="51" t="s">
        <v>224</v>
      </c>
      <c r="C22" s="9">
        <v>4.1666666667000003</v>
      </c>
      <c r="D22" s="9" t="str">
        <f>IF($B22="N/A","N/A",IF(C22&gt;5,"No",IF(C22&lt;=0,"No","Yes")))</f>
        <v>Yes</v>
      </c>
      <c r="E22" s="9">
        <v>0.78467574429999998</v>
      </c>
      <c r="F22" s="9" t="str">
        <f>IF($B22="N/A","N/A",IF(E22&gt;5,"No",IF(E22&lt;=0,"No","Yes")))</f>
        <v>Yes</v>
      </c>
      <c r="G22" s="9">
        <v>0.75735075740000002</v>
      </c>
      <c r="H22" s="9" t="str">
        <f>IF($B22="N/A","N/A",IF(G22&gt;5,"No",IF(G22&lt;=0,"No","Yes")))</f>
        <v>Yes</v>
      </c>
      <c r="I22" s="10">
        <v>-81.2</v>
      </c>
      <c r="J22" s="10">
        <v>-3.48</v>
      </c>
      <c r="K22" s="9" t="str">
        <f t="shared" si="0"/>
        <v>Yes</v>
      </c>
    </row>
    <row r="23" spans="1:11" ht="12" customHeight="1" x14ac:dyDescent="0.25">
      <c r="A23" s="140" t="s">
        <v>1647</v>
      </c>
      <c r="B23" s="141"/>
      <c r="C23" s="141"/>
      <c r="D23" s="141"/>
      <c r="E23" s="141"/>
      <c r="F23" s="141"/>
      <c r="G23" s="141"/>
      <c r="H23" s="141"/>
      <c r="I23" s="141"/>
      <c r="J23" s="141"/>
      <c r="K23" s="142"/>
    </row>
    <row r="24" spans="1:11" x14ac:dyDescent="0.25">
      <c r="A24" s="132" t="s">
        <v>1645</v>
      </c>
      <c r="B24" s="133"/>
      <c r="C24" s="133"/>
      <c r="D24" s="133"/>
      <c r="E24" s="133"/>
      <c r="F24" s="133"/>
      <c r="G24" s="133"/>
      <c r="H24" s="133"/>
      <c r="I24" s="133"/>
      <c r="J24" s="133"/>
      <c r="K24" s="134"/>
    </row>
    <row r="25" spans="1:11" x14ac:dyDescent="0.25">
      <c r="A25" s="135" t="s">
        <v>1743</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2025-04-08T18:42:11Z</dcterms:modified>
  <dc:language>English</dc:language>
</cp:coreProperties>
</file>