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2BE6B31-F330-45DE-BBFB-792DAE8A68B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<sst xmlns="http://schemas.openxmlformats.org/spreadsheetml/2006/main" count="8914" uniqueCount="1750">
  <si>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</si>
  <si>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</si>
  <si>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</si>
  <si>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</si>
  <si>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</si>
  <si>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</si>
  <si>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</si>
  <si>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</si>
  <si>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</si>
  <si>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</si>
  <si>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</si>
  <si>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</si>
  <si>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</si>
  <si>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</si>
  <si>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</si>
  <si>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</si>
  <si>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</si>
  <si>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</si>
  <si>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</si>
  <si>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</si>
  <si>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</si>
  <si>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</si>
  <si>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</si>
  <si>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</si>
  <si>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</si>
  <si>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</si>
  <si>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</si>
  <si>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</si>
  <si>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</si>
  <si>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</si>
  <si>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</si>
  <si>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</si>
  <si>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</si>
  <si>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</si>
  <si>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</si>
  <si>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</si>
  <si>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</si>
  <si>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</si>
  <si>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</si>
  <si>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</si>
  <si>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</si>
  <si>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</si>
  <si>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</si>
  <si>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</si>
  <si>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</si>
  <si>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</si>
  <si>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</si>
  <si>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</si>
  <si>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</si>
  <si>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</si>
  <si>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</si>
  <si>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</si>
  <si>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</si>
  <si>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</si>
  <si>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</si>
  <si>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</si>
  <si>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</si>
  <si>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</si>
  <si>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</si>
  <si>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</si>
  <si>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</si>
  <si>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</si>
  <si>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</si>
  <si>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</si>
  <si>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</si>
  <si>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</si>
  <si>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</si>
  <si>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</si>
  <si>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</si>
  <si>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</si>
  <si>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</si>
  <si>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</si>
  <si>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</si>
  <si>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</si>
  <si>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</si>
  <si>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</si>
  <si>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</si>
  <si>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</si>
  <si>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</si>
  <si>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</si>
  <si>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</si>
  <si>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</si>
  <si>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</si>
  <si>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</si>
  <si>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</si>
  <si>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</si>
  <si>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</si>
  <si>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</si>
  <si>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</si>
  <si>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</si>
  <si>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</si>
  <si>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</si>
  <si>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</si>
  <si>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</si>
  <si>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</si>
  <si>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</si>
  <si>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</si>
  <si>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</si>
  <si>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</si>
  <si>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</si>
  <si>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</si>
  <si>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</si>
  <si>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</si>
  <si>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</si>
  <si>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</si>
  <si>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</si>
  <si>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</si>
  <si>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</si>
  <si>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</si>
  <si>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</si>
  <si>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</si>
  <si>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</si>
  <si>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</si>
  <si>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</si>
  <si>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</si>
  <si>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</si>
  <si>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</si>
  <si>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</si>
  <si>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</si>
  <si>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</si>
  <si>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</si>
  <si>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</si>
  <si>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</si>
  <si>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</si>
  <si>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</si>
  <si>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</si>
  <si>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</si>
  <si>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</si>
  <si>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</si>
  <si>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</si>
  <si>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</si>
  <si>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</si>
  <si>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</si>
  <si>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</si>
  <si>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</si>
  <si>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</si>
  <si>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</si>
  <si>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</si>
  <si>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</si>
  <si>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</si>
  <si>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</si>
  <si>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</si>
  <si>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</si>
  <si>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</si>
  <si>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</si>
  <si>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</si>
  <si>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</si>
  <si>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</si>
  <si>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</si>
  <si>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</si>
  <si>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</si>
  <si>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</si>
  <si>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</si>
  <si>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</si>
  <si>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</si>
  <si>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</si>
  <si>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</si>
  <si>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</si>
  <si>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</si>
  <si>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</si>
  <si>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</si>
  <si>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</si>
  <si>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</si>
  <si>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</si>
  <si>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</si>
  <si>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</si>
  <si>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</si>
  <si>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</si>
  <si>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</si>
  <si>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</si>
  <si>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</si>
  <si>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</si>
  <si>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</si>
  <si>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</si>
  <si>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</si>
  <si>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</si>
  <si>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</si>
  <si>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</si>
  <si>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</si>
  <si>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</si>
  <si>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</si>
  <si>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</si>
  <si>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</si>
  <si>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</si>
  <si>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</si>
  <si>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</si>
  <si>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</si>
  <si>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</si>
  <si>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</si>
  <si>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</si>
  <si>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</si>
  <si>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</si>
  <si>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</si>
  <si>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</si>
  <si>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</si>
  <si>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</si>
  <si>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</si>
  <si>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</si>
  <si>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</si>
  <si>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</si>
  <si>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</si>
  <si>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</si>
  <si>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</si>
  <si>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</si>
  <si>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</si>
  <si>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</si>
  <si>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</si>
  <si>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</si>
  <si>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</si>
  <si>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</si>
  <si>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</si>
  <si>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</si>
  <si>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</si>
  <si>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</si>
  <si>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</si>
  <si>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</si>
  <si>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</si>
  <si>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</si>
  <si>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</si>
  <si>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</si>
  <si>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</si>
  <si>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</si>
  <si>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</si>
  <si>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</si>
  <si>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</si>
  <si>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</si>
  <si>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</si>
  <si>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</si>
  <si>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</si>
  <si>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</si>
  <si>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</si>
  <si>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</si>
  <si>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</si>
  <si>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</si>
  <si>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</si>
  <si>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</si>
  <si>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</si>
  <si>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</si>
  <si>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</si>
  <si>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</si>
  <si>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</si>
  <si>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</si>
  <si>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</si>
  <si>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</si>
  <si>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</si>
  <si>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</si>
  <si>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</si>
  <si>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</si>
  <si>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</si>
  <si>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</si>
  <si>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</si>
  <si>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</si>
  <si>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</si>
  <si>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</si>
  <si>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</si>
  <si>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</si>
  <si>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</si>
  <si>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</si>
  <si>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</si>
  <si>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</si>
  <si>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</si>
  <si>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</si>
  <si>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</si>
  <si>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</si>
  <si>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</si>
  <si>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</si>
  <si>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</si>
  <si>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</si>
  <si>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</si>
  <si>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</si>
  <si>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</si>
  <si>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</si>
  <si>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</si>
  <si>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</si>
  <si>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</si>
  <si>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</si>
  <si>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</si>
  <si>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</si>
  <si>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</si>
  <si>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</si>
  <si>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</si>
  <si>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</si>
  <si>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</si>
  <si>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</si>
  <si>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</si>
  <si>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</si>
  <si>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</si>
  <si>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</si>
  <si>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</si>
  <si>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</si>
  <si>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</si>
  <si>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</si>
  <si>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</si>
  <si>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</si>
  <si>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</si>
  <si>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</si>
  <si>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</si>
  <si>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</si>
  <si>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</si>
  <si>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</si>
  <si>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</si>
  <si>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</si>
  <si>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</si>
  <si>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</si>
  <si>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</si>
  <si>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</si>
  <si>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</si>
  <si>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</si>
  <si>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</si>
  <si>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</si>
  <si>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</si>
  <si>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</si>
  <si>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</si>
  <si>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</si>
  <si>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</si>
  <si>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</si>
  <si>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</si>
  <si>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</si>
  <si>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</si>
  <si>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</si>
  <si>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</si>
  <si>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</si>
  <si>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</si>
  <si>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</si>
  <si>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</si>
  <si>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</si>
  <si>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</si>
  <si>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</si>
  <si>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</si>
  <si>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</si>
  <si>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</si>
  <si>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</si>
  <si>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</si>
  <si>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</si>
  <si>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</si>
  <si>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</si>
  <si>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</si>
  <si>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</si>
  <si>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</si>
  <si>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</si>
  <si>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</si>
  <si>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</si>
  <si>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</si>
  <si>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</si>
  <si>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</si>
  <si>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</si>
  <si>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</si>
  <si>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</si>
  <si>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</si>
  <si>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</si>
  <si>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</si>
  <si>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</si>
  <si>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</si>
  <si>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</si>
  <si>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</si>
  <si>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</si>
  <si>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</si>
  <si>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</si>
  <si>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</si>
  <si>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</si>
  <si>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</si>
  <si>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</si>
  <si>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</si>
  <si>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</si>
  <si>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</si>
  <si>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</si>
  <si>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</si>
  <si>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</si>
  <si>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</si>
  <si>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</si>
  <si>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</si>
  <si>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</si>
  <si>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</si>
  <si>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</si>
  <si>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</si>
  <si>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</si>
  <si>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</si>
  <si>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</si>
  <si>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</si>
  <si>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</si>
  <si>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</si>
  <si>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</si>
  <si>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</si>
  <si>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</si>
  <si>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</si>
  <si>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</si>
  <si>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</si>
  <si>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</si>
  <si>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</si>
  <si>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</si>
  <si>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</si>
  <si>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</si>
  <si>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</si>
  <si>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</si>
  <si>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</si>
  <si>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</si>
  <si>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</si>
  <si>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</si>
  <si>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</si>
  <si>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</si>
  <si>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</si>
  <si>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</si>
  <si>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</si>
  <si>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</si>
  <si>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</si>
  <si>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</si>
  <si>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</si>
  <si>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</si>
  <si>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</si>
  <si>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</si>
  <si>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</si>
  <si>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</si>
  <si>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</si>
  <si>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</si>
  <si>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</si>
  <si>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</si>
  <si>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</si>
  <si>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</si>
  <si>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</si>
  <si>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</si>
  <si>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</si>
  <si>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</si>
  <si>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</si>
  <si>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</si>
  <si>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</si>
  <si>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</si>
  <si>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</si>
  <si>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</si>
  <si>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</si>
  <si>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</si>
  <si>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</si>
  <si>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</si>
  <si>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</si>
  <si>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</si>
  <si>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</si>
  <si>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</si>
  <si>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</si>
  <si>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</si>
  <si>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</si>
  <si>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</si>
  <si>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</si>
  <si>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</si>
  <si>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</si>
  <si>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</si>
  <si>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</si>
  <si>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</si>
  <si>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</si>
  <si>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</si>
  <si>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</si>
  <si>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</si>
  <si>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</si>
  <si>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</si>
  <si>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</si>
  <si>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</si>
  <si>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</si>
  <si>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</si>
  <si>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</si>
  <si>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</si>
  <si>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</si>
  <si>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</si>
  <si>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</si>
  <si>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</si>
  <si>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</si>
  <si>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</si>
  <si>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</si>
  <si>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</si>
  <si>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</si>
  <si>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</si>
  <si>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</si>
  <si>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</si>
  <si>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</si>
  <si>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</si>
  <si>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</si>
  <si>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</si>
  <si>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</si>
  <si>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</si>
  <si>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</si>
  <si>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</si>
  <si>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</si>
  <si>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</si>
  <si>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</si>
  <si>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</si>
  <si>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</si>
  <si>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</si>
  <si>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</si>
  <si>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</si>
  <si>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</si>
  <si>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</si>
  <si>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</si>
  <si>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</si>
  <si>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</si>
  <si>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</si>
  <si>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</si>
  <si>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</si>
  <si>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</si>
  <si>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</si>
  <si>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</si>
  <si>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</si>
  <si>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</si>
  <si>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</si>
  <si>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</si>
  <si>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</si>
  <si>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</si>
  <si>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</si>
  <si>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</si>
  <si>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</si>
  <si>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</si>
  <si>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</si>
  <si>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</si>
  <si>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</si>
  <si>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</si>
  <si>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</si>
  <si>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</si>
  <si>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</si>
  <si>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</si>
  <si>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</si>
  <si>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</si>
  <si>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</si>
  <si>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</si>
  <si>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</si>
  <si>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</si>
  <si>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</si>
  <si>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</si>
  <si>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</si>
  <si>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</si>
  <si>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</si>
  <si>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</si>
  <si>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</si>
  <si>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</si>
  <si>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</si>
  <si>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</si>
  <si>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</si>
  <si>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</si>
  <si>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</si>
  <si>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</si>
  <si>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</si>
  <si>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</si>
  <si>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</si>
  <si>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</si>
  <si>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</si>
  <si>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</si>
  <si>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</si>
  <si>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</si>
  <si>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</si>
  <si>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</si>
  <si>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</si>
  <si>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</si>
  <si>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</si>
  <si>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</si>
  <si>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</si>
  <si>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</si>
  <si>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</si>
  <si>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</si>
  <si>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</si>
  <si>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</si>
  <si>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</si>
  <si>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</si>
  <si>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</si>
  <si>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</si>
  <si>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</si>
  <si>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</si>
  <si>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</si>
  <si>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</si>
  <si>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</si>
  <si>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</si>
  <si>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</si>
  <si>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</si>
  <si>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</si>
  <si>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</si>
  <si>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</si>
  <si>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</si>
  <si>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</si>
  <si>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</si>
  <si>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</si>
  <si>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</si>
  <si>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</si>
  <si>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</si>
  <si>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</si>
  <si>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</si>
  <si>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</si>
  <si>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</si>
  <si>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</si>
  <si>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</si>
  <si>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</si>
  <si>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</si>
  <si>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</si>
  <si>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</si>
  <si>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</si>
  <si>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</si>
  <si>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</si>
  <si>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</si>
  <si>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</si>
  <si>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</si>
  <si>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</si>
  <si>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</si>
  <si>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</si>
  <si>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</si>
  <si>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</si>
  <si>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</si>
  <si>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</si>
  <si>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</si>
  <si>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</si>
  <si>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</si>
  <si>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</si>
  <si>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</si>
  <si>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</si>
  <si>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</si>
  <si>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</si>
  <si>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</si>
  <si>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</si>
  <si>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</si>
  <si>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</si>
  <si>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</si>
  <si>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</si>
  <si>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</si>
  <si>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</si>
  <si>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</si>
  <si>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</si>
  <si>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</si>
  <si>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</si>
  <si>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</si>
  <si>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</si>
  <si>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</si>
  <si>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</si>
  <si>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</si>
  <si>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</si>
  <si>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</si>
  <si>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</si>
  <si>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</si>
  <si>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</si>
  <si>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</si>
  <si>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</si>
  <si>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</si>
  <si>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</si>
  <si>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</si>
  <si>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</si>
  <si>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</si>
  <si>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</si>
  <si>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</si>
  <si>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</si>
  <si>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</si>
  <si>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</si>
  <si>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</si>
  <si>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</si>
  <si>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</si>
  <si>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</si>
  <si>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</si>
  <si>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</si>
  <si>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</si>
  <si>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</si>
  <si>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</si>
  <si>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</si>
  <si>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</si>
  <si>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</si>
  <si>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</si>
  <si>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</si>
  <si>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</si>
  <si>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</si>
  <si>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</si>
  <si>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</si>
  <si>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</si>
  <si>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</si>
  <si>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</si>
  <si>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</si>
  <si>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</si>
  <si>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</si>
  <si>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</si>
  <si>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</si>
  <si>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</si>
  <si>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</si>
  <si>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</si>
  <si>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</si>
  <si>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</si>
  <si>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</si>
  <si>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</si>
  <si>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</si>
  <si>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</si>
  <si>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</si>
  <si>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</si>
  <si>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</si>
  <si>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</si>
  <si>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</si>
  <si>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</si>
  <si>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</si>
  <si>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</si>
  <si>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</si>
  <si>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</si>
  <si>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</si>
  <si>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</si>
  <si>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</si>
  <si>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</si>
  <si>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</si>
  <si>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</si>
  <si>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</si>
  <si>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</si>
  <si>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</si>
  <si>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</si>
  <si>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</si>
  <si>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</si>
  <si>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</si>
  <si>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</si>
  <si>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</si>
  <si>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</si>
  <si>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</si>
  <si>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</si>
  <si>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</si>
  <si>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</si>
  <si>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</si>
  <si>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</si>
  <si>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</si>
  <si>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</si>
  <si>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</si>
  <si>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</si>
  <si>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</si>
  <si>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</si>
  <si>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</si>
  <si>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</si>
  <si>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</si>
  <si>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</si>
  <si>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</si>
  <si>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</si>
  <si>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</si>
  <si>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</si>
  <si>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</si>
  <si>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</si>
  <si>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</si>
  <si>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</si>
  <si>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</si>
  <si>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</si>
  <si>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</si>
  <si>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</si>
  <si>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</si>
  <si>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</si>
  <si>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</si>
  <si>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</si>
  <si>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</si>
  <si>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</si>
  <si>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</si>
  <si>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</si>
  <si>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</si>
  <si>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</si>
  <si>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</si>
  <si>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</si>
  <si>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</si>
  <si>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</si>
  <si>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</si>
  <si>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</si>
  <si>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</si>
  <si>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</si>
  <si>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</si>
  <si>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</si>
  <si>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</si>
  <si>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</si>
  <si>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</si>
  <si>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</si>
  <si>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</si>
  <si>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</si>
  <si>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</si>
  <si>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</si>
  <si>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</si>
  <si>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</si>
  <si>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</si>
  <si>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</si>
  <si>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</si>
  <si>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</si>
  <si>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</si>
  <si>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</si>
  <si>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</si>
  <si>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</si>
  <si>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</si>
  <si>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</si>
  <si>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</si>
  <si>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</si>
  <si>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</si>
  <si>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</si>
  <si>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</si>
  <si>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</si>
  <si>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</si>
  <si>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</si>
  <si>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</si>
  <si>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</si>
  <si>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</si>
  <si>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</si>
  <si>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</si>
  <si>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</si>
  <si>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</si>
  <si>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</si>
  <si>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</si>
  <si>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</si>
  <si>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</si>
  <si>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</si>
  <si>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</si>
  <si>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</si>
  <si>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</si>
  <si>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</si>
  <si>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</si>
  <si>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</si>
  <si>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</si>
  <si>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</si>
  <si>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</si>
  <si>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</si>
  <si>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</si>
  <si>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</si>
  <si>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</si>
  <si>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</si>
  <si>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</si>
  <si>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</si>
  <si>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</si>
  <si>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</si>
  <si>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</si>
  <si>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</si>
  <si>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</si>
  <si>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</si>
  <si>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</si>
  <si>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</si>
  <si>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</si>
  <si>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</si>
  <si>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</si>
  <si>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</si>
  <si>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</si>
  <si>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</si>
  <si>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</si>
  <si>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</si>
  <si>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</si>
  <si>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</si>
  <si>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</si>
  <si>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</si>
  <si>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</si>
  <si>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</si>
  <si>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</si>
  <si>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</si>
  <si>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</si>
  <si>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</si>
  <si>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</si>
  <si>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</si>
  <si>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</si>
  <si>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</si>
  <si>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</si>
  <si>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</si>
  <si>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</si>
  <si>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</si>
  <si>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</si>
  <si>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</si>
  <si>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</si>
  <si>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</si>
  <si>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</si>
  <si>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</si>
  <si>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</si>
  <si>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</si>
  <si>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</si>
  <si>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</si>
  <si>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</si>
  <si>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</si>
  <si>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</si>
  <si>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</si>
  <si>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</si>
  <si>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</si>
  <si>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</si>
  <si>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</si>
  <si>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</si>
  <si>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</si>
  <si>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</si>
  <si>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</si>
  <si>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</si>
  <si>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</si>
  <si>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</si>
  <si>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</si>
  <si>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</si>
  <si>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</si>
  <si>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</si>
  <si>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</si>
  <si>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</si>
  <si>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</si>
  <si>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</si>
  <si>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</si>
  <si>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</si>
  <si>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</si>
  <si>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</si>
  <si>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</si>
  <si>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</si>
  <si>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</si>
  <si>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</si>
  <si>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</si>
  <si>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</si>
  <si>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</si>
  <si>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</si>
  <si>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</si>
  <si>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</si>
  <si>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</si>
  <si>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</si>
  <si>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</si>
  <si>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</si>
  <si>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</si>
  <si>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</si>
  <si>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</si>
  <si>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</si>
  <si>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</si>
  <si>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</si>
  <si>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</si>
  <si>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</si>
  <si>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</si>
  <si>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</si>
  <si>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</si>
  <si>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</si>
  <si>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</si>
  <si>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</si>
  <si>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</si>
  <si>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</si>
  <si>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</si>
  <si>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</si>
  <si>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</si>
  <si>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</si>
  <si>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</si>
  <si>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</si>
  <si>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</si>
  <si>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</si>
  <si>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</si>
  <si>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</si>
  <si>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</si>
  <si>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</si>
  <si>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</si>
  <si>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</si>
  <si>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</si>
  <si>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</si>
  <si>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</si>
  <si>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</si>
  <si>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</si>
  <si>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</si>
  <si>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</si>
  <si>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</si>
  <si>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</si>
  <si>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</si>
  <si>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</si>
  <si>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</si>
  <si>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</si>
  <si>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</si>
  <si>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</si>
  <si>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</si>
  <si>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</si>
  <si>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</si>
  <si>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</si>
  <si>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</si>
  <si>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</si>
  <si>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</si>
  <si>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</si>
  <si>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</si>
  <si>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</si>
  <si>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</si>
  <si>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</si>
  <si>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</si>
  <si>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</si>
  <si>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</si>
  <si>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</si>
  <si>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</si>
  <si>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</si>
  <si>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</si>
  <si>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</si>
  <si>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</si>
  <si>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</si>
  <si>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</si>
  <si>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</si>
  <si>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</si>
  <si>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</si>
  <si>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</si>
  <si>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</si>
  <si>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</si>
  <si>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</si>
  <si>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</si>
  <si>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</si>
  <si>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</si>
  <si>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</si>
  <si>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</si>
  <si>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</si>
  <si>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</si>
  <si>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</si>
  <si>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</si>
  <si>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</si>
  <si>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</si>
  <si>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</si>
  <si>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</si>
  <si>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</si>
  <si>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</si>
  <si>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</si>
  <si>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</si>
  <si>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</si>
  <si>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</si>
  <si>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</si>
  <si>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</si>
  <si>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</si>
  <si>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</si>
  <si>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</si>
  <si>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</si>
  <si>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</si>
  <si>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</si>
  <si>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</si>
  <si>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</si>
  <si>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</si>
  <si>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</si>
  <si>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</si>
  <si>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</si>
  <si>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</si>
  <si>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</si>
  <si>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</si>
  <si>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</si>
  <si>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</si>
  <si>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</si>
  <si>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</si>
  <si>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</si>
  <si>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</si>
  <si>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</si>
  <si>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</si>
  <si>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</si>
  <si>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</si>
  <si>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</si>
  <si>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</si>
  <si>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</si>
  <si>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</si>
  <si>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</si>
  <si>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</si>
  <si>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</si>
  <si>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</si>
  <si>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</si>
  <si>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</si>
  <si>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</si>
  <si>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</si>
  <si>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</si>
  <si>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</si>
  <si>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</si>
  <si>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</si>
  <si>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</si>
  <si>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</si>
  <si>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</si>
  <si>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</si>
  <si>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</si>
  <si>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</si>
  <si>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</si>
  <si>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</si>
  <si>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</si>
  <si>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</si>
  <si>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</si>
  <si>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</si>
  <si>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</si>
  <si>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</si>
  <si>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</si>
  <si>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</si>
  <si>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</si>
  <si>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</si>
  <si>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</si>
  <si>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</si>
  <si>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</si>
  <si>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</si>
  <si>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</si>
  <si>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</si>
  <si>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</si>
  <si>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</si>
  <si>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</si>
  <si>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</si>
  <si>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</si>
  <si>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</si>
  <si>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</si>
  <si>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</si>
  <si>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</si>
  <si>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</si>
  <si>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</si>
  <si>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</si>
  <si>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</si>
  <si>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</si>
  <si>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</si>
  <si>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</si>
  <si>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</si>
  <si>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</si>
  <si>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</si>
  <si>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</si>
  <si>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</si>
  <si>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</si>
  <si>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</si>
  <si>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</si>
  <si>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</si>
  <si>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</si>
  <si>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</si>
  <si>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</si>
  <si>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</si>
  <si>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</si>
  <si>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</si>
  <si>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</si>
  <si>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</si>
  <si>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</si>
  <si>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</si>
  <si>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</si>
  <si>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</si>
  <si>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</si>
  <si>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</si>
  <si>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</si>
  <si>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</si>
  <si>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</si>
  <si>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</si>
  <si>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</si>
  <si>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</si>
  <si>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</si>
  <si>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</si>
  <si>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</si>
  <si>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</si>
  <si>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</si>
  <si>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</si>
  <si>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</si>
  <si>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</si>
  <si>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</si>
  <si>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</si>
  <si>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</si>
  <si>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</si>
  <si>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</si>
  <si>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</si>
  <si>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</si>
  <si>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</si>
  <si>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</si>
  <si>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</si>
  <si>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</si>
  <si>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</si>
  <si>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</si>
  <si>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</si>
  <si>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</si>
  <si>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</si>
  <si>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</si>
  <si>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</si>
  <si>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</si>
  <si>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</si>
  <si>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</si>
  <si>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</si>
  <si>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</si>
  <si>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</si>
  <si>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</si>
  <si>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</si>
  <si>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</si>
  <si>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</si>
  <si>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</si>
  <si>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</si>
  <si>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</si>
  <si>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</si>
  <si>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</si>
  <si>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</si>
  <si>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</si>
  <si>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</si>
  <si>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</si>
  <si>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</si>
  <si>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</si>
  <si>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</si>
  <si>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</si>
  <si>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</si>
  <si>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</si>
  <si>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</si>
  <si>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</si>
  <si>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</si>
  <si>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</si>
  <si>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</si>
  <si>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</si>
  <si>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</si>
  <si>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</si>
  <si>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</si>
  <si>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</si>
  <si>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</si>
  <si>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</si>
  <si>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</si>
  <si>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</si>
  <si>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</si>
  <si>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</si>
  <si>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</si>
  <si>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</si>
  <si>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</si>
  <si>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</si>
  <si>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</si>
  <si>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</si>
  <si>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</si>
  <si>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</si>
  <si>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</si>
  <si>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</si>
  <si>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</si>
  <si>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</si>
  <si>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</si>
  <si>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</si>
  <si>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</si>
  <si>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</si>
  <si>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</si>
  <si>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</si>
  <si>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</si>
  <si>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</si>
  <si>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</si>
  <si>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</si>
  <si>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</si>
  <si>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</si>
  <si>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</si>
  <si>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</si>
  <si>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</si>
  <si>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</si>
  <si>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</si>
  <si>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</si>
  <si>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</si>
  <si>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</si>
  <si>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</si>
  <si>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</si>
  <si>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</si>
  <si>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</si>
  <si>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</si>
  <si>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</si>
  <si>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</si>
  <si>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</si>
  <si>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</si>
  <si>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</si>
  <si>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</si>
  <si>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</si>
  <si>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</si>
  <si>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</si>
  <si>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</si>
  <si>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</si>
  <si>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</si>
  <si>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</si>
  <si>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</si>
  <si>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</si>
  <si>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</si>
  <si>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</si>
  <si>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</si>
  <si>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</si>
  <si>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</si>
  <si>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</si>
  <si>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</si>
  <si>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</si>
  <si>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</si>
  <si>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</si>
  <si>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</si>
  <si>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</si>
  <si>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</si>
  <si>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</si>
  <si>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</si>
  <si>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</si>
  <si>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</si>
  <si>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</si>
  <si>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</si>
  <si>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</si>
  <si>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</si>
  <si>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</si>
  <si>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</si>
  <si>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</si>
  <si>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</si>
  <si>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</si>
  <si>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</si>
  <si>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</si>
  <si>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</si>
  <si>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</si>
  <si>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</si>
  <si>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</si>
  <si>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</si>
  <si>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</si>
  <si>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</si>
  <si>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</si>
  <si>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</si>
  <si>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</si>
  <si>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</si>
  <si>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</si>
  <si>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</si>
  <si>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</si>
  <si>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</si>
  <si>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</si>
  <si>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</si>
  <si>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</si>
  <si>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</si>
  <si>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</si>
  <si>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</si>
  <si>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</si>
  <si>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</si>
  <si>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</si>
  <si>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</si>
  <si>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</si>
  <si>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</si>
  <si>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</si>
  <si>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</si>
  <si>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</si>
  <si>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</si>
  <si>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</si>
  <si>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</si>
  <si>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</si>
  <si>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</si>
  <si>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</si>
  <si>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</si>
  <si>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</si>
  <si>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</si>
  <si>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</si>
  <si>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</si>
  <si>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</si>
  <si>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</si>
  <si>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</si>
  <si>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</si>
  <si>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</si>
  <si>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</si>
  <si>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</si>
  <si>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</si>
  <si>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</si>
  <si>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</si>
  <si>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</si>
  <si>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</si>
  <si>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</si>
  <si>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</si>
  <si>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</si>
  <si>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</si>
  <si>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</si>
  <si>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</si>
  <si>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</si>
  <si>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</si>
  <si>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</si>
  <si>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</si>
  <si>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</si>
  <si>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</si>
  <si>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</si>
  <si>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</si>
  <si>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</si>
  <si>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</si>
  <si>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</si>
  <si>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</si>
  <si>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</si>
  <si>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</si>
  <si>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</si>
  <si>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</si>
  <si>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</si>
  <si>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</si>
  <si>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</si>
  <si>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</si>
  <si>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</si>
  <si>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</si>
  <si>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</si>
  <si>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</si>
  <si>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</si>
  <si>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</si>
  <si>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</si>
  <si>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</si>
  <si>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</si>
  <si>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</si>
  <si>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</si>
  <si>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</si>
  <si>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</si>
  <si>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</si>
  <si>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</si>
  <si>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</si>
  <si>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</si>
  <si>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</si>
  <si>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</si>
  <si>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</si>
  <si>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</si>
  <si>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</si>
  <si>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</si>
  <si>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</si>
  <si>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</si>
  <si>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</si>
  <si>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</si>
  <si>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</si>
  <si>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</si>
  <si>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</si>
  <si>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</si>
  <si>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</si>
  <si>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</si>
  <si>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</si>
  <si>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</si>
  <si>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</si>
  <si>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</si>
  <si>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</si>
  <si>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</si>
  <si>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</si>
  <si>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</si>
  <si>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</si>
  <si>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</si>
  <si>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</si>
  <si>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</si>
  <si>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</si>
  <si>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</si>
  <si>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</si>
  <si>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</si>
  <si>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</si>
  <si>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</si>
  <si>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</si>
  <si>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</si>
  <si>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</si>
  <si>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</si>
  <si>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</si>
  <si>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</si>
  <si>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</si>
  <si>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</si>
  <si>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</si>
  <si>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</si>
  <si>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</si>
  <si>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</si>
  <si>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</si>
  <si>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</si>
  <si>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</si>
  <si>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</si>
  <si>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</si>
  <si>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</si>
  <si>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</si>
  <si>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</si>
  <si>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</si>
  <si>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</si>
  <si>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</si>
  <si>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</si>
  <si>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</si>
  <si>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</si>
  <si>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</si>
  <si>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</si>
  <si>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</si>
  <si>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</si>
  <si>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</si>
  <si>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</si>
  <si>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</si>
  <si>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</si>
  <si>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</si>
  <si>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</si>
  <si>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</si>
  <si>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</si>
  <si>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</si>
  <si>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</si>
  <si>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</si>
  <si>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</si>
  <si>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</si>
  <si>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</si>
  <si>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</si>
  <si>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</si>
  <si>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</si>
  <si>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</si>
  <si>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</si>
  <si>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</si>
  <si>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</si>
  <si>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</si>
  <si>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</si>
  <si>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</si>
  <si>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</si>
  <si>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</si>
  <si>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</si>
  <si>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</si>
  <si>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</si>
  <si>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</si>
  <si>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</si>
  <si>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</si>
  <si>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</si>
  <si>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</si>
  <si>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</si>
  <si>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</si>
  <si>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</si>
  <si>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</si>
  <si>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</si>
  <si>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</si>
  <si>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</si>
  <si>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</si>
  <si>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</si>
  <si>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</si>
  <si>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</si>
  <si>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</si>
  <si>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</si>
  <si>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</si>
  <si>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</si>
  <si>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</si>
  <si>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</si>
  <si>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</si>
  <si>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</si>
  <si>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</si>
  <si>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</si>
  <si>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</si>
  <si>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</si>
  <si>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</si>
  <si>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</si>
  <si>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</si>
  <si>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</si>
  <si>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</si>
  <si>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</si>
  <si>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</si>
  <si>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</si>
  <si>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</si>
  <si>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</si>
  <si>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</si>
  <si>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</si>
  <si>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</si>
  <si>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</si>
  <si>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</si>
  <si>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</si>
  <si>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</si>
  <si>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</si>
  <si>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</si>
  <si>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</si>
  <si>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</si>
  <si>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</si>
  <si>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</si>
  <si>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</si>
  <si>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</si>
  <si>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</si>
  <si>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</si>
  <si>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</si>
  <si>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</si>
  <si>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</si>
  <si>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</si>
  <si>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</si>
  <si>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</si>
  <si>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</si>
  <si>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</si>
  <si>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</si>
  <si>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</si>
  <si>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</si>
  <si>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</si>
  <si>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</si>
  <si>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</si>
  <si>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</si>
  <si>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</si>
  <si>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</si>
  <si>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</si>
  <si>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</si>
  <si>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</si>
  <si>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</si>
  <si>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</si>
  <si>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</si>
  <si>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</si>
  <si>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</si>
  <si>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</si>
  <si>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</si>
  <si>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</si>
  <si>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</si>
  <si>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</si>
  <si>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</si>
  <si>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</si>
  <si>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</si>
  <si>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</si>
  <si>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</si>
  <si>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</si>
  <si>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</si>
  <si>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</si>
  <si>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</si>
  <si>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</si>
  <si>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</si>
  <si>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</si>
  <si>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</si>
  <si>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</si>
  <si>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</si>
  <si>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</si>
  <si>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</si>
  <si>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</si>
  <si>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</si>
  <si>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</si>
  <si>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</si>
  <si>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</si>
  <si>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</si>
  <si>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</si>
  <si>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</si>
  <si>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</si>
  <si>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</si>
  <si>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</si>
  <si>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</si>
  <si>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</si>
  <si>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</si>
  <si>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</si>
  <si>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</si>
  <si>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</si>
  <si>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</si>
  <si>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</si>
  <si>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</si>
  <si>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</si>
  <si>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</si>
  <si>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</si>
  <si>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</si>
  <si>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</si>
  <si>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</si>
  <si>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</si>
  <si>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</si>
  <si>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</si>
  <si>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</si>
  <si>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</si>
  <si>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</si>
  <si>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</si>
  <si>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</si>
  <si>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</si>
  <si>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</si>
  <si>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</si>
  <si>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</si>
  <si>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</si>
  <si>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</si>
  <si>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</si>
  <si>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</si>
  <si>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</si>
  <si>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</si>
  <si>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</si>
  <si>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</si>
  <si>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</si>
  <si>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</si>
  <si>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</si>
  <si>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</si>
  <si>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</si>
  <si>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</si>
  <si>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</si>
  <si>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</si>
  <si>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</si>
  <si>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</si>
  <si>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</si>
  <si>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</si>
  <si>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</si>
  <si>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</si>
  <si>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</si>
  <si>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</si>
  <si>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</si>
  <si>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</si>
  <si>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</si>
  <si>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</si>
  <si>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</si>
  <si>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</si>
  <si>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</si>
  <si>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</si>
  <si>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</si>
  <si>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</si>
  <si>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</si>
  <si>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</si>
  <si>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</si>
  <si>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</si>
  <si>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</si>
  <si>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</si>
  <si>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</si>
  <si>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</si>
  <si>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</si>
  <si>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</si>
  <si>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</si>
  <si>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</si>
  <si>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</si>
  <si>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</si>
  <si>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</si>
  <si>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</si>
  <si>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</si>
  <si>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</si>
  <si>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</si>
  <si>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</si>
  <si>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</si>
  <si>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</si>
  <si>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</si>
  <si>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</si>
  <si>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</si>
  <si>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</si>
  <si>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</si>
  <si>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</si>
  <si>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</si>
  <si>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</si>
  <si>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</si>
  <si>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</si>
  <si>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</si>
  <si>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</si>
  <si>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</si>
  <si>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</si>
  <si>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</si>
  <si>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</si>
  <si>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</si>
  <si>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</si>
  <si>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</si>
  <si>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</si>
  <si>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</si>
  <si>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</si>
  <si>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</si>
  <si>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</si>
  <si>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</si>
  <si>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</si>
  <si>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</si>
  <si>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</si>
  <si>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</si>
  <si>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</si>
  <si>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</si>
  <si>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</si>
  <si>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</si>
  <si>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</si>
  <si>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</si>
  <si>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</si>
  <si>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</si>
  <si>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</si>
  <si>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</si>
  <si>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</si>
  <si>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</si>
  <si>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</si>
  <si>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</si>
  <si>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</si>
  <si>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</si>
  <si>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</si>
  <si>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</si>
  <si>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</si>
  <si>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</si>
  <si>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</si>
  <si>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</si>
  <si>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</si>
  <si>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</si>
  <si>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</si>
  <si>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</si>
  <si>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</si>
  <si>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</si>
  <si>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</si>
  <si>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</si>
  <si>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</si>
  <si>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</si>
  <si>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</si>
  <si>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</si>
  <si>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</si>
  <si>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</si>
  <si>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</si>
  <si>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</si>
  <si>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</si>
  <si>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</si>
  <si>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</si>
  <si>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</si>
  <si>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</si>
  <si>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</si>
  <si>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</si>
  <si>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</si>
  <si>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</si>
  <si>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</si>
  <si>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</si>
  <si>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</si>
  <si>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</si>
  <si>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</si>
  <si>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</si>
  <si>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</si>
  <si>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</si>
  <si>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</si>
  <si>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</si>
  <si>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</si>
  <si>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</si>
  <si>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</si>
  <si>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</si>
  <si>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</si>
  <si>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</si>
  <si>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</si>
  <si>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</si>
  <si>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</si>
  <si>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</si>
  <si>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</si>
  <si>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</si>
  <si>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</si>
  <si>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</si>
  <si>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</si>
  <si>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</si>
  <si>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</si>
  <si>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</si>
  <si>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</si>
  <si>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</si>
  <si>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</si>
  <si>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</si>
  <si>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</si>
  <si>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</si>
  <si>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</si>
  <si>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</si>
  <si>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</si>
  <si>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</si>
  <si>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 Child Enrollees with 12 Months Enrollment</t>
  </si>
  <si>
    <t>February 7, 2018</t>
  </si>
  <si>
    <t>.</t>
  </si>
  <si>
    <t>State: KS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</si>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</sst>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49" fontId="4" fillId="2" borderId="12" xfId="0" applyNumberFormat="1" applyFont="1" applyFill="1" applyBorder="1" applyAlignment="1" applyProtection="1">
      <alignment horizontal="center" wrapText="1"/>
      <protection locked="0"/>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4"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wrapText="1"/>
      <protection locked="0"/>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25">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e3" displayName="Table3" ref="A5:K24" totalsRowShown="0" headerRowDxfId="324" dataDxfId="322" headerRowBorderDxfId="323" tableBorderDxfId="321">
  <autoFilter ref="A5:K24" xr:uid="{00000000-0009-0000-0100-000003000000}"/>
  <tableColumns count="11">
    <tableColumn id="1" xr3:uid="{00000000-0010-0000-0000-000001000000}" name="Measure" dataDxfId="320"/>
    <tableColumn id="2" xr3:uid="{00000000-0010-0000-0000-000002000000}" name="Expected Range" dataDxfId="319"/>
    <tableColumn id="3" xr3:uid="{00000000-0010-0000-0000-000003000000}" name="2010_x000a_Value"/>
    <tableColumn id="4" xr3:uid="{00000000-0010-0000-0000-000004000000}" name="2010 _x000a_Value Within Range" dataDxfId="318"/>
    <tableColumn id="5" xr3:uid="{00000000-0010-0000-0000-000005000000}" name="2011_x000a_Value"/>
    <tableColumn id="6" xr3:uid="{00000000-0010-0000-0000-000006000000}" name="2011_x000a_Value Within Range" dataDxfId="317"/>
    <tableColumn id="7" xr3:uid="{00000000-0010-0000-0000-000007000000}" name="2012_x000a_Value"/>
    <tableColumn id="8" xr3:uid="{00000000-0010-0000-0000-000008000000}" name="2012_x000a_ Value Within Range" dataDxfId="316"/>
    <tableColumn id="9" xr3:uid="{00000000-0010-0000-0000-000009000000}" name="% Change 2010 -_x000a_ 2011" dataDxfId="315"/>
    <tableColumn id="10" xr3:uid="{00000000-0010-0000-0000-00000A000000}" name="% Change 2011 - _x000a_2012" dataDxfId="314"/>
    <tableColumn id="11" xr3:uid="{00000000-0010-0000-0000-00000B000000}" name="Cross Year Within Expected Range" dataDxfId="313">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9000000}" name="Table12" displayName="Table12" ref="A5:K130" totalsRowShown="0" headerRowDxfId="191" dataDxfId="189" headerRowBorderDxfId="190" tableBorderDxfId="188" totalsRowBorderDxfId="187">
  <autoFilter ref="A5:K130" xr:uid="{00000000-0009-0000-0100-00000C000000}"/>
  <tableColumns count="11">
    <tableColumn id="1" xr3:uid="{00000000-0010-0000-0900-000001000000}" name="Measure" dataDxfId="186"/>
    <tableColumn id="2" xr3:uid="{00000000-0010-0000-0900-000002000000}" name="Expected Range" dataDxfId="185"/>
    <tableColumn id="3" xr3:uid="{00000000-0010-0000-0900-000003000000}" name="2010_x000a_Value" dataDxfId="184"/>
    <tableColumn id="4" xr3:uid="{00000000-0010-0000-0900-000004000000}" name="2010 _x000a_Value Within Range" dataDxfId="183">
      <calculatedColumnFormula>IF($B6="N/A","N/A",IF(C6&gt;15,"No",IF(C6&lt;-15,"No","Yes")))</calculatedColumnFormula>
    </tableColumn>
    <tableColumn id="5" xr3:uid="{00000000-0010-0000-0900-000005000000}" name="2011_x000a_Value" dataDxfId="182"/>
    <tableColumn id="6" xr3:uid="{00000000-0010-0000-0900-000006000000}" name="2011_x000a_Value Within Range" dataDxfId="181">
      <calculatedColumnFormula>IF($B6="N/A","N/A",IF(E6&gt;15,"No",IF(E6&lt;-15,"No","Yes")))</calculatedColumnFormula>
    </tableColumn>
    <tableColumn id="7" xr3:uid="{00000000-0010-0000-0900-000007000000}" name="2012_x000a_Value" dataDxfId="180"/>
    <tableColumn id="8" xr3:uid="{00000000-0010-0000-0900-000008000000}" name="2012_x000a_ Value Within Range" dataDxfId="179">
      <calculatedColumnFormula>IF($B6="N/A","N/A",IF(G6&gt;15,"No",IF(G6&lt;-15,"No","Yes")))</calculatedColumnFormula>
    </tableColumn>
    <tableColumn id="9" xr3:uid="{00000000-0010-0000-0900-000009000000}" name="% Change 2010 -_x000a_ 2011" dataDxfId="178"/>
    <tableColumn id="10" xr3:uid="{00000000-0010-0000-0900-00000A000000}" name="% Change 2011 - _x000a_2012" dataDxfId="177"/>
    <tableColumn id="11" xr3:uid="{00000000-0010-0000-0900-00000B000000}" name="Cross Year Within Expected Range" dataDxfId="176">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A000000}" name="Table13" displayName="Table13" ref="A5:K47" totalsRowShown="0" headerRowDxfId="175" dataDxfId="173" headerRowBorderDxfId="174" tableBorderDxfId="172" totalsRowBorderDxfId="171">
  <autoFilter ref="A5:K47" xr:uid="{00000000-0009-0000-0100-00000D000000}"/>
  <tableColumns count="11">
    <tableColumn id="1" xr3:uid="{00000000-0010-0000-0A00-000001000000}" name="Measure" dataDxfId="170"/>
    <tableColumn id="2" xr3:uid="{00000000-0010-0000-0A00-000002000000}" name="Expected Range" dataDxfId="169"/>
    <tableColumn id="3" xr3:uid="{00000000-0010-0000-0A00-000003000000}" name="2010_x000a_Value" dataDxfId="168"/>
    <tableColumn id="4" xr3:uid="{00000000-0010-0000-0A00-000004000000}" name="2010 _x000a_Value Within Range" dataDxfId="167">
      <calculatedColumnFormula>IF($B6="N/A","N/A",IF(C6&gt;15,"No",IF(C6&lt;-15,"No","Yes")))</calculatedColumnFormula>
    </tableColumn>
    <tableColumn id="5" xr3:uid="{00000000-0010-0000-0A00-000005000000}" name="2011_x000a_Value" dataDxfId="166"/>
    <tableColumn id="6" xr3:uid="{00000000-0010-0000-0A00-000006000000}" name="2011_x000a_Value Within Range" dataDxfId="165">
      <calculatedColumnFormula>IF($B6="N/A","N/A",IF(E6&gt;15,"No",IF(E6&lt;-15,"No","Yes")))</calculatedColumnFormula>
    </tableColumn>
    <tableColumn id="7" xr3:uid="{00000000-0010-0000-0A00-000007000000}" name="2012_x000a_Value" dataDxfId="164"/>
    <tableColumn id="8" xr3:uid="{00000000-0010-0000-0A00-000008000000}" name="2012_x000a_ Value Within Range" dataDxfId="163">
      <calculatedColumnFormula>IF($B6="N/A","N/A",IF(G6&gt;15,"No",IF(G6&lt;-15,"No","Yes")))</calculatedColumnFormula>
    </tableColumn>
    <tableColumn id="9" xr3:uid="{00000000-0010-0000-0A00-000009000000}" name="% Change 2010 -_x000a_ 2011" dataDxfId="162"/>
    <tableColumn id="10" xr3:uid="{00000000-0010-0000-0A00-00000A000000}" name="% Change 2011 - _x000a_2012" dataDxfId="161"/>
    <tableColumn id="11" xr3:uid="{00000000-0010-0000-0A00-00000B000000}" name="Cross Year Within Expected Range" dataDxfId="160">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B000000}" name="Table14" displayName="Table14" ref="A5:K57" totalsRowShown="0" headerRowDxfId="159" dataDxfId="157" headerRowBorderDxfId="158" tableBorderDxfId="156" totalsRowBorderDxfId="155">
  <autoFilter ref="A5:K57" xr:uid="{00000000-0009-0000-0100-00000E000000}"/>
  <tableColumns count="11">
    <tableColumn id="1" xr3:uid="{00000000-0010-0000-0B00-000001000000}" name="Measure" dataDxfId="154"/>
    <tableColumn id="2" xr3:uid="{00000000-0010-0000-0B00-000002000000}" name="Expected Range" dataDxfId="153"/>
    <tableColumn id="3" xr3:uid="{00000000-0010-0000-0B00-000003000000}" name="2010_x000a_Value" dataDxfId="152"/>
    <tableColumn id="4" xr3:uid="{00000000-0010-0000-0B00-000004000000}" name="2010 _x000a_Value Within Range" dataDxfId="151">
      <calculatedColumnFormula>IF($B6="N/A","N/A",IF(C6&lt;0,"No","Yes"))</calculatedColumnFormula>
    </tableColumn>
    <tableColumn id="5" xr3:uid="{00000000-0010-0000-0B00-000005000000}" name="2011_x000a_Value" dataDxfId="150"/>
    <tableColumn id="6" xr3:uid="{00000000-0010-0000-0B00-000006000000}" name="2011_x000a_Value Within Range" dataDxfId="149">
      <calculatedColumnFormula>IF($B6="N/A","N/A",IF(E6&lt;0,"No","Yes"))</calculatedColumnFormula>
    </tableColumn>
    <tableColumn id="7" xr3:uid="{00000000-0010-0000-0B00-000007000000}" name="2012_x000a_Value" dataDxfId="148"/>
    <tableColumn id="8" xr3:uid="{00000000-0010-0000-0B00-000008000000}" name="2012_x000a_ Value Within Range" dataDxfId="147">
      <calculatedColumnFormula>IF($B6="N/A","N/A",IF(G6&lt;0,"No","Yes"))</calculatedColumnFormula>
    </tableColumn>
    <tableColumn id="9" xr3:uid="{00000000-0010-0000-0B00-000009000000}" name="% Change 2010 -_x000a_ 2011" dataDxfId="146"/>
    <tableColumn id="10" xr3:uid="{00000000-0010-0000-0B00-00000A000000}" name="% Change 2011 - _x000a_2012" dataDxfId="145"/>
    <tableColumn id="11" xr3:uid="{00000000-0010-0000-0B00-00000B000000}" name="Cross Year Within Expected Range" dataDxfId="144">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C000000}" name="Table15" displayName="Table15" ref="A5:K22" totalsRowShown="0" headerRowDxfId="143" dataDxfId="141" headerRowBorderDxfId="142" tableBorderDxfId="140">
  <autoFilter ref="A5:K22" xr:uid="{00000000-0009-0000-0100-00000F000000}"/>
  <tableColumns count="11">
    <tableColumn id="1" xr3:uid="{00000000-0010-0000-0C00-000001000000}" name="Measure" dataDxfId="139"/>
    <tableColumn id="2" xr3:uid="{00000000-0010-0000-0C00-000002000000}" name="Expected Range" dataDxfId="138"/>
    <tableColumn id="3" xr3:uid="{00000000-0010-0000-0C00-000003000000}" name="2010_x000a_Value"/>
    <tableColumn id="4" xr3:uid="{00000000-0010-0000-0C00-000004000000}" name="2010 _x000a_Value Within Range" dataDxfId="137"/>
    <tableColumn id="5" xr3:uid="{00000000-0010-0000-0C00-000005000000}" name="2011_x000a_Value"/>
    <tableColumn id="6" xr3:uid="{00000000-0010-0000-0C00-000006000000}" name="2011_x000a_Value Within Range" dataDxfId="136"/>
    <tableColumn id="7" xr3:uid="{00000000-0010-0000-0C00-000007000000}" name="2012_x000a_Value"/>
    <tableColumn id="8" xr3:uid="{00000000-0010-0000-0C00-000008000000}" name="2012_x000a_ Value Within Range" dataDxfId="135"/>
    <tableColumn id="9" xr3:uid="{00000000-0010-0000-0C00-000009000000}" name="% Change 2010 -_x000a_ 2011" dataDxfId="134"/>
    <tableColumn id="10" xr3:uid="{00000000-0010-0000-0C00-00000A000000}" name="% Change 2011 - _x000a_2012" dataDxfId="133"/>
    <tableColumn id="11" xr3:uid="{00000000-0010-0000-0C00-00000B000000}" name="Cross Year Within Expected Range" dataDxfId="132">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D000000}" name="Table16" displayName="Table16" ref="A5:K31" totalsRowShown="0" headerRowDxfId="131" dataDxfId="129" headerRowBorderDxfId="130" tableBorderDxfId="128" totalsRowBorderDxfId="127">
  <autoFilter ref="A5:K31" xr:uid="{00000000-0009-0000-0100-000010000000}"/>
  <tableColumns count="11">
    <tableColumn id="1" xr3:uid="{00000000-0010-0000-0D00-000001000000}" name="Measure" dataDxfId="126"/>
    <tableColumn id="2" xr3:uid="{00000000-0010-0000-0D00-000002000000}" name="Expected Range" dataDxfId="125"/>
    <tableColumn id="3" xr3:uid="{00000000-0010-0000-0D00-000003000000}" name="2010_x000a_Value" dataDxfId="124"/>
    <tableColumn id="4" xr3:uid="{00000000-0010-0000-0D00-000004000000}" name="2010 _x000a_Value Within Range" dataDxfId="123">
      <calculatedColumnFormula>IF($B6="N/A","N/A",IF(C6&gt;15,"No",IF(C6&lt;-15,"No","Yes")))</calculatedColumnFormula>
    </tableColumn>
    <tableColumn id="5" xr3:uid="{00000000-0010-0000-0D00-000005000000}" name="2011_x000a_Value" dataDxfId="122"/>
    <tableColumn id="6" xr3:uid="{00000000-0010-0000-0D00-000006000000}" name="2011_x000a_Value Within Range" dataDxfId="121">
      <calculatedColumnFormula>IF($B6="N/A","N/A",IF(E6&gt;15,"No",IF(E6&lt;-15,"No","Yes")))</calculatedColumnFormula>
    </tableColumn>
    <tableColumn id="7" xr3:uid="{00000000-0010-0000-0D00-000007000000}" name="2012_x000a_Value" dataDxfId="120"/>
    <tableColumn id="8" xr3:uid="{00000000-0010-0000-0D00-000008000000}" name="2012_x000a_ Value Within Range" dataDxfId="119">
      <calculatedColumnFormula>IF($B6="N/A","N/A",IF(G6&gt;15,"No",IF(G6&lt;-15,"No","Yes")))</calculatedColumnFormula>
    </tableColumn>
    <tableColumn id="9" xr3:uid="{00000000-0010-0000-0D00-000009000000}" name="% Change 2010 -_x000a_ 2011" dataDxfId="118"/>
    <tableColumn id="10" xr3:uid="{00000000-0010-0000-0D00-00000A000000}" name="% Change 2011 - _x000a_2012" dataDxfId="117"/>
    <tableColumn id="11" xr3:uid="{00000000-0010-0000-0D00-00000B000000}" name="Cross Year Within Expected Range" dataDxfId="116">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E000000}" name="Table17" displayName="Table17" ref="A5:K31" totalsRowShown="0" headerRowDxfId="115" dataDxfId="113" headerRowBorderDxfId="114" tableBorderDxfId="112">
  <autoFilter ref="A5:K31" xr:uid="{00000000-0009-0000-0100-000011000000}"/>
  <tableColumns count="11">
    <tableColumn id="1" xr3:uid="{00000000-0010-0000-0E00-000001000000}" name="Measure" dataDxfId="111"/>
    <tableColumn id="2" xr3:uid="{00000000-0010-0000-0E00-000002000000}" name="Expected Range" dataDxfId="110"/>
    <tableColumn id="3" xr3:uid="{00000000-0010-0000-0E00-000003000000}" name="2010_x000a_Value" dataDxfId="109"/>
    <tableColumn id="4" xr3:uid="{00000000-0010-0000-0E00-000004000000}" name="2010 _x000a_Value Within Range" dataDxfId="108">
      <calculatedColumnFormula>IF($B6="N/A","N/A",IF(C6&lt;0,"No","Yes"))</calculatedColumnFormula>
    </tableColumn>
    <tableColumn id="5" xr3:uid="{00000000-0010-0000-0E00-000005000000}" name="2011_x000a_Value" dataDxfId="107"/>
    <tableColumn id="6" xr3:uid="{00000000-0010-0000-0E00-000006000000}" name="2011_x000a_Value Within Range" dataDxfId="106">
      <calculatedColumnFormula>IF($B6="N/A","N/A",IF(E6&lt;0,"No","Yes"))</calculatedColumnFormula>
    </tableColumn>
    <tableColumn id="7" xr3:uid="{00000000-0010-0000-0E00-000007000000}" name="2012_x000a_Value" dataDxfId="105"/>
    <tableColumn id="8" xr3:uid="{00000000-0010-0000-0E00-000008000000}" name="2012_x000a_ Value Within Range" dataDxfId="104">
      <calculatedColumnFormula>IF($B6="N/A","N/A",IF(G6&lt;0,"No","Yes"))</calculatedColumnFormula>
    </tableColumn>
    <tableColumn id="9" xr3:uid="{00000000-0010-0000-0E00-000009000000}" name="% Change 2010 -_x000a_ 2011" dataDxfId="103"/>
    <tableColumn id="10" xr3:uid="{00000000-0010-0000-0E00-00000A000000}" name="% Change 2011 - _x000a_2012" dataDxfId="102"/>
    <tableColumn id="11" xr3:uid="{00000000-0010-0000-0E00-00000B000000}" name="Cross Year Within Expected Range" dataDxfId="101">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F000000}" name="Table18" displayName="Table18" ref="A5:L31" totalsRowShown="0" dataDxfId="99" headerRowBorderDxfId="100" tableBorderDxfId="98">
  <autoFilter ref="A5:L31" xr:uid="{00000000-0009-0000-0100-000012000000}"/>
  <tableColumns count="12">
    <tableColumn id="1" xr3:uid="{00000000-0010-0000-0F00-000001000000}" name="Measure" dataDxfId="97"/>
    <tableColumn id="2" xr3:uid="{00000000-0010-0000-0F00-000002000000}" name="Expected Range"/>
    <tableColumn id="3" xr3:uid="{00000000-0010-0000-0F00-000003000000}" name="2010_x000a_Value"/>
    <tableColumn id="4" xr3:uid="{00000000-0010-0000-0F00-000004000000}" name="2010 _x000a_Value Within Range" dataDxfId="96">
      <calculatedColumnFormula>IF($B6="N/A","N/A",IF(C6&gt;10,"No",IF(C6&lt;-10,"No","Yes")))</calculatedColumnFormula>
    </tableColumn>
    <tableColumn id="5" xr3:uid="{00000000-0010-0000-0F00-000005000000}" name="2011_x000a_Value"/>
    <tableColumn id="6" xr3:uid="{00000000-0010-0000-0F00-000006000000}" name="2011_x000a_Value Within Range" dataDxfId="95">
      <calculatedColumnFormula>IF($B6="N/A","N/A",IF(E6&gt;10,"No",IF(E6&lt;-10,"No","Yes")))</calculatedColumnFormula>
    </tableColumn>
    <tableColumn id="7" xr3:uid="{00000000-0010-0000-0F00-000007000000}" name="2012_x000a_Value"/>
    <tableColumn id="8" xr3:uid="{00000000-0010-0000-0F00-000008000000}" name="2012_x000a_ Value Within Range" dataDxfId="94">
      <calculatedColumnFormula>IF($B6="N/A","N/A",IF(G6&gt;10,"No",IF(G6&lt;-10,"No","Yes")))</calculatedColumnFormula>
    </tableColumn>
    <tableColumn id="9" xr3:uid="{00000000-0010-0000-0F00-000009000000}" name="% Change 2010 -_x000a_ 2011" dataDxfId="93"/>
    <tableColumn id="10" xr3:uid="{00000000-0010-0000-0F00-00000A000000}" name="% Change 2011 - _x000a_2012" dataDxfId="92"/>
    <tableColumn id="11" xr3:uid="{00000000-0010-0000-0F00-00000B000000}" name="Cross Year Expected Range"/>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0000000}" name="Table19" displayName="Table19" ref="A5:L339" totalsRowShown="0" dataDxfId="89" headerRowBorderDxfId="90" tableBorderDxfId="88" totalsRowBorderDxfId="87">
  <autoFilter ref="A5:L339" xr:uid="{00000000-0009-0000-0100-000013000000}"/>
  <tableColumns count="12">
    <tableColumn id="1" xr3:uid="{00000000-0010-0000-1000-000001000000}" name="Measure" dataDxfId="86"/>
    <tableColumn id="2" xr3:uid="{00000000-0010-0000-1000-000002000000}" name="Expected Range" dataDxfId="85"/>
    <tableColumn id="3" xr3:uid="{00000000-0010-0000-1000-000003000000}" name="2010_x000a_Value" dataDxfId="84"/>
    <tableColumn id="4" xr3:uid="{00000000-0010-0000-1000-000004000000}" name="2010 _x000a_Value Within Range" dataDxfId="83">
      <calculatedColumnFormula>IF($B6="N/A","N/A",IF(C6&gt;10,"No",IF(C6&lt;-10,"No","Yes")))</calculatedColumnFormula>
    </tableColumn>
    <tableColumn id="5" xr3:uid="{00000000-0010-0000-1000-000005000000}" name="2011_x000a_Value" dataDxfId="82"/>
    <tableColumn id="6" xr3:uid="{00000000-0010-0000-1000-000006000000}" name="2011_x000a_Value Within Range" dataDxfId="81">
      <calculatedColumnFormula>IF($B6="N/A","N/A",IF(E6&gt;10,"No",IF(E6&lt;-10,"No","Yes")))</calculatedColumnFormula>
    </tableColumn>
    <tableColumn id="7" xr3:uid="{00000000-0010-0000-1000-000007000000}" name="2012_x000a_Value" dataDxfId="80"/>
    <tableColumn id="8" xr3:uid="{00000000-0010-0000-1000-000008000000}" name="2012_x000a_ Value Within Range" dataDxfId="79">
      <calculatedColumnFormula>IF($B6="N/A","N/A",IF(G6&gt;10,"No",IF(G6&lt;-10,"No","Yes")))</calculatedColumnFormula>
    </tableColumn>
    <tableColumn id="9" xr3:uid="{00000000-0010-0000-1000-000009000000}" name="% Change 2010 -_x000a_ 2011" dataDxfId="78"/>
    <tableColumn id="10" xr3:uid="{00000000-0010-0000-1000-00000A000000}" name="% Change 2011 - _x000a_2012"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1000000}" name="Table20" displayName="Table20" ref="A5:L171" totalsRowShown="0" headerRowBorderDxfId="74" tableBorderDxfId="73" totalsRowBorderDxfId="72">
  <autoFilter ref="A5:L171" xr:uid="{00000000-0009-0000-0100-000014000000}"/>
  <tableColumns count="12">
    <tableColumn id="1" xr3:uid="{00000000-0010-0000-1100-000001000000}" name="Measure" dataDxfId="71"/>
    <tableColumn id="2" xr3:uid="{00000000-0010-0000-1100-000002000000}" name="Expected Range" dataDxfId="70"/>
    <tableColumn id="3" xr3:uid="{00000000-0010-0000-1100-000003000000}" name="2010_x000a_Value"/>
    <tableColumn id="4" xr3:uid="{00000000-0010-0000-1100-000004000000}" name="2010 _x000a_Value Within Range" dataDxfId="69">
      <calculatedColumnFormula>IF($B6="N/A","N/A",IF(C6&gt;10,"No",IF(C6&lt;-10,"No","Yes")))</calculatedColumnFormula>
    </tableColumn>
    <tableColumn id="5" xr3:uid="{00000000-0010-0000-1100-000005000000}" name="2011_x000a_Value"/>
    <tableColumn id="6" xr3:uid="{00000000-0010-0000-1100-000006000000}" name="2011_x000a_Value Within Range" dataDxfId="68">
      <calculatedColumnFormula>IF($B6="N/A","N/A",IF(E6&gt;10,"No",IF(E6&lt;-10,"No","Yes")))</calculatedColumnFormula>
    </tableColumn>
    <tableColumn id="7" xr3:uid="{00000000-0010-0000-1100-000007000000}" name="2012_x000a_Value"/>
    <tableColumn id="8" xr3:uid="{00000000-0010-0000-1100-000008000000}" name="2012_x000a_ Value Within Range" dataDxfId="67">
      <calculatedColumnFormula>IF($B6="N/A","N/A",IF(G6&gt;10,"No",IF(G6&lt;-10,"No","Yes")))</calculatedColumnFormula>
    </tableColumn>
    <tableColumn id="9" xr3:uid="{00000000-0010-0000-1100-000009000000}" name="% Change 2010 -_x000a_ 2011" dataDxfId="66"/>
    <tableColumn id="10" xr3:uid="{00000000-0010-0000-1100-00000A000000}" name="% Change 2011 - _x000a_2012"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2000000}" name="Table21" displayName="Table21" ref="A5:L213" totalsRowShown="0" headerRowBorderDxfId="62" tableBorderDxfId="61" totalsRowBorderDxfId="60">
  <autoFilter ref="A5:L213" xr:uid="{00000000-0009-0000-0100-000015000000}"/>
  <tableColumns count="12">
    <tableColumn id="1" xr3:uid="{00000000-0010-0000-1200-000001000000}" name="Measure" dataDxfId="59"/>
    <tableColumn id="2" xr3:uid="{00000000-0010-0000-1200-000002000000}" name="Expected Range" dataDxfId="58"/>
    <tableColumn id="3" xr3:uid="{00000000-0010-0000-1200-000003000000}" name="2010_x000a_Value" dataDxfId="57"/>
    <tableColumn id="4" xr3:uid="{00000000-0010-0000-1200-000004000000}" name="2010 _x000a_Value Within Range" dataDxfId="56">
      <calculatedColumnFormula>IF($B6="N/A","N/A",IF(C6&gt;10,"No",IF(C6&lt;-10,"No","Yes")))</calculatedColumnFormula>
    </tableColumn>
    <tableColumn id="5" xr3:uid="{00000000-0010-0000-1200-000005000000}" name="2011_x000a_Value" dataDxfId="55"/>
    <tableColumn id="6" xr3:uid="{00000000-0010-0000-1200-000006000000}" name="2011_x000a_Value Within Range" dataDxfId="54">
      <calculatedColumnFormula>IF($B6="N/A","N/A",IF(E6&gt;10,"No",IF(E6&lt;-10,"No","Yes")))</calculatedColumnFormula>
    </tableColumn>
    <tableColumn id="7" xr3:uid="{00000000-0010-0000-1200-000007000000}" name="2012_x000a_Value" dataDxfId="53"/>
    <tableColumn id="8" xr3:uid="{00000000-0010-0000-1200-000008000000}" name="2012_x000a_ Value Within Range" dataDxfId="52">
      <calculatedColumnFormula>IF($B6="N/A","N/A",IF(G6&gt;10,"No",IF(G6&lt;-10,"No","Yes")))</calculatedColumnFormula>
    </tableColumn>
    <tableColumn id="9" xr3:uid="{00000000-0010-0000-1200-000009000000}" name="% Change 2010 -_x000a_ 2011" dataDxfId="51"/>
    <tableColumn id="10" xr3:uid="{00000000-0010-0000-1200-00000A000000}" name="% Change 2011 - _x000a_2012"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Table4" displayName="Table4" ref="A5:K40" totalsRowShown="0" headerRowDxfId="312" dataDxfId="310" headerRowBorderDxfId="311" tableBorderDxfId="309" totalsRowBorderDxfId="308">
  <autoFilter ref="A5:K40" xr:uid="{00000000-0009-0000-0100-000004000000}"/>
  <tableColumns count="11">
    <tableColumn id="1" xr3:uid="{00000000-0010-0000-0100-000001000000}" name="Measure" dataDxfId="307"/>
    <tableColumn id="2" xr3:uid="{00000000-0010-0000-0100-000002000000}" name="Expected Range" dataDxfId="306"/>
    <tableColumn id="3" xr3:uid="{00000000-0010-0000-0100-000003000000}" name="2010_x000a_Value" dataDxfId="305"/>
    <tableColumn id="4" xr3:uid="{00000000-0010-0000-0100-000004000000}" name="2010 _x000a_Value Within Range" dataDxfId="304"/>
    <tableColumn id="5" xr3:uid="{00000000-0010-0000-0100-000005000000}" name="2011_x000a_Value" dataDxfId="303"/>
    <tableColumn id="6" xr3:uid="{00000000-0010-0000-0100-000006000000}" name="2011_x000a_Value Within Range" dataDxfId="302"/>
    <tableColumn id="7" xr3:uid="{00000000-0010-0000-0100-000007000000}" name="2012_x000a_Value" dataDxfId="301"/>
    <tableColumn id="8" xr3:uid="{00000000-0010-0000-0100-000008000000}" name="2012_x000a_ Value Within Range" dataDxfId="300"/>
    <tableColumn id="9" xr3:uid="{00000000-0010-0000-0100-000009000000}" name="% Change 2010 -_x000a_ 2011" dataDxfId="299"/>
    <tableColumn id="10" xr3:uid="{00000000-0010-0000-0100-00000A000000}" name="% Change 2011 - _x000a_2012" dataDxfId="298"/>
    <tableColumn id="11" xr3:uid="{00000000-0010-0000-0100-00000B000000}" name="Cross Year Within Expected Range" dataDxfId="297">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3000000}" name="Table22" displayName="Table22" ref="A5:L252" totalsRowShown="0" dataDxfId="46" headerRowBorderDxfId="47" tableBorderDxfId="45" totalsRowBorderDxfId="44">
  <autoFilter ref="A5:L252" xr:uid="{00000000-0009-0000-0100-000016000000}"/>
  <tableColumns count="12">
    <tableColumn id="1" xr3:uid="{00000000-0010-0000-1300-000001000000}" name="Measure" dataDxfId="43"/>
    <tableColumn id="2" xr3:uid="{00000000-0010-0000-1300-000002000000}" name="Expected Range" dataDxfId="42"/>
    <tableColumn id="3" xr3:uid="{00000000-0010-0000-1300-000003000000}" name="2010_x000a_Value" dataDxfId="41"/>
    <tableColumn id="4" xr3:uid="{00000000-0010-0000-1300-000004000000}" name="2010 _x000a_Value Within Range" dataDxfId="40">
      <calculatedColumnFormula>IF($B6="N/A","N/A",IF(C6&gt;10,"No",IF(C6&lt;-10,"No","Yes")))</calculatedColumnFormula>
    </tableColumn>
    <tableColumn id="5" xr3:uid="{00000000-0010-0000-1300-000005000000}" name="2011_x000a_Value" dataDxfId="39"/>
    <tableColumn id="6" xr3:uid="{00000000-0010-0000-1300-000006000000}" name="2011_x000a_Value Within Range" dataDxfId="38">
      <calculatedColumnFormula>IF($B6="N/A","N/A",IF(E6&gt;10,"No",IF(E6&lt;-10,"No","Yes")))</calculatedColumnFormula>
    </tableColumn>
    <tableColumn id="7" xr3:uid="{00000000-0010-0000-1300-000007000000}" name="2012_x000a_Value" dataDxfId="37"/>
    <tableColumn id="8" xr3:uid="{00000000-0010-0000-1300-000008000000}" name="2012_x000a_ Value Within Range" dataDxfId="36">
      <calculatedColumnFormula>IF($B6="N/A","N/A",IF(G6&gt;10,"No",IF(G6&lt;-10,"No","Yes")))</calculatedColumnFormula>
    </tableColumn>
    <tableColumn id="9" xr3:uid="{00000000-0010-0000-1300-000009000000}" name="% Change 2010 -_x000a_ 2011" dataDxfId="35"/>
    <tableColumn id="10" xr3:uid="{00000000-0010-0000-1300-00000A000000}" name="% Change 2011 - _x000a_2012"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4000000}" name="Table23" displayName="Table23" ref="A5:L203" totalsRowShown="0" dataDxfId="30" headerRowBorderDxfId="31" tableBorderDxfId="29" totalsRowBorderDxfId="28">
  <autoFilter ref="A5:L203" xr:uid="{00000000-0009-0000-0100-000017000000}"/>
  <tableColumns count="12">
    <tableColumn id="1" xr3:uid="{00000000-0010-0000-1400-000001000000}" name="Measure" dataDxfId="27"/>
    <tableColumn id="2" xr3:uid="{00000000-0010-0000-1400-000002000000}" name="Expected Range" dataDxfId="26"/>
    <tableColumn id="3" xr3:uid="{00000000-0010-0000-1400-000003000000}" name="2010_x000a_Value" dataDxfId="25"/>
    <tableColumn id="4" xr3:uid="{00000000-0010-0000-1400-000004000000}" name="2010 _x000a_Value Within Range" dataDxfId="24">
      <calculatedColumnFormula>IF($B6="N/A","N/A",IF(C6&gt;10,"No",IF(C6&lt;-10,"No","Yes")))</calculatedColumnFormula>
    </tableColumn>
    <tableColumn id="5" xr3:uid="{00000000-0010-0000-1400-000005000000}" name="2011_x000a_Value" dataDxfId="23"/>
    <tableColumn id="6" xr3:uid="{00000000-0010-0000-1400-000006000000}" name="2011_x000a_Value Within Range" dataDxfId="22">
      <calculatedColumnFormula>IF($B6="N/A","N/A",IF(E6&gt;10,"No",IF(E6&lt;-10,"No","Yes")))</calculatedColumnFormula>
    </tableColumn>
    <tableColumn id="7" xr3:uid="{00000000-0010-0000-1400-000007000000}" name="2012_x000a_Value" dataDxfId="21"/>
    <tableColumn id="8" xr3:uid="{00000000-0010-0000-1400-000008000000}" name="2012_x000a_ Value Within Range" dataDxfId="20">
      <calculatedColumnFormula>IF($B6="N/A","N/A",IF(G6&gt;10,"No",IF(G6&lt;-10,"No","Yes")))</calculatedColumnFormula>
    </tableColumn>
    <tableColumn id="9" xr3:uid="{00000000-0010-0000-1400-000009000000}" name="% Change 2010 -_x000a_ 2011" dataDxfId="19"/>
    <tableColumn id="10" xr3:uid="{00000000-0010-0000-1400-00000A000000}" name="% Change 2011 - _x000a_2012"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5000000}" name="Table24" displayName="Table24" ref="A5:L253" totalsRowShown="0" dataDxfId="14" headerRowBorderDxfId="15" tableBorderDxfId="13" totalsRowBorderDxfId="12">
  <autoFilter ref="A5:L253" xr:uid="{00000000-0009-0000-0100-000018000000}"/>
  <tableColumns count="12">
    <tableColumn id="1" xr3:uid="{00000000-0010-0000-1500-000001000000}" name="Measure" dataDxfId="11" dataCellStyle="Normal 2"/>
    <tableColumn id="2" xr3:uid="{00000000-0010-0000-1500-000002000000}" name="Expected Range" dataDxfId="10"/>
    <tableColumn id="3" xr3:uid="{00000000-0010-0000-1500-000003000000}" name="2010_x000a_Value" dataDxfId="9"/>
    <tableColumn id="4" xr3:uid="{00000000-0010-0000-1500-000004000000}" name="2010 _x000a_Value Within Range" dataDxfId="8">
      <calculatedColumnFormula>IF($B6="N/A","N/A",IF(C6&gt;10,"No",IF(C6&lt;-10,"No","Yes")))</calculatedColumnFormula>
    </tableColumn>
    <tableColumn id="5" xr3:uid="{00000000-0010-0000-1500-000005000000}" name="2011_x000a_Value" dataDxfId="7"/>
    <tableColumn id="6" xr3:uid="{00000000-0010-0000-1500-000006000000}" name="2011_x000a_Value Within Range" dataDxfId="6">
      <calculatedColumnFormula>IF($B6="N/A","N/A",IF(E6&gt;10,"No",IF(E6&lt;-10,"No","Yes")))</calculatedColumnFormula>
    </tableColumn>
    <tableColumn id="7" xr3:uid="{00000000-0010-0000-1500-000007000000}" name="2012_x000a_Value" dataDxfId="5"/>
    <tableColumn id="8" xr3:uid="{00000000-0010-0000-1500-000008000000}" name="2012_x000a_ Value Within Range" dataDxfId="4">
      <calculatedColumnFormula>IF($B6="N/A","N/A",IF(G6&gt;10,"No",IF(G6&lt;-10,"No","Yes")))</calculatedColumnFormula>
    </tableColumn>
    <tableColumn id="9" xr3:uid="{00000000-0010-0000-1500-000009000000}" name="% Change 2010 -_x000a_ 2011" dataDxfId="3"/>
    <tableColumn id="10" xr3:uid="{00000000-0010-0000-1500-00000A000000}" name="% Change 2011 - _x000a_2012"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Table5" displayName="Table5" ref="A5:K31" totalsRowShown="0" headerRowDxfId="296" dataDxfId="294" headerRowBorderDxfId="295" tableBorderDxfId="293" totalsRowBorderDxfId="292">
  <autoFilter ref="A5:K31" xr:uid="{00000000-0009-0000-0100-000005000000}"/>
  <tableColumns count="11">
    <tableColumn id="1" xr3:uid="{00000000-0010-0000-0200-000001000000}" name="Measure" dataDxfId="291"/>
    <tableColumn id="2" xr3:uid="{00000000-0010-0000-0200-000002000000}" name="Expected Range" dataDxfId="290"/>
    <tableColumn id="3" xr3:uid="{00000000-0010-0000-0200-000003000000}" name="2010_x000a_Value" dataDxfId="289"/>
    <tableColumn id="4" xr3:uid="{00000000-0010-0000-0200-000004000000}" name="2010 _x000a_Value Within Range" dataDxfId="288"/>
    <tableColumn id="5" xr3:uid="{00000000-0010-0000-0200-000005000000}" name="2011_x000a_Value" dataDxfId="287"/>
    <tableColumn id="6" xr3:uid="{00000000-0010-0000-0200-000006000000}" name="2011_x000a_Value Within Range" dataDxfId="286"/>
    <tableColumn id="7" xr3:uid="{00000000-0010-0000-0200-000007000000}" name="2012_x000a_Value" dataDxfId="285"/>
    <tableColumn id="8" xr3:uid="{00000000-0010-0000-0200-000008000000}" name="2012_x000a_ Value Within Range" dataDxfId="284"/>
    <tableColumn id="9" xr3:uid="{00000000-0010-0000-0200-000009000000}" name="% Change 2010 -_x000a_ 2011" dataDxfId="283"/>
    <tableColumn id="10" xr3:uid="{00000000-0010-0000-0200-00000A000000}" name="% Change 2011 - _x000a_2012" dataDxfId="282"/>
    <tableColumn id="11" xr3:uid="{00000000-0010-0000-0200-00000B000000}" name="Cross Year Within Expected Range" dataDxfId="281">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Table6" displayName="Table6" ref="A5:K39" totalsRowShown="0" headerRowDxfId="280" dataDxfId="278" headerRowBorderDxfId="279" tableBorderDxfId="277">
  <autoFilter ref="A5:K39" xr:uid="{00000000-0009-0000-0100-000006000000}"/>
  <tableColumns count="11">
    <tableColumn id="1" xr3:uid="{00000000-0010-0000-0300-000001000000}" name="Measure" dataDxfId="276" dataCellStyle="Normal 2"/>
    <tableColumn id="2" xr3:uid="{00000000-0010-0000-0300-000002000000}" name="Expected Range" dataDxfId="275"/>
    <tableColumn id="3" xr3:uid="{00000000-0010-0000-0300-000003000000}" name="2010_x000a_Value" dataDxfId="274"/>
    <tableColumn id="4" xr3:uid="{00000000-0010-0000-0300-000004000000}" name="2010 _x000a_Value Within Range" dataDxfId="273">
      <calculatedColumnFormula>IF($B6="N/A","N/A",IF(C6&lt;0,"No","Yes"))</calculatedColumnFormula>
    </tableColumn>
    <tableColumn id="5" xr3:uid="{00000000-0010-0000-0300-000005000000}" name="2011_x000a_Value" dataDxfId="272"/>
    <tableColumn id="6" xr3:uid="{00000000-0010-0000-0300-000006000000}" name="2011_x000a_Value Within Range" dataDxfId="271">
      <calculatedColumnFormula>IF($B6="N/A","N/A",IF(E6&lt;0,"No","Yes"))</calculatedColumnFormula>
    </tableColumn>
    <tableColumn id="7" xr3:uid="{00000000-0010-0000-0300-000007000000}" name="2012_x000a_Value" dataDxfId="270"/>
    <tableColumn id="8" xr3:uid="{00000000-0010-0000-0300-000008000000}" name="2012_x000a_ Value Within Range" dataDxfId="269">
      <calculatedColumnFormula>IF($B6="N/A","N/A",IF(G6&lt;0,"No","Yes"))</calculatedColumnFormula>
    </tableColumn>
    <tableColumn id="9" xr3:uid="{00000000-0010-0000-0300-000009000000}" name="% Change 2010 -_x000a_ 2011" dataDxfId="268"/>
    <tableColumn id="10" xr3:uid="{00000000-0010-0000-0300-00000A000000}" name="% Change 2011 - _x000a_2012" dataDxfId="267"/>
    <tableColumn id="11" xr3:uid="{00000000-0010-0000-0300-00000B000000}" name="Cross Year Within Expected Range" dataDxfId="266">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Table7" displayName="Table7" ref="A5:K25" totalsRowShown="0" headerRowDxfId="265" dataDxfId="263" headerRowBorderDxfId="264" tableBorderDxfId="262">
  <autoFilter ref="A5:K25" xr:uid="{00000000-0009-0000-0100-000007000000}"/>
  <tableColumns count="11">
    <tableColumn id="1" xr3:uid="{00000000-0010-0000-0400-000001000000}" name="Measure" dataDxfId="261"/>
    <tableColumn id="2" xr3:uid="{00000000-0010-0000-0400-000002000000}" name="Expected Range" dataDxfId="260"/>
    <tableColumn id="3" xr3:uid="{00000000-0010-0000-0400-000003000000}" name="2010_x000a_Value"/>
    <tableColumn id="4" xr3:uid="{00000000-0010-0000-0400-000004000000}" name="2010 _x000a_Value Within Range" dataDxfId="259"/>
    <tableColumn id="5" xr3:uid="{00000000-0010-0000-0400-000005000000}" name="2011_x000a_Value"/>
    <tableColumn id="6" xr3:uid="{00000000-0010-0000-0400-000006000000}" name="2011_x000a_Value Within Range" dataDxfId="258"/>
    <tableColumn id="7" xr3:uid="{00000000-0010-0000-0400-000007000000}" name="2012_x000a_Value"/>
    <tableColumn id="8" xr3:uid="{00000000-0010-0000-0400-000008000000}" name="2012_x000a_ Value Within Range" dataDxfId="257"/>
    <tableColumn id="9" xr3:uid="{00000000-0010-0000-0400-000009000000}" name="% Change 2010 -_x000a_ 2011" dataDxfId="256"/>
    <tableColumn id="10" xr3:uid="{00000000-0010-0000-0400-00000A000000}" name="% Change 2011 - _x000a_2012" dataDxfId="255"/>
    <tableColumn id="11" xr3:uid="{00000000-0010-0000-0400-00000B000000}" name="Cross Year Within Expected Range" dataDxfId="254"/>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Table8" displayName="Table8" ref="A5:K34" totalsRowShown="0" headerRowDxfId="253" dataDxfId="251" headerRowBorderDxfId="252" tableBorderDxfId="250" totalsRowBorderDxfId="249">
  <autoFilter ref="A5:K34" xr:uid="{00000000-0009-0000-0100-000008000000}"/>
  <tableColumns count="11">
    <tableColumn id="1" xr3:uid="{00000000-0010-0000-0500-000001000000}" name="Measure" dataDxfId="248" dataCellStyle="Normal 2"/>
    <tableColumn id="2" xr3:uid="{00000000-0010-0000-0500-000002000000}" name="Expected Range" dataDxfId="247"/>
    <tableColumn id="3" xr3:uid="{00000000-0010-0000-0500-000003000000}" name="2010_x000a_Value" dataDxfId="246"/>
    <tableColumn id="4" xr3:uid="{00000000-0010-0000-0500-000004000000}" name="2010 _x000a_Value Within Range" dataDxfId="245"/>
    <tableColumn id="5" xr3:uid="{00000000-0010-0000-0500-000005000000}" name="2011_x000a_Value" dataDxfId="244"/>
    <tableColumn id="6" xr3:uid="{00000000-0010-0000-0500-000006000000}" name="2011_x000a_Value Within Range" dataDxfId="243"/>
    <tableColumn id="7" xr3:uid="{00000000-0010-0000-0500-000007000000}" name="2012_x000a_Value" dataDxfId="242"/>
    <tableColumn id="8" xr3:uid="{00000000-0010-0000-0500-000008000000}" name="2012_x000a_ Value Within Range" dataDxfId="241"/>
    <tableColumn id="9" xr3:uid="{00000000-0010-0000-0500-000009000000}" name="% Change 2010 -_x000a_ 2011" dataDxfId="240"/>
    <tableColumn id="10" xr3:uid="{00000000-0010-0000-0500-00000A000000}" name="% Change 2011 - _x000a_2012" dataDxfId="239"/>
    <tableColumn id="11" xr3:uid="{00000000-0010-0000-0500-00000B000000}" name="Cross Year Within Expected Range" dataDxfId="238">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Table9" displayName="Table9" ref="A5:K22" totalsRowShown="0" headerRowDxfId="237" dataDxfId="235" headerRowBorderDxfId="236" tableBorderDxfId="234" totalsRowBorderDxfId="233">
  <autoFilter ref="A5:K22" xr:uid="{00000000-0009-0000-0100-000009000000}"/>
  <tableColumns count="11">
    <tableColumn id="1" xr3:uid="{00000000-0010-0000-0600-000001000000}" name="Measure" dataDxfId="232" dataCellStyle="Normal 2"/>
    <tableColumn id="2" xr3:uid="{00000000-0010-0000-0600-000002000000}" name="Expected Range" dataDxfId="231"/>
    <tableColumn id="3" xr3:uid="{00000000-0010-0000-0600-000003000000}" name="2010_x000a_Value" dataDxfId="230"/>
    <tableColumn id="4" xr3:uid="{00000000-0010-0000-0600-000004000000}" name="2010 _x000a_Value Within Range" dataDxfId="229"/>
    <tableColumn id="5" xr3:uid="{00000000-0010-0000-0600-000005000000}" name="2011_x000a_Value" dataDxfId="228"/>
    <tableColumn id="6" xr3:uid="{00000000-0010-0000-0600-000006000000}" name="2011_x000a_Value Within Range" dataDxfId="227"/>
    <tableColumn id="7" xr3:uid="{00000000-0010-0000-0600-000007000000}" name="2012_x000a_Value" dataDxfId="226"/>
    <tableColumn id="8" xr3:uid="{00000000-0010-0000-0600-000008000000}" name="2012_x000a_ Value Within Range" dataDxfId="225"/>
    <tableColumn id="9" xr3:uid="{00000000-0010-0000-0600-000009000000}" name="% Change 2010 -_x000a_ 2011" dataDxfId="224"/>
    <tableColumn id="10" xr3:uid="{00000000-0010-0000-0600-00000A000000}" name="% Change 2011 - _x000a_2012" dataDxfId="223"/>
    <tableColumn id="11" xr3:uid="{00000000-0010-0000-0600-00000B000000}" name="Cross Year Within Expected Range" dataDxfId="222">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Table10" displayName="Table10" ref="A5:K30" totalsRowShown="0" headerRowDxfId="221" dataDxfId="219" headerRowBorderDxfId="220" tableBorderDxfId="218">
  <autoFilter ref="A5:K30" xr:uid="{00000000-0009-0000-0100-00000A000000}"/>
  <tableColumns count="11">
    <tableColumn id="1" xr3:uid="{00000000-0010-0000-0700-000001000000}" name="Measure" dataDxfId="217" dataCellStyle="Normal 2"/>
    <tableColumn id="2" xr3:uid="{00000000-0010-0000-0700-000002000000}" name="Expected Range" dataDxfId="216"/>
    <tableColumn id="3" xr3:uid="{00000000-0010-0000-0700-000003000000}" name="2010_x000a_Value" dataDxfId="215"/>
    <tableColumn id="4" xr3:uid="{00000000-0010-0000-0700-000004000000}" name="2010 _x000a_Value Within Range" dataDxfId="214">
      <calculatedColumnFormula>IF($B6="N/A","N/A",IF(C6&lt;0,"No","Yes"))</calculatedColumnFormula>
    </tableColumn>
    <tableColumn id="5" xr3:uid="{00000000-0010-0000-0700-000005000000}" name="2011_x000a_Value" dataDxfId="213"/>
    <tableColumn id="6" xr3:uid="{00000000-0010-0000-0700-000006000000}" name="2011_x000a_Value Within Range" dataDxfId="212">
      <calculatedColumnFormula>IF($B6="N/A","N/A",IF(E6&lt;0,"No","Yes"))</calculatedColumnFormula>
    </tableColumn>
    <tableColumn id="7" xr3:uid="{00000000-0010-0000-0700-000007000000}" name="2012_x000a_Value" dataDxfId="211"/>
    <tableColumn id="8" xr3:uid="{00000000-0010-0000-0700-000008000000}" name="2012_x000a_ Value Within Range" dataDxfId="210">
      <calculatedColumnFormula>IF($B6="N/A","N/A",IF(G6&lt;0,"No","Yes"))</calculatedColumnFormula>
    </tableColumn>
    <tableColumn id="9" xr3:uid="{00000000-0010-0000-0700-000009000000}" name="% Change 2010 -_x000a_ 2011" dataDxfId="209"/>
    <tableColumn id="10" xr3:uid="{00000000-0010-0000-0700-00000A000000}" name="% Change 2011 - _x000a_2012" dataDxfId="208"/>
    <tableColumn id="11" xr3:uid="{00000000-0010-0000-0700-00000B000000}" name="Cross Year Within Expected Range" dataDxfId="207">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8000000}" name="Table11" displayName="Table11" ref="A5:K54" totalsRowShown="0" headerRowDxfId="206" dataDxfId="204" headerRowBorderDxfId="205" tableBorderDxfId="203">
  <autoFilter ref="A5:K54" xr:uid="{00000000-0009-0000-0100-00000B000000}"/>
  <tableColumns count="11">
    <tableColumn id="1" xr3:uid="{00000000-0010-0000-0800-000001000000}" name="Measure" dataDxfId="202"/>
    <tableColumn id="2" xr3:uid="{00000000-0010-0000-0800-000002000000}" name="Expected Range" dataDxfId="201"/>
    <tableColumn id="3" xr3:uid="{00000000-0010-0000-0800-000003000000}" name="2010_x000a_Value" dataDxfId="200"/>
    <tableColumn id="4" xr3:uid="{00000000-0010-0000-0800-000004000000}" name="2010 _x000a_Value Within Range" dataDxfId="199"/>
    <tableColumn id="5" xr3:uid="{00000000-0010-0000-0800-000005000000}" name="2011_x000a_Value" dataDxfId="198"/>
    <tableColumn id="6" xr3:uid="{00000000-0010-0000-0800-000006000000}" name="2011_x000a_Value Within Range" dataDxfId="197"/>
    <tableColumn id="7" xr3:uid="{00000000-0010-0000-0800-000007000000}" name="2012_x000a_Value" dataDxfId="196"/>
    <tableColumn id="8" xr3:uid="{00000000-0010-0000-0800-000008000000}" name="2012_x000a_ Value Within Range" dataDxfId="195"/>
    <tableColumn id="9" xr3:uid="{00000000-0010-0000-0800-000009000000}" name="% Change 2010 -_x000a_ 2011" dataDxfId="194"/>
    <tableColumn id="10" xr3:uid="{00000000-0010-0000-0800-00000A000000}" name="% Change 2011 - _x000a_2012" dataDxfId="193"/>
    <tableColumn id="11" xr3:uid="{00000000-0010-0000-0800-00000B000000}" name="Cross Year Within Expected Range" dataDxfId="192">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6" sqref="A6"/>
    </sheetView>
  </sheetViews>
  <sheetFormatPr defaultRowHeight="12.5" x14ac:dyDescent="0.25"/>
  <cols>
    <col min="1" max="1" width="106.54296875" customWidth="1"/>
    <col min="2" max="9" width="9.1796875" customWidth="1"/>
  </cols>
  <sheetData>
    <row r="1" spans="1:1" ht="77.25" customHeight="1" x14ac:dyDescent="0.35">
      <c r="A1" s="69" t="s">
        <v>1647</v>
      </c>
    </row>
    <row r="2" spans="1:1" ht="14.5" x14ac:dyDescent="0.35">
      <c r="A2" s="69" t="s">
        <v>650</v>
      </c>
    </row>
    <row r="3" spans="1:1" ht="28.5" x14ac:dyDescent="0.8">
      <c r="A3" s="70" t="s">
        <v>1648</v>
      </c>
    </row>
    <row r="4" spans="1:1" ht="28.5" x14ac:dyDescent="0.8">
      <c r="A4" s="70" t="s">
        <v>1707</v>
      </c>
    </row>
    <row r="5" spans="1:1" ht="17.5" x14ac:dyDescent="0.35">
      <c r="A5" s="71" t="s">
        <v>1745</v>
      </c>
    </row>
    <row r="6" spans="1:1" ht="16.5" customHeight="1" x14ac:dyDescent="0.25">
      <c r="A6" s="72" t="s">
        <v>650</v>
      </c>
    </row>
    <row r="7" spans="1:1" ht="14" x14ac:dyDescent="0.4">
      <c r="A7" s="73" t="s">
        <v>1649</v>
      </c>
    </row>
    <row r="8" spans="1:1" ht="62.15" customHeight="1" x14ac:dyDescent="0.25">
      <c r="A8" s="74" t="s">
        <v>1650</v>
      </c>
    </row>
    <row r="9" spans="1:1" x14ac:dyDescent="0.25">
      <c r="A9" s="75" t="s">
        <v>650</v>
      </c>
    </row>
    <row r="10" spans="1:1" ht="14" x14ac:dyDescent="0.4">
      <c r="A10" s="73" t="s">
        <v>1651</v>
      </c>
    </row>
    <row r="11" spans="1:1" ht="95.15" customHeight="1" x14ac:dyDescent="0.25">
      <c r="A11" s="76" t="s">
        <v>1743</v>
      </c>
    </row>
    <row r="12" spans="1:1" x14ac:dyDescent="0.25">
      <c r="A12" s="77"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1595</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2" t="s">
        <v>12</v>
      </c>
      <c r="B6" s="60" t="s">
        <v>213</v>
      </c>
      <c r="C6" s="22" t="s">
        <v>1748</v>
      </c>
      <c r="D6" s="5" t="str">
        <f>IF($B6="N/A","N/A",IF(C6&lt;0,"No","Yes"))</f>
        <v>N/A</v>
      </c>
      <c r="E6" s="22">
        <v>11</v>
      </c>
      <c r="F6" s="5" t="str">
        <f>IF($B6="N/A","N/A",IF(E6&lt;0,"No","Yes"))</f>
        <v>N/A</v>
      </c>
      <c r="G6" s="22">
        <v>11</v>
      </c>
      <c r="H6" s="5" t="str">
        <f>IF($B6="N/A","N/A",IF(G6&lt;0,"No","Yes"))</f>
        <v>N/A</v>
      </c>
      <c r="I6" s="6" t="s">
        <v>1748</v>
      </c>
      <c r="J6" s="6">
        <v>-16.7</v>
      </c>
      <c r="K6" s="92" t="str">
        <f t="shared" ref="K6:K11" si="0">IF(J6="Div by 0", "N/A", IF(J6="N/A","N/A", IF(J6&gt;30, "No", IF(J6&lt;-30, "No", "Yes"))))</f>
        <v>Yes</v>
      </c>
    </row>
    <row r="7" spans="1:11" x14ac:dyDescent="0.25">
      <c r="A7" s="112" t="s">
        <v>445</v>
      </c>
      <c r="B7" s="60" t="s">
        <v>213</v>
      </c>
      <c r="C7" s="5" t="s">
        <v>1748</v>
      </c>
      <c r="D7" s="5" t="str">
        <f t="shared" ref="D7:D11" si="1">IF($B7="N/A","N/A",IF(C7&lt;0,"No","Yes"))</f>
        <v>N/A</v>
      </c>
      <c r="E7" s="5">
        <v>0</v>
      </c>
      <c r="F7" s="5" t="str">
        <f t="shared" ref="F7:F11" si="2">IF($B7="N/A","N/A",IF(E7&lt;0,"No","Yes"))</f>
        <v>N/A</v>
      </c>
      <c r="G7" s="5">
        <v>0</v>
      </c>
      <c r="H7" s="5" t="str">
        <f t="shared" ref="H7:H11" si="3">IF($B7="N/A","N/A",IF(G7&lt;0,"No","Yes"))</f>
        <v>N/A</v>
      </c>
      <c r="I7" s="6" t="s">
        <v>1748</v>
      </c>
      <c r="J7" s="6" t="s">
        <v>1748</v>
      </c>
      <c r="K7" s="92" t="str">
        <f t="shared" si="0"/>
        <v>N/A</v>
      </c>
    </row>
    <row r="8" spans="1:11" x14ac:dyDescent="0.25">
      <c r="A8" s="112" t="s">
        <v>446</v>
      </c>
      <c r="B8" s="60" t="s">
        <v>213</v>
      </c>
      <c r="C8" s="5" t="s">
        <v>1748</v>
      </c>
      <c r="D8" s="5" t="str">
        <f t="shared" si="1"/>
        <v>N/A</v>
      </c>
      <c r="E8" s="5">
        <v>0</v>
      </c>
      <c r="F8" s="5" t="str">
        <f t="shared" si="2"/>
        <v>N/A</v>
      </c>
      <c r="G8" s="5">
        <v>0</v>
      </c>
      <c r="H8" s="5" t="str">
        <f t="shared" si="3"/>
        <v>N/A</v>
      </c>
      <c r="I8" s="6" t="s">
        <v>1748</v>
      </c>
      <c r="J8" s="6" t="s">
        <v>1748</v>
      </c>
      <c r="K8" s="92" t="str">
        <f t="shared" si="0"/>
        <v>N/A</v>
      </c>
    </row>
    <row r="9" spans="1:11" x14ac:dyDescent="0.25">
      <c r="A9" s="112" t="s">
        <v>447</v>
      </c>
      <c r="B9" s="60" t="s">
        <v>213</v>
      </c>
      <c r="C9" s="5" t="s">
        <v>1748</v>
      </c>
      <c r="D9" s="5" t="str">
        <f t="shared" si="1"/>
        <v>N/A</v>
      </c>
      <c r="E9" s="5">
        <v>66.666666667000001</v>
      </c>
      <c r="F9" s="5" t="str">
        <f t="shared" si="2"/>
        <v>N/A</v>
      </c>
      <c r="G9" s="5">
        <v>20</v>
      </c>
      <c r="H9" s="5" t="str">
        <f t="shared" si="3"/>
        <v>N/A</v>
      </c>
      <c r="I9" s="6" t="s">
        <v>1748</v>
      </c>
      <c r="J9" s="6">
        <v>-70</v>
      </c>
      <c r="K9" s="92" t="str">
        <f t="shared" si="0"/>
        <v>No</v>
      </c>
    </row>
    <row r="10" spans="1:11" x14ac:dyDescent="0.25">
      <c r="A10" s="112" t="s">
        <v>448</v>
      </c>
      <c r="B10" s="60" t="s">
        <v>213</v>
      </c>
      <c r="C10" s="5" t="s">
        <v>1748</v>
      </c>
      <c r="D10" s="5" t="str">
        <f t="shared" si="1"/>
        <v>N/A</v>
      </c>
      <c r="E10" s="5">
        <v>33.333333332999999</v>
      </c>
      <c r="F10" s="5" t="str">
        <f t="shared" si="2"/>
        <v>N/A</v>
      </c>
      <c r="G10" s="5">
        <v>20</v>
      </c>
      <c r="H10" s="5" t="str">
        <f t="shared" si="3"/>
        <v>N/A</v>
      </c>
      <c r="I10" s="6" t="s">
        <v>1748</v>
      </c>
      <c r="J10" s="6">
        <v>-40</v>
      </c>
      <c r="K10" s="92" t="str">
        <f t="shared" si="0"/>
        <v>No</v>
      </c>
    </row>
    <row r="11" spans="1:11" x14ac:dyDescent="0.25">
      <c r="A11" s="112" t="s">
        <v>204</v>
      </c>
      <c r="B11" s="60" t="s">
        <v>213</v>
      </c>
      <c r="C11" s="5" t="s">
        <v>1748</v>
      </c>
      <c r="D11" s="5" t="str">
        <f t="shared" si="1"/>
        <v>N/A</v>
      </c>
      <c r="E11" s="5">
        <v>0</v>
      </c>
      <c r="F11" s="5" t="str">
        <f t="shared" si="2"/>
        <v>N/A</v>
      </c>
      <c r="G11" s="5">
        <v>100</v>
      </c>
      <c r="H11" s="5" t="str">
        <f t="shared" si="3"/>
        <v>N/A</v>
      </c>
      <c r="I11" s="6" t="s">
        <v>1748</v>
      </c>
      <c r="J11" s="6" t="s">
        <v>1748</v>
      </c>
      <c r="K11" s="92" t="str">
        <f t="shared" si="0"/>
        <v>N/A</v>
      </c>
    </row>
    <row r="12" spans="1:11" x14ac:dyDescent="0.25">
      <c r="A12" s="112" t="s">
        <v>655</v>
      </c>
      <c r="B12" s="60" t="s">
        <v>213</v>
      </c>
      <c r="C12" s="5" t="s">
        <v>1748</v>
      </c>
      <c r="D12" s="5" t="str">
        <f t="shared" ref="D12:D23" si="4">IF($B12="N/A","N/A",IF(C12&lt;0,"No","Yes"))</f>
        <v>N/A</v>
      </c>
      <c r="E12" s="5">
        <v>100</v>
      </c>
      <c r="F12" s="5" t="str">
        <f t="shared" ref="F12:F23" si="5">IF($B12="N/A","N/A",IF(E12&lt;0,"No","Yes"))</f>
        <v>N/A</v>
      </c>
      <c r="G12" s="5">
        <v>100</v>
      </c>
      <c r="H12" s="5" t="str">
        <f t="shared" ref="H12:H23" si="6">IF($B12="N/A","N/A",IF(G12&lt;0,"No","Yes"))</f>
        <v>N/A</v>
      </c>
      <c r="I12" s="6" t="s">
        <v>1748</v>
      </c>
      <c r="J12" s="6">
        <v>0</v>
      </c>
      <c r="K12" s="92" t="str">
        <f t="shared" ref="K12:K23" si="7">IF(J12="Div by 0", "N/A", IF(J12="N/A","N/A", IF(J12&gt;30, "No", IF(J12&lt;-30, "No", "Yes"))))</f>
        <v>Yes</v>
      </c>
    </row>
    <row r="13" spans="1:11" x14ac:dyDescent="0.25">
      <c r="A13" s="112" t="s">
        <v>654</v>
      </c>
      <c r="B13" s="60" t="s">
        <v>213</v>
      </c>
      <c r="C13" s="5" t="s">
        <v>1748</v>
      </c>
      <c r="D13" s="5" t="str">
        <f t="shared" si="4"/>
        <v>N/A</v>
      </c>
      <c r="E13" s="5">
        <v>33.333333332999999</v>
      </c>
      <c r="F13" s="5" t="str">
        <f t="shared" si="5"/>
        <v>N/A</v>
      </c>
      <c r="G13" s="5">
        <v>80</v>
      </c>
      <c r="H13" s="5" t="str">
        <f t="shared" si="6"/>
        <v>N/A</v>
      </c>
      <c r="I13" s="6" t="s">
        <v>1748</v>
      </c>
      <c r="J13" s="6">
        <v>140</v>
      </c>
      <c r="K13" s="92" t="str">
        <f t="shared" si="7"/>
        <v>No</v>
      </c>
    </row>
    <row r="14" spans="1:11" x14ac:dyDescent="0.25">
      <c r="A14" s="112" t="s">
        <v>855</v>
      </c>
      <c r="B14" s="60" t="s">
        <v>213</v>
      </c>
      <c r="C14" s="6" t="s">
        <v>1748</v>
      </c>
      <c r="D14" s="5" t="str">
        <f t="shared" si="4"/>
        <v>N/A</v>
      </c>
      <c r="E14" s="6">
        <v>14</v>
      </c>
      <c r="F14" s="5" t="str">
        <f t="shared" si="5"/>
        <v>N/A</v>
      </c>
      <c r="G14" s="6">
        <v>21.5</v>
      </c>
      <c r="H14" s="5" t="str">
        <f t="shared" si="6"/>
        <v>N/A</v>
      </c>
      <c r="I14" s="6" t="s">
        <v>1748</v>
      </c>
      <c r="J14" s="6">
        <v>53.57</v>
      </c>
      <c r="K14" s="92" t="str">
        <f t="shared" si="7"/>
        <v>No</v>
      </c>
    </row>
    <row r="15" spans="1:11" x14ac:dyDescent="0.25">
      <c r="A15" s="112" t="s">
        <v>656</v>
      </c>
      <c r="B15" s="60" t="s">
        <v>213</v>
      </c>
      <c r="C15" s="5" t="s">
        <v>1748</v>
      </c>
      <c r="D15" s="5" t="str">
        <f t="shared" si="4"/>
        <v>N/A</v>
      </c>
      <c r="E15" s="5">
        <v>0</v>
      </c>
      <c r="F15" s="5" t="str">
        <f t="shared" si="5"/>
        <v>N/A</v>
      </c>
      <c r="G15" s="5">
        <v>0</v>
      </c>
      <c r="H15" s="5" t="str">
        <f t="shared" si="6"/>
        <v>N/A</v>
      </c>
      <c r="I15" s="6" t="s">
        <v>1748</v>
      </c>
      <c r="J15" s="6" t="s">
        <v>1748</v>
      </c>
      <c r="K15" s="92" t="str">
        <f t="shared" si="7"/>
        <v>N/A</v>
      </c>
    </row>
    <row r="16" spans="1:11" x14ac:dyDescent="0.25">
      <c r="A16" s="112" t="s">
        <v>372</v>
      </c>
      <c r="B16" s="60" t="s">
        <v>213</v>
      </c>
      <c r="C16" s="5" t="s">
        <v>1748</v>
      </c>
      <c r="D16" s="5" t="str">
        <f t="shared" si="4"/>
        <v>N/A</v>
      </c>
      <c r="E16" s="5" t="s">
        <v>1748</v>
      </c>
      <c r="F16" s="5" t="str">
        <f t="shared" si="5"/>
        <v>N/A</v>
      </c>
      <c r="G16" s="5" t="s">
        <v>1748</v>
      </c>
      <c r="H16" s="5" t="str">
        <f t="shared" si="6"/>
        <v>N/A</v>
      </c>
      <c r="I16" s="6" t="s">
        <v>1748</v>
      </c>
      <c r="J16" s="6" t="s">
        <v>1748</v>
      </c>
      <c r="K16" s="92" t="str">
        <f t="shared" si="7"/>
        <v>N/A</v>
      </c>
    </row>
    <row r="17" spans="1:11" x14ac:dyDescent="0.25">
      <c r="A17" s="112" t="s">
        <v>856</v>
      </c>
      <c r="B17" s="60" t="s">
        <v>213</v>
      </c>
      <c r="C17" s="6" t="s">
        <v>1748</v>
      </c>
      <c r="D17" s="5" t="str">
        <f t="shared" si="4"/>
        <v>N/A</v>
      </c>
      <c r="E17" s="6" t="s">
        <v>1748</v>
      </c>
      <c r="F17" s="5" t="str">
        <f t="shared" si="5"/>
        <v>N/A</v>
      </c>
      <c r="G17" s="6" t="s">
        <v>1748</v>
      </c>
      <c r="H17" s="5" t="str">
        <f t="shared" si="6"/>
        <v>N/A</v>
      </c>
      <c r="I17" s="6" t="s">
        <v>1748</v>
      </c>
      <c r="J17" s="6" t="s">
        <v>1748</v>
      </c>
      <c r="K17" s="92" t="str">
        <f t="shared" si="7"/>
        <v>N/A</v>
      </c>
    </row>
    <row r="18" spans="1:11" x14ac:dyDescent="0.25">
      <c r="A18" s="112" t="s">
        <v>657</v>
      </c>
      <c r="B18" s="60" t="s">
        <v>213</v>
      </c>
      <c r="C18" s="5" t="s">
        <v>1748</v>
      </c>
      <c r="D18" s="5" t="str">
        <f t="shared" si="4"/>
        <v>N/A</v>
      </c>
      <c r="E18" s="5">
        <v>0</v>
      </c>
      <c r="F18" s="5" t="str">
        <f t="shared" si="5"/>
        <v>N/A</v>
      </c>
      <c r="G18" s="5">
        <v>0</v>
      </c>
      <c r="H18" s="5" t="str">
        <f t="shared" si="6"/>
        <v>N/A</v>
      </c>
      <c r="I18" s="6" t="s">
        <v>1748</v>
      </c>
      <c r="J18" s="6" t="s">
        <v>1748</v>
      </c>
      <c r="K18" s="92" t="str">
        <f t="shared" si="7"/>
        <v>N/A</v>
      </c>
    </row>
    <row r="19" spans="1:11" x14ac:dyDescent="0.25">
      <c r="A19" s="112" t="s">
        <v>205</v>
      </c>
      <c r="B19" s="60" t="s">
        <v>213</v>
      </c>
      <c r="C19" s="5" t="s">
        <v>1748</v>
      </c>
      <c r="D19" s="5" t="str">
        <f t="shared" si="4"/>
        <v>N/A</v>
      </c>
      <c r="E19" s="5" t="s">
        <v>1748</v>
      </c>
      <c r="F19" s="5" t="str">
        <f t="shared" si="5"/>
        <v>N/A</v>
      </c>
      <c r="G19" s="5" t="s">
        <v>1748</v>
      </c>
      <c r="H19" s="5" t="str">
        <f t="shared" si="6"/>
        <v>N/A</v>
      </c>
      <c r="I19" s="6" t="s">
        <v>1748</v>
      </c>
      <c r="J19" s="6" t="s">
        <v>1748</v>
      </c>
      <c r="K19" s="92" t="str">
        <f t="shared" si="7"/>
        <v>N/A</v>
      </c>
    </row>
    <row r="20" spans="1:11" x14ac:dyDescent="0.25">
      <c r="A20" s="112" t="s">
        <v>857</v>
      </c>
      <c r="B20" s="60" t="s">
        <v>213</v>
      </c>
      <c r="C20" s="6" t="s">
        <v>1748</v>
      </c>
      <c r="D20" s="5" t="str">
        <f t="shared" si="4"/>
        <v>N/A</v>
      </c>
      <c r="E20" s="6" t="s">
        <v>1748</v>
      </c>
      <c r="F20" s="5" t="str">
        <f t="shared" si="5"/>
        <v>N/A</v>
      </c>
      <c r="G20" s="6" t="s">
        <v>1748</v>
      </c>
      <c r="H20" s="5" t="str">
        <f t="shared" si="6"/>
        <v>N/A</v>
      </c>
      <c r="I20" s="6" t="s">
        <v>1748</v>
      </c>
      <c r="J20" s="6" t="s">
        <v>1748</v>
      </c>
      <c r="K20" s="92" t="str">
        <f t="shared" si="7"/>
        <v>N/A</v>
      </c>
    </row>
    <row r="21" spans="1:11" x14ac:dyDescent="0.25">
      <c r="A21" s="112" t="s">
        <v>658</v>
      </c>
      <c r="B21" s="60" t="s">
        <v>213</v>
      </c>
      <c r="C21" s="5" t="s">
        <v>1748</v>
      </c>
      <c r="D21" s="5" t="str">
        <f t="shared" si="4"/>
        <v>N/A</v>
      </c>
      <c r="E21" s="5">
        <v>0</v>
      </c>
      <c r="F21" s="5" t="str">
        <f t="shared" si="5"/>
        <v>N/A</v>
      </c>
      <c r="G21" s="5">
        <v>0</v>
      </c>
      <c r="H21" s="5" t="str">
        <f t="shared" si="6"/>
        <v>N/A</v>
      </c>
      <c r="I21" s="6" t="s">
        <v>1748</v>
      </c>
      <c r="J21" s="6" t="s">
        <v>1748</v>
      </c>
      <c r="K21" s="92" t="str">
        <f t="shared" si="7"/>
        <v>N/A</v>
      </c>
    </row>
    <row r="22" spans="1:11" x14ac:dyDescent="0.25">
      <c r="A22" s="112" t="s">
        <v>1722</v>
      </c>
      <c r="B22" s="60" t="s">
        <v>213</v>
      </c>
      <c r="C22" s="5" t="s">
        <v>1748</v>
      </c>
      <c r="D22" s="5" t="str">
        <f t="shared" si="4"/>
        <v>N/A</v>
      </c>
      <c r="E22" s="5" t="s">
        <v>1748</v>
      </c>
      <c r="F22" s="5" t="str">
        <f t="shared" si="5"/>
        <v>N/A</v>
      </c>
      <c r="G22" s="5" t="s">
        <v>1748</v>
      </c>
      <c r="H22" s="5" t="str">
        <f t="shared" si="6"/>
        <v>N/A</v>
      </c>
      <c r="I22" s="6" t="s">
        <v>1748</v>
      </c>
      <c r="J22" s="6" t="s">
        <v>1748</v>
      </c>
      <c r="K22" s="92" t="str">
        <f t="shared" si="7"/>
        <v>N/A</v>
      </c>
    </row>
    <row r="23" spans="1:11" x14ac:dyDescent="0.25">
      <c r="A23" s="112" t="s">
        <v>858</v>
      </c>
      <c r="B23" s="60" t="s">
        <v>213</v>
      </c>
      <c r="C23" s="6" t="s">
        <v>1748</v>
      </c>
      <c r="D23" s="5" t="str">
        <f t="shared" si="4"/>
        <v>N/A</v>
      </c>
      <c r="E23" s="6" t="s">
        <v>1748</v>
      </c>
      <c r="F23" s="5" t="str">
        <f t="shared" si="5"/>
        <v>N/A</v>
      </c>
      <c r="G23" s="6" t="s">
        <v>1748</v>
      </c>
      <c r="H23" s="5" t="str">
        <f t="shared" si="6"/>
        <v>N/A</v>
      </c>
      <c r="I23" s="6" t="s">
        <v>1748</v>
      </c>
      <c r="J23" s="6" t="s">
        <v>1748</v>
      </c>
      <c r="K23" s="92" t="str">
        <f t="shared" si="7"/>
        <v>N/A</v>
      </c>
    </row>
    <row r="24" spans="1:11" x14ac:dyDescent="0.25">
      <c r="A24" s="112" t="s">
        <v>15</v>
      </c>
      <c r="B24" s="60" t="s">
        <v>213</v>
      </c>
      <c r="C24" s="5" t="s">
        <v>1748</v>
      </c>
      <c r="D24" s="5" t="str">
        <f>IF($B24="N/A","N/A",IF(C24&lt;0,"No","Yes"))</f>
        <v>N/A</v>
      </c>
      <c r="E24" s="5">
        <v>0</v>
      </c>
      <c r="F24" s="5" t="str">
        <f>IF($B24="N/A","N/A",IF(E24&lt;0,"No","Yes"))</f>
        <v>N/A</v>
      </c>
      <c r="G24" s="5">
        <v>0</v>
      </c>
      <c r="H24" s="5" t="str">
        <f>IF($B24="N/A","N/A",IF(G24&lt;0,"No","Yes"))</f>
        <v>N/A</v>
      </c>
      <c r="I24" s="6" t="s">
        <v>1748</v>
      </c>
      <c r="J24" s="6" t="s">
        <v>1748</v>
      </c>
      <c r="K24" s="92" t="str">
        <f t="shared" ref="K24:K30" si="8">IF(J24="Div by 0", "N/A", IF(J24="N/A","N/A", IF(J24&gt;30, "No", IF(J24&lt;-30, "No", "Yes"))))</f>
        <v>N/A</v>
      </c>
    </row>
    <row r="25" spans="1:11" x14ac:dyDescent="0.25">
      <c r="A25" s="112" t="s">
        <v>159</v>
      </c>
      <c r="B25" s="60" t="s">
        <v>213</v>
      </c>
      <c r="C25" s="5" t="s">
        <v>1748</v>
      </c>
      <c r="D25" s="5" t="str">
        <f>IF($B25="N/A","N/A",IF(C25&lt;0,"No","Yes"))</f>
        <v>N/A</v>
      </c>
      <c r="E25" s="5">
        <v>100</v>
      </c>
      <c r="F25" s="5" t="str">
        <f>IF($B25="N/A","N/A",IF(E25&lt;0,"No","Yes"))</f>
        <v>N/A</v>
      </c>
      <c r="G25" s="5">
        <v>100</v>
      </c>
      <c r="H25" s="5" t="str">
        <f>IF($B25="N/A","N/A",IF(G25&lt;0,"No","Yes"))</f>
        <v>N/A</v>
      </c>
      <c r="I25" s="6" t="s">
        <v>1748</v>
      </c>
      <c r="J25" s="6">
        <v>0</v>
      </c>
      <c r="K25" s="92" t="str">
        <f t="shared" si="8"/>
        <v>Yes</v>
      </c>
    </row>
    <row r="26" spans="1:11" x14ac:dyDescent="0.25">
      <c r="A26" s="112" t="s">
        <v>32</v>
      </c>
      <c r="B26" s="60" t="s">
        <v>213</v>
      </c>
      <c r="C26" s="5" t="s">
        <v>1748</v>
      </c>
      <c r="D26" s="5" t="str">
        <f>IF($B26="N/A","N/A",IF(C26&lt;0,"No","Yes"))</f>
        <v>N/A</v>
      </c>
      <c r="E26" s="5">
        <v>100</v>
      </c>
      <c r="F26" s="5" t="str">
        <f>IF($B26="N/A","N/A",IF(E26&lt;0,"No","Yes"))</f>
        <v>N/A</v>
      </c>
      <c r="G26" s="5">
        <v>100</v>
      </c>
      <c r="H26" s="5" t="str">
        <f>IF($B26="N/A","N/A",IF(G26&lt;0,"No","Yes"))</f>
        <v>N/A</v>
      </c>
      <c r="I26" s="6" t="s">
        <v>1748</v>
      </c>
      <c r="J26" s="6">
        <v>0</v>
      </c>
      <c r="K26" s="92" t="str">
        <f t="shared" si="8"/>
        <v>Yes</v>
      </c>
    </row>
    <row r="27" spans="1:11" x14ac:dyDescent="0.25">
      <c r="A27" s="112" t="s">
        <v>160</v>
      </c>
      <c r="B27" s="60" t="s">
        <v>213</v>
      </c>
      <c r="C27" s="5" t="s">
        <v>1748</v>
      </c>
      <c r="D27" s="5" t="str">
        <f t="shared" ref="D27:D30" si="9">IF($B27="N/A","N/A",IF(C27&lt;0,"No","Yes"))</f>
        <v>N/A</v>
      </c>
      <c r="E27" s="5">
        <v>100</v>
      </c>
      <c r="F27" s="5" t="str">
        <f t="shared" ref="F27:F30" si="10">IF($B27="N/A","N/A",IF(E27&lt;0,"No","Yes"))</f>
        <v>N/A</v>
      </c>
      <c r="G27" s="5">
        <v>100</v>
      </c>
      <c r="H27" s="5" t="str">
        <f t="shared" ref="H27:H30" si="11">IF($B27="N/A","N/A",IF(G27&lt;0,"No","Yes"))</f>
        <v>N/A</v>
      </c>
      <c r="I27" s="6" t="s">
        <v>1748</v>
      </c>
      <c r="J27" s="6">
        <v>0</v>
      </c>
      <c r="K27" s="92" t="str">
        <f t="shared" si="8"/>
        <v>Yes</v>
      </c>
    </row>
    <row r="28" spans="1:11" x14ac:dyDescent="0.25">
      <c r="A28" s="90" t="s">
        <v>374</v>
      </c>
      <c r="B28" s="60" t="s">
        <v>213</v>
      </c>
      <c r="C28" s="5" t="s">
        <v>1748</v>
      </c>
      <c r="D28" s="5" t="str">
        <f t="shared" si="9"/>
        <v>N/A</v>
      </c>
      <c r="E28" s="5">
        <v>66.666666667000001</v>
      </c>
      <c r="F28" s="5" t="str">
        <f t="shared" si="10"/>
        <v>N/A</v>
      </c>
      <c r="G28" s="5">
        <v>100</v>
      </c>
      <c r="H28" s="5" t="str">
        <f t="shared" si="11"/>
        <v>N/A</v>
      </c>
      <c r="I28" s="6" t="s">
        <v>1748</v>
      </c>
      <c r="J28" s="6">
        <v>50</v>
      </c>
      <c r="K28" s="92" t="str">
        <f t="shared" si="8"/>
        <v>No</v>
      </c>
    </row>
    <row r="29" spans="1:11" x14ac:dyDescent="0.25">
      <c r="A29" s="90" t="s">
        <v>376</v>
      </c>
      <c r="B29" s="60" t="s">
        <v>213</v>
      </c>
      <c r="C29" s="5" t="s">
        <v>1748</v>
      </c>
      <c r="D29" s="5" t="str">
        <f t="shared" si="9"/>
        <v>N/A</v>
      </c>
      <c r="E29" s="5">
        <v>33.333333332999999</v>
      </c>
      <c r="F29" s="5" t="str">
        <f t="shared" si="10"/>
        <v>N/A</v>
      </c>
      <c r="G29" s="5">
        <v>0</v>
      </c>
      <c r="H29" s="5" t="str">
        <f t="shared" si="11"/>
        <v>N/A</v>
      </c>
      <c r="I29" s="6" t="s">
        <v>1748</v>
      </c>
      <c r="J29" s="6">
        <v>-100</v>
      </c>
      <c r="K29" s="92" t="str">
        <f t="shared" si="8"/>
        <v>No</v>
      </c>
    </row>
    <row r="30" spans="1:11" x14ac:dyDescent="0.25">
      <c r="A30" s="107" t="s">
        <v>377</v>
      </c>
      <c r="B30" s="114" t="s">
        <v>213</v>
      </c>
      <c r="C30" s="101" t="s">
        <v>1748</v>
      </c>
      <c r="D30" s="101" t="str">
        <f t="shared" si="9"/>
        <v>N/A</v>
      </c>
      <c r="E30" s="101">
        <v>0</v>
      </c>
      <c r="F30" s="101" t="str">
        <f t="shared" si="10"/>
        <v>N/A</v>
      </c>
      <c r="G30" s="101">
        <v>0</v>
      </c>
      <c r="H30" s="101" t="str">
        <f t="shared" si="11"/>
        <v>N/A</v>
      </c>
      <c r="I30" s="102" t="s">
        <v>1748</v>
      </c>
      <c r="J30" s="102" t="s">
        <v>1748</v>
      </c>
      <c r="K30" s="103" t="str">
        <f t="shared" si="8"/>
        <v>N/A</v>
      </c>
    </row>
    <row r="31" spans="1:11" ht="12" customHeight="1" x14ac:dyDescent="0.25">
      <c r="A31" s="176" t="s">
        <v>1646</v>
      </c>
      <c r="B31" s="177"/>
      <c r="C31" s="177"/>
      <c r="D31" s="177"/>
      <c r="E31" s="177"/>
      <c r="F31" s="177"/>
      <c r="G31" s="177"/>
      <c r="H31" s="177"/>
      <c r="I31" s="177"/>
      <c r="J31" s="177"/>
      <c r="K31" s="178"/>
    </row>
    <row r="32" spans="1:11" x14ac:dyDescent="0.25">
      <c r="A32" s="165" t="s">
        <v>1644</v>
      </c>
      <c r="B32" s="166"/>
      <c r="C32" s="166"/>
      <c r="D32" s="166"/>
      <c r="E32" s="166"/>
      <c r="F32" s="166"/>
      <c r="G32" s="166"/>
      <c r="H32" s="166"/>
      <c r="I32" s="166"/>
      <c r="J32" s="166"/>
      <c r="K32" s="167"/>
    </row>
    <row r="33" spans="1:11" x14ac:dyDescent="0.25">
      <c r="A33" s="168" t="s">
        <v>1742</v>
      </c>
      <c r="B33" s="168"/>
      <c r="C33" s="168"/>
      <c r="D33" s="168"/>
      <c r="E33" s="168"/>
      <c r="F33" s="168"/>
      <c r="G33" s="168"/>
      <c r="H33" s="168"/>
      <c r="I33" s="168"/>
      <c r="J33" s="168"/>
      <c r="K33" s="169"/>
    </row>
  </sheetData>
  <mergeCells count="7">
    <mergeCell ref="A33:K33"/>
    <mergeCell ref="A1:K1"/>
    <mergeCell ref="A2:K2"/>
    <mergeCell ref="A4:K4"/>
    <mergeCell ref="A31:K31"/>
    <mergeCell ref="A32:K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F6" activePane="bottomRight" state="frozen"/>
      <selection activeCell="L3" sqref="L3"/>
      <selection pane="topRight" activeCell="L3" sqref="L3"/>
      <selection pane="bottomLeft" activeCell="L3" sqref="L3"/>
      <selection pane="bottomRight" activeCell="A3" sqref="A3:K3"/>
    </sheetView>
  </sheetViews>
  <sheetFormatPr defaultColWidth="9.1796875" defaultRowHeight="12.5" x14ac:dyDescent="0.25"/>
  <cols>
    <col min="1" max="1" width="77.26953125" style="45" customWidth="1"/>
    <col min="2" max="2" width="20.7265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816406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1596</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112" t="s">
        <v>343</v>
      </c>
      <c r="B6" s="5" t="s">
        <v>213</v>
      </c>
      <c r="C6" s="14" t="s">
        <v>1746</v>
      </c>
      <c r="D6" s="5" t="s">
        <v>213</v>
      </c>
      <c r="E6" s="14">
        <v>7</v>
      </c>
      <c r="F6" s="5" t="s">
        <v>213</v>
      </c>
      <c r="G6" s="14" t="s">
        <v>1746</v>
      </c>
      <c r="H6" s="5" t="s">
        <v>213</v>
      </c>
      <c r="I6" s="80" t="s">
        <v>213</v>
      </c>
      <c r="J6" s="80" t="s">
        <v>213</v>
      </c>
      <c r="K6" s="92" t="s">
        <v>213</v>
      </c>
    </row>
    <row r="7" spans="1:11" x14ac:dyDescent="0.25">
      <c r="A7" s="111" t="s">
        <v>12</v>
      </c>
      <c r="B7" s="16" t="s">
        <v>213</v>
      </c>
      <c r="C7" s="54" t="s">
        <v>1748</v>
      </c>
      <c r="D7" s="18" t="str">
        <f>IF($B7="N/A","N/A",IF(C7&gt;15,"No",IF(C7&lt;-15,"No","Yes")))</f>
        <v>N/A</v>
      </c>
      <c r="E7" s="17">
        <v>20907068</v>
      </c>
      <c r="F7" s="18" t="str">
        <f>IF($B7="N/A","N/A",IF(E7&gt;15,"No",IF(E7&lt;-15,"No","Yes")))</f>
        <v>N/A</v>
      </c>
      <c r="G7" s="17">
        <v>23670535</v>
      </c>
      <c r="H7" s="18" t="str">
        <f>IF($B7="N/A","N/A",IF(G7&gt;15,"No",IF(G7&lt;-15,"No","Yes")))</f>
        <v>N/A</v>
      </c>
      <c r="I7" s="19" t="s">
        <v>1748</v>
      </c>
      <c r="J7" s="19">
        <v>13.22</v>
      </c>
      <c r="K7" s="93" t="str">
        <f t="shared" ref="K7:K54" si="0">IF(J7="Div by 0", "N/A", IF(J7="N/A","N/A", IF(J7&gt;30, "No", IF(J7&lt;-30, "No", "Yes"))))</f>
        <v>Yes</v>
      </c>
    </row>
    <row r="8" spans="1:11" x14ac:dyDescent="0.25">
      <c r="A8" s="111" t="s">
        <v>362</v>
      </c>
      <c r="B8" s="16" t="s">
        <v>213</v>
      </c>
      <c r="C8" s="87" t="s">
        <v>1748</v>
      </c>
      <c r="D8" s="18" t="str">
        <f>IF($B8="N/A","N/A",IF(C8&gt;15,"No",IF(C8&lt;-15,"No","Yes")))</f>
        <v>N/A</v>
      </c>
      <c r="E8" s="20">
        <v>28.704861915999999</v>
      </c>
      <c r="F8" s="18" t="str">
        <f>IF($B8="N/A","N/A",IF(E8&gt;15,"No",IF(E8&lt;-15,"No","Yes")))</f>
        <v>N/A</v>
      </c>
      <c r="G8" s="20">
        <v>36.080612457999997</v>
      </c>
      <c r="H8" s="18" t="str">
        <f>IF($B8="N/A","N/A",IF(G8&gt;15,"No",IF(G8&lt;-15,"No","Yes")))</f>
        <v>N/A</v>
      </c>
      <c r="I8" s="19" t="s">
        <v>1748</v>
      </c>
      <c r="J8" s="19">
        <v>25.7</v>
      </c>
      <c r="K8" s="93" t="str">
        <f t="shared" si="0"/>
        <v>Yes</v>
      </c>
    </row>
    <row r="9" spans="1:11" x14ac:dyDescent="0.25">
      <c r="A9" s="111" t="s">
        <v>119</v>
      </c>
      <c r="B9" s="21" t="s">
        <v>213</v>
      </c>
      <c r="C9" s="53" t="s">
        <v>1748</v>
      </c>
      <c r="D9" s="5" t="str">
        <f>IF($B9="N/A","N/A",IF(C9&gt;15,"No",IF(C9&lt;-15,"No","Yes")))</f>
        <v>N/A</v>
      </c>
      <c r="E9" s="5">
        <v>25.811314145000001</v>
      </c>
      <c r="F9" s="5" t="str">
        <f>IF($B9="N/A","N/A",IF(E9&gt;15,"No",IF(E9&lt;-15,"No","Yes")))</f>
        <v>N/A</v>
      </c>
      <c r="G9" s="5">
        <v>23.556708793999999</v>
      </c>
      <c r="H9" s="5" t="str">
        <f>IF($B9="N/A","N/A",IF(G9&gt;15,"No",IF(G9&lt;-15,"No","Yes")))</f>
        <v>N/A</v>
      </c>
      <c r="I9" s="6" t="s">
        <v>1748</v>
      </c>
      <c r="J9" s="6">
        <v>-8.73</v>
      </c>
      <c r="K9" s="92" t="str">
        <f t="shared" si="0"/>
        <v>Yes</v>
      </c>
    </row>
    <row r="10" spans="1:11" x14ac:dyDescent="0.25">
      <c r="A10" s="111" t="s">
        <v>120</v>
      </c>
      <c r="B10" s="21" t="s">
        <v>213</v>
      </c>
      <c r="C10" s="53" t="s">
        <v>1748</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111" t="s">
        <v>859</v>
      </c>
      <c r="B11" s="21" t="s">
        <v>213</v>
      </c>
      <c r="C11" s="53" t="s">
        <v>1748</v>
      </c>
      <c r="D11" s="5" t="str">
        <f>IF($B11="N/A","N/A",IF(C11&gt;15,"No",IF(C11&lt;-15,"No","Yes")))</f>
        <v>N/A</v>
      </c>
      <c r="E11" s="5">
        <v>45.483823938999997</v>
      </c>
      <c r="F11" s="5" t="str">
        <f>IF($B11="N/A","N/A",IF(E11&gt;15,"No",IF(E11&lt;-15,"No","Yes")))</f>
        <v>N/A</v>
      </c>
      <c r="G11" s="5">
        <v>40.362678748</v>
      </c>
      <c r="H11" s="5" t="str">
        <f>IF($B11="N/A","N/A",IF(G11&gt;15,"No",IF(G11&lt;-15,"No","Yes")))</f>
        <v>N/A</v>
      </c>
      <c r="I11" s="6" t="s">
        <v>1748</v>
      </c>
      <c r="J11" s="6">
        <v>-11.3</v>
      </c>
      <c r="K11" s="92" t="str">
        <f t="shared" si="0"/>
        <v>Yes</v>
      </c>
    </row>
    <row r="12" spans="1:11" x14ac:dyDescent="0.25">
      <c r="A12" s="111" t="s">
        <v>860</v>
      </c>
      <c r="B12" s="55" t="s">
        <v>214</v>
      </c>
      <c r="C12" s="53" t="s">
        <v>1748</v>
      </c>
      <c r="D12" s="5" t="str">
        <f>IF(OR($B12="N/A",$C12="N/A"),"N/A",IF(C12&gt;100,"No",IF(C12&lt;95,"No","Yes")))</f>
        <v>No</v>
      </c>
      <c r="E12" s="53">
        <v>97.083543097000003</v>
      </c>
      <c r="F12" s="5" t="str">
        <f>IF(OR($B12="N/A",$E12="N/A"),"N/A",IF(E12&gt;100,"No",IF(E12&lt;95,"No","Yes")))</f>
        <v>Yes</v>
      </c>
      <c r="G12" s="53">
        <v>88.664130197000006</v>
      </c>
      <c r="H12" s="5" t="str">
        <f>IF($B12="N/A","N/A",IF(G12&gt;100,"No",IF(G12&lt;95,"No","Yes")))</f>
        <v>No</v>
      </c>
      <c r="I12" s="56" t="s">
        <v>1748</v>
      </c>
      <c r="J12" s="56">
        <v>-8.67</v>
      </c>
      <c r="K12" s="92" t="str">
        <f t="shared" si="0"/>
        <v>Yes</v>
      </c>
    </row>
    <row r="13" spans="1:11" x14ac:dyDescent="0.25">
      <c r="A13" s="111" t="s">
        <v>347</v>
      </c>
      <c r="B13" s="55" t="s">
        <v>213</v>
      </c>
      <c r="C13" s="53" t="s">
        <v>1748</v>
      </c>
      <c r="D13" s="5" t="str">
        <f>IF($B13="N/A","N/A",IF(C13&gt;100,"No",IF(C13&lt;95,"No","Yes")))</f>
        <v>N/A</v>
      </c>
      <c r="E13" s="53">
        <v>0</v>
      </c>
      <c r="F13" s="5" t="str">
        <f>IF($B13="N/A","N/A",IF(E13&gt;100,"No",IF(E13&lt;95,"No","Yes")))</f>
        <v>N/A</v>
      </c>
      <c r="G13" s="53">
        <v>0</v>
      </c>
      <c r="H13" s="5" t="str">
        <f>IF($B13="N/A","N/A",IF(G13&gt;100,"No",IF(G13&lt;95,"No","Yes")))</f>
        <v>N/A</v>
      </c>
      <c r="I13" s="56" t="s">
        <v>1748</v>
      </c>
      <c r="J13" s="56" t="s">
        <v>1748</v>
      </c>
      <c r="K13" s="92" t="str">
        <f t="shared" si="0"/>
        <v>N/A</v>
      </c>
    </row>
    <row r="14" spans="1:11" x14ac:dyDescent="0.25">
      <c r="A14" s="111" t="s">
        <v>348</v>
      </c>
      <c r="B14" s="55" t="s">
        <v>213</v>
      </c>
      <c r="C14" s="53" t="s">
        <v>1748</v>
      </c>
      <c r="D14" s="5" t="str">
        <f t="shared" ref="D14" si="1">IF($B14="N/A","N/A",IF(C14&lt;0,"No","Yes"))</f>
        <v>N/A</v>
      </c>
      <c r="E14" s="53">
        <v>0</v>
      </c>
      <c r="F14" s="5" t="str">
        <f t="shared" ref="F14" si="2">IF($B14="N/A","N/A",IF(E14&lt;0,"No","Yes"))</f>
        <v>N/A</v>
      </c>
      <c r="G14" s="53">
        <v>0</v>
      </c>
      <c r="H14" s="5" t="str">
        <f t="shared" ref="H14" si="3">IF($B14="N/A","N/A",IF(G14&lt;0,"No","Yes"))</f>
        <v>N/A</v>
      </c>
      <c r="I14" s="56" t="s">
        <v>1748</v>
      </c>
      <c r="J14" s="56" t="s">
        <v>1748</v>
      </c>
      <c r="K14" s="92" t="str">
        <f t="shared" si="0"/>
        <v>N/A</v>
      </c>
    </row>
    <row r="15" spans="1:11" x14ac:dyDescent="0.25">
      <c r="A15" s="111" t="s">
        <v>861</v>
      </c>
      <c r="B15" s="55" t="s">
        <v>214</v>
      </c>
      <c r="C15" s="53" t="s">
        <v>1748</v>
      </c>
      <c r="D15" s="5" t="str">
        <f>IF(OR($B15="N/A",$C15="N/A"),"N/A",IF(C15&gt;100,"No",IF(C15&lt;95,"No","Yes")))</f>
        <v>No</v>
      </c>
      <c r="E15" s="53">
        <v>97.083543097000003</v>
      </c>
      <c r="F15" s="5" t="str">
        <f>IF(OR($B15="N/A",$E15="N/A"),"N/A",IF(E15&gt;100,"No",IF(E15&lt;95,"No","Yes")))</f>
        <v>Yes</v>
      </c>
      <c r="G15" s="53">
        <v>83.052551441000006</v>
      </c>
      <c r="H15" s="5" t="str">
        <f>IF($B15="N/A","N/A",IF(G15&gt;100,"No",IF(G15&lt;95,"No","Yes")))</f>
        <v>No</v>
      </c>
      <c r="I15" s="56" t="s">
        <v>1748</v>
      </c>
      <c r="J15" s="56">
        <v>-14.5</v>
      </c>
      <c r="K15" s="92" t="str">
        <f t="shared" si="0"/>
        <v>Yes</v>
      </c>
    </row>
    <row r="16" spans="1:11" x14ac:dyDescent="0.25">
      <c r="A16" s="111" t="s">
        <v>331</v>
      </c>
      <c r="B16" s="21" t="s">
        <v>213</v>
      </c>
      <c r="C16" s="43" t="s">
        <v>1748</v>
      </c>
      <c r="D16" s="5" t="str">
        <f>IF($B16="N/A","N/A",IF(C16&gt;15,"No",IF(C16&lt;-15,"No","Yes")))</f>
        <v>N/A</v>
      </c>
      <c r="E16" s="22">
        <v>6001345</v>
      </c>
      <c r="F16" s="5" t="str">
        <f>IF($B16="N/A","N/A",IF(E16&gt;15,"No",IF(E16&lt;-15,"No","Yes")))</f>
        <v>N/A</v>
      </c>
      <c r="G16" s="22">
        <v>8540474</v>
      </c>
      <c r="H16" s="5" t="str">
        <f>IF($B16="N/A","N/A",IF(G16&gt;15,"No",IF(G16&lt;-15,"No","Yes")))</f>
        <v>N/A</v>
      </c>
      <c r="I16" s="6" t="s">
        <v>1748</v>
      </c>
      <c r="J16" s="6">
        <v>42.31</v>
      </c>
      <c r="K16" s="92" t="str">
        <f t="shared" si="0"/>
        <v>No</v>
      </c>
    </row>
    <row r="17" spans="1:11" x14ac:dyDescent="0.25">
      <c r="A17" s="111" t="s">
        <v>442</v>
      </c>
      <c r="B17" s="21" t="s">
        <v>215</v>
      </c>
      <c r="C17" s="53" t="s">
        <v>1748</v>
      </c>
      <c r="D17" s="5" t="str">
        <f>IF($B17="N/A","N/A",IF(C17&gt;20,"No",IF(C17&lt;5,"No","Yes")))</f>
        <v>No</v>
      </c>
      <c r="E17" s="5">
        <v>7.3672651713999997</v>
      </c>
      <c r="F17" s="5" t="str">
        <f>IF($B17="N/A","N/A",IF(E17&gt;20,"No",IF(E17&lt;5,"No","Yes")))</f>
        <v>Yes</v>
      </c>
      <c r="G17" s="5">
        <v>4.9792903765999998</v>
      </c>
      <c r="H17" s="5" t="str">
        <f>IF($B17="N/A","N/A",IF(G17&gt;20,"No",IF(G17&lt;5,"No","Yes")))</f>
        <v>No</v>
      </c>
      <c r="I17" s="6" t="s">
        <v>1748</v>
      </c>
      <c r="J17" s="6">
        <v>-32.4</v>
      </c>
      <c r="K17" s="92" t="str">
        <f t="shared" si="0"/>
        <v>No</v>
      </c>
    </row>
    <row r="18" spans="1:11" x14ac:dyDescent="0.25">
      <c r="A18" s="111" t="s">
        <v>443</v>
      </c>
      <c r="B18" s="16" t="s">
        <v>213</v>
      </c>
      <c r="C18" s="53" t="s">
        <v>1748</v>
      </c>
      <c r="D18" s="5" t="str">
        <f>IF($B18="N/A","N/A",IF(C18&gt;15,"No",IF(C18&lt;-15,"No","Yes")))</f>
        <v>N/A</v>
      </c>
      <c r="E18" s="5">
        <v>92.632734829</v>
      </c>
      <c r="F18" s="5" t="str">
        <f>IF($B18="N/A","N/A",IF(E18&gt;15,"No",IF(E18&lt;-15,"No","Yes")))</f>
        <v>N/A</v>
      </c>
      <c r="G18" s="5">
        <v>95.020709623000002</v>
      </c>
      <c r="H18" s="5" t="str">
        <f>IF($B18="N/A","N/A",IF(G18&gt;15,"No",IF(G18&lt;-15,"No","Yes")))</f>
        <v>N/A</v>
      </c>
      <c r="I18" s="6" t="s">
        <v>1748</v>
      </c>
      <c r="J18" s="6">
        <v>2.5779999999999998</v>
      </c>
      <c r="K18" s="92" t="str">
        <f t="shared" si="0"/>
        <v>Yes</v>
      </c>
    </row>
    <row r="19" spans="1:11" x14ac:dyDescent="0.25">
      <c r="A19" s="111" t="s">
        <v>444</v>
      </c>
      <c r="B19" s="21" t="s">
        <v>216</v>
      </c>
      <c r="C19" s="53" t="s">
        <v>1748</v>
      </c>
      <c r="D19" s="5" t="str">
        <f>IF($B19="N/A","N/A",IF(C19&gt;1,"Yes","No"))</f>
        <v>Yes</v>
      </c>
      <c r="E19" s="5">
        <v>4.1635500042000002</v>
      </c>
      <c r="F19" s="5" t="str">
        <f>IF($B19="N/A","N/A",IF(E19&gt;1,"Yes","No"))</f>
        <v>Yes</v>
      </c>
      <c r="G19" s="5">
        <v>3.2631678288999999</v>
      </c>
      <c r="H19" s="5" t="str">
        <f>IF($B19="N/A","N/A",IF(G19&gt;1,"Yes","No"))</f>
        <v>Yes</v>
      </c>
      <c r="I19" s="6" t="s">
        <v>1748</v>
      </c>
      <c r="J19" s="6">
        <v>-21.6</v>
      </c>
      <c r="K19" s="92" t="str">
        <f t="shared" si="0"/>
        <v>Yes</v>
      </c>
    </row>
    <row r="20" spans="1:11" x14ac:dyDescent="0.25">
      <c r="A20" s="111" t="s">
        <v>862</v>
      </c>
      <c r="B20" s="21" t="s">
        <v>213</v>
      </c>
      <c r="C20" s="46" t="s">
        <v>1748</v>
      </c>
      <c r="D20" s="5" t="str">
        <f>IF($B20="N/A","N/A",IF(C20&gt;15,"No",IF(C20&lt;-15,"No","Yes")))</f>
        <v>N/A</v>
      </c>
      <c r="E20" s="23">
        <v>248.80180014000001</v>
      </c>
      <c r="F20" s="5" t="str">
        <f>IF($B20="N/A","N/A",IF(E20&gt;15,"No",IF(E20&lt;-15,"No","Yes")))</f>
        <v>N/A</v>
      </c>
      <c r="G20" s="23">
        <v>155.94592198999999</v>
      </c>
      <c r="H20" s="5" t="str">
        <f>IF($B20="N/A","N/A",IF(G20&gt;15,"No",IF(G20&lt;-15,"No","Yes")))</f>
        <v>N/A</v>
      </c>
      <c r="I20" s="6" t="s">
        <v>1748</v>
      </c>
      <c r="J20" s="6">
        <v>-37.299999999999997</v>
      </c>
      <c r="K20" s="92" t="str">
        <f t="shared" si="0"/>
        <v>No</v>
      </c>
    </row>
    <row r="21" spans="1:11" x14ac:dyDescent="0.25">
      <c r="A21" s="111" t="s">
        <v>34</v>
      </c>
      <c r="B21" s="21" t="s">
        <v>213</v>
      </c>
      <c r="C21" s="57" t="s">
        <v>1748</v>
      </c>
      <c r="D21" s="5" t="str">
        <f>IF($B21="N/A","N/A",IF(C21&gt;15,"No",IF(C21&lt;-15,"No","Yes")))</f>
        <v>N/A</v>
      </c>
      <c r="E21" s="58">
        <v>14.497618060000001</v>
      </c>
      <c r="F21" s="5" t="str">
        <f>IF($B21="N/A","N/A",IF(E21&gt;15,"No",IF(E21&lt;-15,"No","Yes")))</f>
        <v>N/A</v>
      </c>
      <c r="G21" s="58">
        <v>13.620752696</v>
      </c>
      <c r="H21" s="5" t="str">
        <f>IF($B21="N/A","N/A",IF(G21&gt;15,"No",IF(G21&lt;-15,"No","Yes")))</f>
        <v>N/A</v>
      </c>
      <c r="I21" s="6" t="s">
        <v>1748</v>
      </c>
      <c r="J21" s="6">
        <v>-6.05</v>
      </c>
      <c r="K21" s="92" t="str">
        <f t="shared" si="0"/>
        <v>Yes</v>
      </c>
    </row>
    <row r="22" spans="1:11" x14ac:dyDescent="0.25">
      <c r="A22" s="111" t="s">
        <v>1723</v>
      </c>
      <c r="B22" s="21" t="s">
        <v>213</v>
      </c>
      <c r="C22" s="57" t="s">
        <v>1748</v>
      </c>
      <c r="D22" s="5" t="str">
        <f>IF($B22="N/A","N/A",IF(C22&gt;15,"No",IF(C22&lt;-15,"No","Yes")))</f>
        <v>N/A</v>
      </c>
      <c r="E22" s="58">
        <v>45.551751795999998</v>
      </c>
      <c r="F22" s="5" t="str">
        <f>IF($B22="N/A","N/A",IF(E22&gt;15,"No",IF(E22&lt;-15,"No","Yes")))</f>
        <v>N/A</v>
      </c>
      <c r="G22" s="58">
        <v>38.073217241000002</v>
      </c>
      <c r="H22" s="5" t="str">
        <f>IF($B22="N/A","N/A",IF(G22&gt;15,"No",IF(G22&lt;-15,"No","Yes")))</f>
        <v>N/A</v>
      </c>
      <c r="I22" s="6" t="s">
        <v>1748</v>
      </c>
      <c r="J22" s="6">
        <v>-16.399999999999999</v>
      </c>
      <c r="K22" s="92" t="str">
        <f t="shared" si="0"/>
        <v>Yes</v>
      </c>
    </row>
    <row r="23" spans="1:11" x14ac:dyDescent="0.25">
      <c r="A23" s="111" t="s">
        <v>35</v>
      </c>
      <c r="B23" s="21" t="s">
        <v>213</v>
      </c>
      <c r="C23" s="57" t="s">
        <v>1748</v>
      </c>
      <c r="D23" s="5" t="str">
        <f>IF($B23="N/A","N/A",IF(C23&gt;15,"No",IF(C23&lt;-15,"No","Yes")))</f>
        <v>N/A</v>
      </c>
      <c r="E23" s="58">
        <v>1.2589326359999999</v>
      </c>
      <c r="F23" s="5" t="str">
        <f>IF($B23="N/A","N/A",IF(E23&gt;15,"No",IF(E23&lt;-15,"No","Yes")))</f>
        <v>N/A</v>
      </c>
      <c r="G23" s="58">
        <v>1.1068424191999999</v>
      </c>
      <c r="H23" s="5" t="str">
        <f>IF($B23="N/A","N/A",IF(G23&gt;15,"No",IF(G23&lt;-15,"No","Yes")))</f>
        <v>N/A</v>
      </c>
      <c r="I23" s="6" t="s">
        <v>1748</v>
      </c>
      <c r="J23" s="6">
        <v>-12.1</v>
      </c>
      <c r="K23" s="92" t="str">
        <f t="shared" si="0"/>
        <v>Yes</v>
      </c>
    </row>
    <row r="24" spans="1:11" x14ac:dyDescent="0.25">
      <c r="A24" s="111" t="s">
        <v>863</v>
      </c>
      <c r="B24" s="21" t="s">
        <v>243</v>
      </c>
      <c r="C24" s="46" t="s">
        <v>1748</v>
      </c>
      <c r="D24" s="5" t="str">
        <f>IF($B24="N/A","N/A",IF(C24&gt;300,"No",IF(C24&lt;75,"No","Yes")))</f>
        <v>No</v>
      </c>
      <c r="E24" s="23">
        <v>191.86940376999999</v>
      </c>
      <c r="F24" s="5" t="str">
        <f>IF($B24="N/A","N/A",IF(E24&gt;300,"No",IF(E24&lt;75,"No","Yes")))</f>
        <v>Yes</v>
      </c>
      <c r="G24" s="23">
        <v>168.90331499999999</v>
      </c>
      <c r="H24" s="5" t="str">
        <f>IF($B24="N/A","N/A",IF(G24&gt;300,"No",IF(G24&lt;75,"No","Yes")))</f>
        <v>Yes</v>
      </c>
      <c r="I24" s="6" t="s">
        <v>1748</v>
      </c>
      <c r="J24" s="6">
        <v>-12</v>
      </c>
      <c r="K24" s="92" t="str">
        <f t="shared" si="0"/>
        <v>Yes</v>
      </c>
    </row>
    <row r="25" spans="1:11" x14ac:dyDescent="0.25">
      <c r="A25" s="111" t="s">
        <v>864</v>
      </c>
      <c r="B25" s="21" t="s">
        <v>244</v>
      </c>
      <c r="C25" s="46" t="s">
        <v>1748</v>
      </c>
      <c r="D25" s="5" t="str">
        <f>IF($B25="N/A","N/A",IF(C25&gt;250,"No",IF(C25&lt;20,"No","Yes")))</f>
        <v>No</v>
      </c>
      <c r="E25" s="23">
        <v>30.517911548000001</v>
      </c>
      <c r="F25" s="5" t="str">
        <f>IF($B25="N/A","N/A",IF(E25&gt;250,"No",IF(E25&lt;20,"No","Yes")))</f>
        <v>Yes</v>
      </c>
      <c r="G25" s="23">
        <v>33.097341450999998</v>
      </c>
      <c r="H25" s="5" t="str">
        <f>IF($B25="N/A","N/A",IF(G25&gt;250,"No",IF(G25&lt;20,"No","Yes")))</f>
        <v>Yes</v>
      </c>
      <c r="I25" s="6" t="s">
        <v>1748</v>
      </c>
      <c r="J25" s="6">
        <v>8.452</v>
      </c>
      <c r="K25" s="92" t="str">
        <f t="shared" si="0"/>
        <v>Yes</v>
      </c>
    </row>
    <row r="26" spans="1:11" x14ac:dyDescent="0.25">
      <c r="A26" s="111" t="s">
        <v>865</v>
      </c>
      <c r="B26" s="21" t="s">
        <v>245</v>
      </c>
      <c r="C26" s="46" t="s">
        <v>1748</v>
      </c>
      <c r="D26" s="5" t="str">
        <f>IF($B26="N/A","N/A",IF(C26&gt;5,"No",IF(C26&lt;3,"No","Yes")))</f>
        <v>No</v>
      </c>
      <c r="E26" s="23">
        <v>2.0814056506999998</v>
      </c>
      <c r="F26" s="5" t="str">
        <f>IF($B26="N/A","N/A",IF(E26&gt;5,"No",IF(E26&lt;3,"No","Yes")))</f>
        <v>No</v>
      </c>
      <c r="G26" s="23">
        <v>2.0739372273000001</v>
      </c>
      <c r="H26" s="5" t="str">
        <f>IF($B26="N/A","N/A",IF(G26&gt;5,"No",IF(G26&lt;3,"No","Yes")))</f>
        <v>No</v>
      </c>
      <c r="I26" s="6" t="s">
        <v>1748</v>
      </c>
      <c r="J26" s="6">
        <v>-0.35899999999999999</v>
      </c>
      <c r="K26" s="92" t="str">
        <f t="shared" si="0"/>
        <v>Yes</v>
      </c>
    </row>
    <row r="27" spans="1:11" x14ac:dyDescent="0.25">
      <c r="A27" s="111" t="s">
        <v>131</v>
      </c>
      <c r="B27" s="21" t="s">
        <v>213</v>
      </c>
      <c r="C27" s="43" t="s">
        <v>1748</v>
      </c>
      <c r="D27" s="21" t="s">
        <v>213</v>
      </c>
      <c r="E27" s="22">
        <v>1619225</v>
      </c>
      <c r="F27" s="21" t="s">
        <v>213</v>
      </c>
      <c r="G27" s="22">
        <v>2078078</v>
      </c>
      <c r="H27" s="5" t="str">
        <f>IF($B27="N/A","N/A",IF(G27&gt;15,"No",IF(G27&lt;-15,"No","Yes")))</f>
        <v>N/A</v>
      </c>
      <c r="I27" s="6" t="s">
        <v>1748</v>
      </c>
      <c r="J27" s="6">
        <v>28.34</v>
      </c>
      <c r="K27" s="92" t="str">
        <f t="shared" si="0"/>
        <v>Yes</v>
      </c>
    </row>
    <row r="28" spans="1:11" x14ac:dyDescent="0.25">
      <c r="A28" s="111" t="s">
        <v>346</v>
      </c>
      <c r="B28" s="21" t="s">
        <v>213</v>
      </c>
      <c r="C28" s="44" t="s">
        <v>1748</v>
      </c>
      <c r="D28" s="21" t="s">
        <v>213</v>
      </c>
      <c r="E28" s="4">
        <v>7.7448688643999999</v>
      </c>
      <c r="F28" s="21" t="s">
        <v>213</v>
      </c>
      <c r="G28" s="4">
        <v>8.7791763051</v>
      </c>
      <c r="H28" s="5" t="str">
        <f>IF($B28="N/A","N/A",IF(G28&gt;15,"No",IF(G28&lt;-15,"No","Yes")))</f>
        <v>N/A</v>
      </c>
      <c r="I28" s="6" t="s">
        <v>1748</v>
      </c>
      <c r="J28" s="6">
        <v>13.35</v>
      </c>
      <c r="K28" s="92" t="str">
        <f t="shared" si="0"/>
        <v>Yes</v>
      </c>
    </row>
    <row r="29" spans="1:11" ht="25" x14ac:dyDescent="0.25">
      <c r="A29" s="111" t="s">
        <v>841</v>
      </c>
      <c r="B29" s="21" t="s">
        <v>213</v>
      </c>
      <c r="C29" s="23" t="s">
        <v>1748</v>
      </c>
      <c r="D29" s="21" t="s">
        <v>213</v>
      </c>
      <c r="E29" s="23">
        <v>180.87186647999999</v>
      </c>
      <c r="F29" s="21" t="s">
        <v>213</v>
      </c>
      <c r="G29" s="23">
        <v>127.10743244</v>
      </c>
      <c r="H29" s="21" t="s">
        <v>213</v>
      </c>
      <c r="I29" s="6" t="s">
        <v>1748</v>
      </c>
      <c r="J29" s="6">
        <v>-29.7</v>
      </c>
      <c r="K29" s="92" t="str">
        <f t="shared" si="0"/>
        <v>Yes</v>
      </c>
    </row>
    <row r="30" spans="1:11" x14ac:dyDescent="0.25">
      <c r="A30" s="111" t="s">
        <v>27</v>
      </c>
      <c r="B30" s="21" t="s">
        <v>217</v>
      </c>
      <c r="C30" s="22" t="s">
        <v>1748</v>
      </c>
      <c r="D30" s="5" t="str">
        <f>IF($B30="N/A","N/A",IF(C30="N/A","N/A",IF(C30=0,"Yes","No")))</f>
        <v>No</v>
      </c>
      <c r="E30" s="22">
        <v>0</v>
      </c>
      <c r="F30" s="5" t="str">
        <f>IF($B30="N/A","N/A",IF(E30="N/A","N/A",IF(E30=0,"Yes","No")))</f>
        <v>Yes</v>
      </c>
      <c r="G30" s="22">
        <v>0</v>
      </c>
      <c r="H30" s="5" t="str">
        <f>IF($B30="N/A","N/A",IF(G30=0,"Yes","No"))</f>
        <v>Yes</v>
      </c>
      <c r="I30" s="6" t="s">
        <v>1748</v>
      </c>
      <c r="J30" s="6" t="s">
        <v>1748</v>
      </c>
      <c r="K30" s="92" t="str">
        <f t="shared" si="0"/>
        <v>N/A</v>
      </c>
    </row>
    <row r="31" spans="1:11" x14ac:dyDescent="0.25">
      <c r="A31" s="111" t="s">
        <v>206</v>
      </c>
      <c r="B31" s="59" t="s">
        <v>213</v>
      </c>
      <c r="C31" s="43" t="s">
        <v>1748</v>
      </c>
      <c r="D31" s="5" t="str">
        <f t="shared" ref="D31:F50" si="4">IF($B31="N/A","N/A",IF(C31&lt;0,"No","Yes"))</f>
        <v>N/A</v>
      </c>
      <c r="E31" s="43">
        <v>2248679</v>
      </c>
      <c r="F31" s="5" t="str">
        <f t="shared" si="4"/>
        <v>N/A</v>
      </c>
      <c r="G31" s="43">
        <v>2464612</v>
      </c>
      <c r="H31" s="5" t="str">
        <f t="shared" ref="H31:H50" si="5">IF($B31="N/A","N/A",IF(G31&lt;0,"No","Yes"))</f>
        <v>N/A</v>
      </c>
      <c r="I31" s="6" t="s">
        <v>1748</v>
      </c>
      <c r="J31" s="6">
        <v>9.6029999999999998</v>
      </c>
      <c r="K31" s="92" t="str">
        <f t="shared" si="0"/>
        <v>Yes</v>
      </c>
    </row>
    <row r="32" spans="1:11" x14ac:dyDescent="0.25">
      <c r="A32" s="115" t="s">
        <v>659</v>
      </c>
      <c r="B32" s="59" t="s">
        <v>213</v>
      </c>
      <c r="C32" s="44" t="s">
        <v>1748</v>
      </c>
      <c r="D32" s="5" t="str">
        <f t="shared" si="4"/>
        <v>N/A</v>
      </c>
      <c r="E32" s="44">
        <v>97.457351626999994</v>
      </c>
      <c r="F32" s="5" t="str">
        <f t="shared" si="4"/>
        <v>N/A</v>
      </c>
      <c r="G32" s="44">
        <v>97.955175093999998</v>
      </c>
      <c r="H32" s="5" t="str">
        <f t="shared" si="5"/>
        <v>N/A</v>
      </c>
      <c r="I32" s="6" t="s">
        <v>1748</v>
      </c>
      <c r="J32" s="6">
        <v>0.51080000000000003</v>
      </c>
      <c r="K32" s="92" t="str">
        <f t="shared" si="0"/>
        <v>Yes</v>
      </c>
    </row>
    <row r="33" spans="1:11" x14ac:dyDescent="0.25">
      <c r="A33" s="115" t="s">
        <v>660</v>
      </c>
      <c r="B33" s="59" t="s">
        <v>213</v>
      </c>
      <c r="C33" s="44" t="s">
        <v>1748</v>
      </c>
      <c r="D33" s="5" t="str">
        <f t="shared" si="4"/>
        <v>N/A</v>
      </c>
      <c r="E33" s="44">
        <v>0</v>
      </c>
      <c r="F33" s="5" t="str">
        <f t="shared" si="4"/>
        <v>N/A</v>
      </c>
      <c r="G33" s="44">
        <v>0</v>
      </c>
      <c r="H33" s="5" t="str">
        <f t="shared" si="5"/>
        <v>N/A</v>
      </c>
      <c r="I33" s="6" t="s">
        <v>1748</v>
      </c>
      <c r="J33" s="6" t="s">
        <v>1748</v>
      </c>
      <c r="K33" s="92" t="str">
        <f t="shared" si="0"/>
        <v>N/A</v>
      </c>
    </row>
    <row r="34" spans="1:11" x14ac:dyDescent="0.25">
      <c r="A34" s="115" t="s">
        <v>661</v>
      </c>
      <c r="B34" s="59" t="s">
        <v>213</v>
      </c>
      <c r="C34" s="44" t="s">
        <v>1748</v>
      </c>
      <c r="D34" s="5" t="str">
        <f t="shared" si="4"/>
        <v>N/A</v>
      </c>
      <c r="E34" s="44">
        <v>0</v>
      </c>
      <c r="F34" s="5" t="str">
        <f t="shared" si="4"/>
        <v>N/A</v>
      </c>
      <c r="G34" s="44">
        <v>0</v>
      </c>
      <c r="H34" s="5" t="str">
        <f t="shared" si="5"/>
        <v>N/A</v>
      </c>
      <c r="I34" s="6" t="s">
        <v>1748</v>
      </c>
      <c r="J34" s="6" t="s">
        <v>1748</v>
      </c>
      <c r="K34" s="92" t="str">
        <f t="shared" si="0"/>
        <v>N/A</v>
      </c>
    </row>
    <row r="35" spans="1:11" x14ac:dyDescent="0.25">
      <c r="A35" s="115" t="s">
        <v>662</v>
      </c>
      <c r="B35" s="59" t="s">
        <v>213</v>
      </c>
      <c r="C35" s="44" t="s">
        <v>1748</v>
      </c>
      <c r="D35" s="5" t="str">
        <f t="shared" si="4"/>
        <v>N/A</v>
      </c>
      <c r="E35" s="44">
        <v>2.5426483727</v>
      </c>
      <c r="F35" s="5" t="str">
        <f t="shared" si="4"/>
        <v>N/A</v>
      </c>
      <c r="G35" s="44">
        <v>2.0448249055000001</v>
      </c>
      <c r="H35" s="5" t="str">
        <f t="shared" si="5"/>
        <v>N/A</v>
      </c>
      <c r="I35" s="6" t="s">
        <v>1748</v>
      </c>
      <c r="J35" s="6">
        <v>-19.600000000000001</v>
      </c>
      <c r="K35" s="92" t="str">
        <f t="shared" si="0"/>
        <v>Yes</v>
      </c>
    </row>
    <row r="36" spans="1:11" x14ac:dyDescent="0.25">
      <c r="A36" s="115" t="s">
        <v>349</v>
      </c>
      <c r="B36" s="59" t="s">
        <v>213</v>
      </c>
      <c r="C36" s="43" t="s">
        <v>1748</v>
      </c>
      <c r="D36" s="5" t="str">
        <f t="shared" si="4"/>
        <v>N/A</v>
      </c>
      <c r="E36" s="43">
        <v>7065386</v>
      </c>
      <c r="F36" s="5" t="str">
        <f t="shared" si="4"/>
        <v>N/A</v>
      </c>
      <c r="G36" s="43">
        <v>6889172</v>
      </c>
      <c r="H36" s="5" t="str">
        <f t="shared" si="5"/>
        <v>N/A</v>
      </c>
      <c r="I36" s="6" t="s">
        <v>1748</v>
      </c>
      <c r="J36" s="6">
        <v>-2.4900000000000002</v>
      </c>
      <c r="K36" s="92" t="str">
        <f t="shared" si="0"/>
        <v>Yes</v>
      </c>
    </row>
    <row r="37" spans="1:11" x14ac:dyDescent="0.25">
      <c r="A37" s="115" t="s">
        <v>663</v>
      </c>
      <c r="B37" s="59" t="s">
        <v>213</v>
      </c>
      <c r="C37" s="44" t="s">
        <v>1748</v>
      </c>
      <c r="D37" s="5" t="str">
        <f t="shared" si="4"/>
        <v>N/A</v>
      </c>
      <c r="E37" s="44">
        <v>0</v>
      </c>
      <c r="F37" s="5" t="str">
        <f t="shared" si="4"/>
        <v>N/A</v>
      </c>
      <c r="G37" s="44">
        <v>0</v>
      </c>
      <c r="H37" s="5" t="str">
        <f t="shared" si="5"/>
        <v>N/A</v>
      </c>
      <c r="I37" s="6" t="s">
        <v>1748</v>
      </c>
      <c r="J37" s="6" t="s">
        <v>1748</v>
      </c>
      <c r="K37" s="92" t="str">
        <f t="shared" si="0"/>
        <v>N/A</v>
      </c>
    </row>
    <row r="38" spans="1:11" x14ac:dyDescent="0.25">
      <c r="A38" s="115" t="s">
        <v>664</v>
      </c>
      <c r="B38" s="59" t="s">
        <v>213</v>
      </c>
      <c r="C38" s="44" t="s">
        <v>1748</v>
      </c>
      <c r="D38" s="5" t="str">
        <f t="shared" si="4"/>
        <v>N/A</v>
      </c>
      <c r="E38" s="44">
        <v>71.721516700999999</v>
      </c>
      <c r="F38" s="5" t="str">
        <f t="shared" si="4"/>
        <v>N/A</v>
      </c>
      <c r="G38" s="44">
        <v>68.152878169000005</v>
      </c>
      <c r="H38" s="5" t="str">
        <f t="shared" si="5"/>
        <v>N/A</v>
      </c>
      <c r="I38" s="6" t="s">
        <v>1748</v>
      </c>
      <c r="J38" s="6">
        <v>-4.9800000000000004</v>
      </c>
      <c r="K38" s="92" t="str">
        <f t="shared" si="0"/>
        <v>Yes</v>
      </c>
    </row>
    <row r="39" spans="1:11" x14ac:dyDescent="0.25">
      <c r="A39" s="115" t="s">
        <v>665</v>
      </c>
      <c r="B39" s="59" t="s">
        <v>213</v>
      </c>
      <c r="C39" s="44" t="s">
        <v>1748</v>
      </c>
      <c r="D39" s="5" t="str">
        <f t="shared" si="4"/>
        <v>N/A</v>
      </c>
      <c r="E39" s="44">
        <v>0</v>
      </c>
      <c r="F39" s="5" t="str">
        <f t="shared" si="4"/>
        <v>N/A</v>
      </c>
      <c r="G39" s="44">
        <v>0</v>
      </c>
      <c r="H39" s="5" t="str">
        <f t="shared" si="5"/>
        <v>N/A</v>
      </c>
      <c r="I39" s="6" t="s">
        <v>1748</v>
      </c>
      <c r="J39" s="6" t="s">
        <v>1748</v>
      </c>
      <c r="K39" s="92" t="str">
        <f t="shared" si="0"/>
        <v>N/A</v>
      </c>
    </row>
    <row r="40" spans="1:11" x14ac:dyDescent="0.25">
      <c r="A40" s="115" t="s">
        <v>666</v>
      </c>
      <c r="B40" s="59" t="s">
        <v>213</v>
      </c>
      <c r="C40" s="44" t="s">
        <v>1748</v>
      </c>
      <c r="D40" s="5" t="str">
        <f t="shared" si="4"/>
        <v>N/A</v>
      </c>
      <c r="E40" s="44">
        <v>0</v>
      </c>
      <c r="F40" s="5" t="str">
        <f t="shared" si="4"/>
        <v>N/A</v>
      </c>
      <c r="G40" s="44">
        <v>0</v>
      </c>
      <c r="H40" s="5" t="str">
        <f t="shared" si="5"/>
        <v>N/A</v>
      </c>
      <c r="I40" s="6" t="s">
        <v>1748</v>
      </c>
      <c r="J40" s="6" t="s">
        <v>1748</v>
      </c>
      <c r="K40" s="92" t="str">
        <f t="shared" si="0"/>
        <v>N/A</v>
      </c>
    </row>
    <row r="41" spans="1:11" x14ac:dyDescent="0.25">
      <c r="A41" s="115" t="s">
        <v>667</v>
      </c>
      <c r="B41" s="59" t="s">
        <v>213</v>
      </c>
      <c r="C41" s="44" t="s">
        <v>1748</v>
      </c>
      <c r="D41" s="5" t="str">
        <f t="shared" si="4"/>
        <v>N/A</v>
      </c>
      <c r="E41" s="44">
        <v>19.352304319000002</v>
      </c>
      <c r="F41" s="5" t="str">
        <f t="shared" si="4"/>
        <v>N/A</v>
      </c>
      <c r="G41" s="44">
        <v>22.760079149999999</v>
      </c>
      <c r="H41" s="5" t="str">
        <f t="shared" si="5"/>
        <v>N/A</v>
      </c>
      <c r="I41" s="6" t="s">
        <v>1748</v>
      </c>
      <c r="J41" s="6">
        <v>17.61</v>
      </c>
      <c r="K41" s="92" t="str">
        <f t="shared" si="0"/>
        <v>Yes</v>
      </c>
    </row>
    <row r="42" spans="1:11" x14ac:dyDescent="0.25">
      <c r="A42" s="115" t="s">
        <v>668</v>
      </c>
      <c r="B42" s="59" t="s">
        <v>213</v>
      </c>
      <c r="C42" s="44" t="s">
        <v>1748</v>
      </c>
      <c r="D42" s="5" t="str">
        <f t="shared" si="4"/>
        <v>N/A</v>
      </c>
      <c r="E42" s="44">
        <v>91.073821019999997</v>
      </c>
      <c r="F42" s="5" t="str">
        <f t="shared" si="4"/>
        <v>N/A</v>
      </c>
      <c r="G42" s="44">
        <v>90.912957319</v>
      </c>
      <c r="H42" s="5" t="str">
        <f t="shared" si="5"/>
        <v>N/A</v>
      </c>
      <c r="I42" s="6" t="s">
        <v>1748</v>
      </c>
      <c r="J42" s="6">
        <v>-0.17699999999999999</v>
      </c>
      <c r="K42" s="92" t="str">
        <f t="shared" si="0"/>
        <v>Yes</v>
      </c>
    </row>
    <row r="43" spans="1:11" x14ac:dyDescent="0.25">
      <c r="A43" s="115" t="s">
        <v>669</v>
      </c>
      <c r="B43" s="59" t="s">
        <v>213</v>
      </c>
      <c r="C43" s="44" t="s">
        <v>1748</v>
      </c>
      <c r="D43" s="5" t="str">
        <f t="shared" si="4"/>
        <v>N/A</v>
      </c>
      <c r="E43" s="44">
        <v>0</v>
      </c>
      <c r="F43" s="5" t="str">
        <f t="shared" si="4"/>
        <v>N/A</v>
      </c>
      <c r="G43" s="44">
        <v>0</v>
      </c>
      <c r="H43" s="5" t="str">
        <f t="shared" si="5"/>
        <v>N/A</v>
      </c>
      <c r="I43" s="6" t="s">
        <v>1748</v>
      </c>
      <c r="J43" s="6" t="s">
        <v>1748</v>
      </c>
      <c r="K43" s="92" t="str">
        <f t="shared" si="0"/>
        <v>N/A</v>
      </c>
    </row>
    <row r="44" spans="1:11" x14ac:dyDescent="0.25">
      <c r="A44" s="115" t="s">
        <v>670</v>
      </c>
      <c r="B44" s="59" t="s">
        <v>213</v>
      </c>
      <c r="C44" s="44" t="s">
        <v>1748</v>
      </c>
      <c r="D44" s="5" t="str">
        <f t="shared" si="4"/>
        <v>N/A</v>
      </c>
      <c r="E44" s="44">
        <v>0</v>
      </c>
      <c r="F44" s="5" t="str">
        <f t="shared" si="4"/>
        <v>N/A</v>
      </c>
      <c r="G44" s="44">
        <v>0</v>
      </c>
      <c r="H44" s="5" t="str">
        <f t="shared" si="5"/>
        <v>N/A</v>
      </c>
      <c r="I44" s="6" t="s">
        <v>1748</v>
      </c>
      <c r="J44" s="6" t="s">
        <v>1748</v>
      </c>
      <c r="K44" s="92" t="str">
        <f t="shared" si="0"/>
        <v>N/A</v>
      </c>
    </row>
    <row r="45" spans="1:11" x14ac:dyDescent="0.25">
      <c r="A45" s="115" t="s">
        <v>671</v>
      </c>
      <c r="B45" s="59" t="s">
        <v>213</v>
      </c>
      <c r="C45" s="44" t="s">
        <v>1748</v>
      </c>
      <c r="D45" s="5" t="str">
        <f t="shared" si="4"/>
        <v>N/A</v>
      </c>
      <c r="E45" s="44">
        <v>8.9261789801999996</v>
      </c>
      <c r="F45" s="5" t="str">
        <f t="shared" si="4"/>
        <v>N/A</v>
      </c>
      <c r="G45" s="44">
        <v>9.0870426808999998</v>
      </c>
      <c r="H45" s="5" t="str">
        <f t="shared" si="5"/>
        <v>N/A</v>
      </c>
      <c r="I45" s="6" t="s">
        <v>1748</v>
      </c>
      <c r="J45" s="6">
        <v>1.802</v>
      </c>
      <c r="K45" s="92" t="str">
        <f t="shared" si="0"/>
        <v>Yes</v>
      </c>
    </row>
    <row r="46" spans="1:11" x14ac:dyDescent="0.25">
      <c r="A46" s="115" t="s">
        <v>350</v>
      </c>
      <c r="B46" s="59" t="s">
        <v>213</v>
      </c>
      <c r="C46" s="43" t="s">
        <v>1748</v>
      </c>
      <c r="D46" s="5" t="str">
        <f t="shared" si="4"/>
        <v>N/A</v>
      </c>
      <c r="E46" s="43">
        <v>195269</v>
      </c>
      <c r="F46" s="5" t="str">
        <f t="shared" si="4"/>
        <v>N/A</v>
      </c>
      <c r="G46" s="43">
        <v>200278</v>
      </c>
      <c r="H46" s="5" t="str">
        <f t="shared" si="5"/>
        <v>N/A</v>
      </c>
      <c r="I46" s="6" t="s">
        <v>1748</v>
      </c>
      <c r="J46" s="6">
        <v>2.5649999999999999</v>
      </c>
      <c r="K46" s="92" t="str">
        <f t="shared" si="0"/>
        <v>Yes</v>
      </c>
    </row>
    <row r="47" spans="1:11" x14ac:dyDescent="0.25">
      <c r="A47" s="115" t="s">
        <v>672</v>
      </c>
      <c r="B47" s="59" t="s">
        <v>213</v>
      </c>
      <c r="C47" s="44" t="s">
        <v>1748</v>
      </c>
      <c r="D47" s="5" t="str">
        <f t="shared" si="4"/>
        <v>N/A</v>
      </c>
      <c r="E47" s="44">
        <v>83.870455628000002</v>
      </c>
      <c r="F47" s="5" t="str">
        <f t="shared" si="4"/>
        <v>N/A</v>
      </c>
      <c r="G47" s="44">
        <v>85.212055242999995</v>
      </c>
      <c r="H47" s="5" t="str">
        <f t="shared" si="5"/>
        <v>N/A</v>
      </c>
      <c r="I47" s="6" t="s">
        <v>1748</v>
      </c>
      <c r="J47" s="6">
        <v>1.6</v>
      </c>
      <c r="K47" s="92" t="str">
        <f t="shared" si="0"/>
        <v>Yes</v>
      </c>
    </row>
    <row r="48" spans="1:11" x14ac:dyDescent="0.25">
      <c r="A48" s="115" t="s">
        <v>673</v>
      </c>
      <c r="B48" s="59" t="s">
        <v>213</v>
      </c>
      <c r="C48" s="44" t="s">
        <v>1748</v>
      </c>
      <c r="D48" s="5" t="str">
        <f t="shared" si="4"/>
        <v>N/A</v>
      </c>
      <c r="E48" s="44">
        <v>0</v>
      </c>
      <c r="F48" s="5" t="str">
        <f t="shared" si="4"/>
        <v>N/A</v>
      </c>
      <c r="G48" s="44">
        <v>0</v>
      </c>
      <c r="H48" s="5" t="str">
        <f t="shared" si="5"/>
        <v>N/A</v>
      </c>
      <c r="I48" s="6" t="s">
        <v>1748</v>
      </c>
      <c r="J48" s="6" t="s">
        <v>1748</v>
      </c>
      <c r="K48" s="92" t="str">
        <f t="shared" si="0"/>
        <v>N/A</v>
      </c>
    </row>
    <row r="49" spans="1:11" x14ac:dyDescent="0.25">
      <c r="A49" s="115" t="s">
        <v>674</v>
      </c>
      <c r="B49" s="59" t="s">
        <v>213</v>
      </c>
      <c r="C49" s="44" t="s">
        <v>1748</v>
      </c>
      <c r="D49" s="5" t="str">
        <f t="shared" si="4"/>
        <v>N/A</v>
      </c>
      <c r="E49" s="44">
        <v>0</v>
      </c>
      <c r="F49" s="5" t="str">
        <f t="shared" si="4"/>
        <v>N/A</v>
      </c>
      <c r="G49" s="44">
        <v>0</v>
      </c>
      <c r="H49" s="5" t="str">
        <f t="shared" si="5"/>
        <v>N/A</v>
      </c>
      <c r="I49" s="6" t="s">
        <v>1748</v>
      </c>
      <c r="J49" s="6" t="s">
        <v>1748</v>
      </c>
      <c r="K49" s="92" t="str">
        <f t="shared" si="0"/>
        <v>N/A</v>
      </c>
    </row>
    <row r="50" spans="1:11" x14ac:dyDescent="0.25">
      <c r="A50" s="115" t="s">
        <v>675</v>
      </c>
      <c r="B50" s="59" t="s">
        <v>213</v>
      </c>
      <c r="C50" s="44" t="s">
        <v>1748</v>
      </c>
      <c r="D50" s="5" t="str">
        <f t="shared" si="4"/>
        <v>N/A</v>
      </c>
      <c r="E50" s="44">
        <v>16.129544372000002</v>
      </c>
      <c r="F50" s="5" t="str">
        <f t="shared" si="4"/>
        <v>N/A</v>
      </c>
      <c r="G50" s="44">
        <v>14.787944757</v>
      </c>
      <c r="H50" s="5" t="str">
        <f t="shared" si="5"/>
        <v>N/A</v>
      </c>
      <c r="I50" s="6" t="s">
        <v>1748</v>
      </c>
      <c r="J50" s="6">
        <v>-8.32</v>
      </c>
      <c r="K50" s="92" t="str">
        <f t="shared" si="0"/>
        <v>Yes</v>
      </c>
    </row>
    <row r="51" spans="1:11" x14ac:dyDescent="0.25">
      <c r="A51" s="115" t="s">
        <v>351</v>
      </c>
      <c r="B51" s="21" t="s">
        <v>213</v>
      </c>
      <c r="C51" s="43" t="s">
        <v>1748</v>
      </c>
      <c r="D51" s="21" t="s">
        <v>213</v>
      </c>
      <c r="E51" s="22">
        <v>5396389</v>
      </c>
      <c r="F51" s="21" t="s">
        <v>213</v>
      </c>
      <c r="G51" s="22">
        <v>5575999</v>
      </c>
      <c r="H51" s="21" t="s">
        <v>213</v>
      </c>
      <c r="I51" s="6" t="s">
        <v>1748</v>
      </c>
      <c r="J51" s="6">
        <v>3.3279999999999998</v>
      </c>
      <c r="K51" s="92" t="str">
        <f t="shared" si="0"/>
        <v>Yes</v>
      </c>
    </row>
    <row r="52" spans="1:11" x14ac:dyDescent="0.25">
      <c r="A52" s="115" t="s">
        <v>352</v>
      </c>
      <c r="B52" s="21" t="s">
        <v>213</v>
      </c>
      <c r="C52" s="44" t="s">
        <v>1748</v>
      </c>
      <c r="D52" s="5" t="str">
        <f t="shared" ref="D52:D54" si="6">IF($B52="N/A","N/A",IF(C52&gt;15,"No",IF(C52&lt;-15,"No","Yes")))</f>
        <v>N/A</v>
      </c>
      <c r="E52" s="4">
        <v>53.589631881999999</v>
      </c>
      <c r="F52" s="5" t="str">
        <f t="shared" ref="F52:F54" si="7">IF($B52="N/A","N/A",IF(E52&gt;15,"No",IF(E52&lt;-15,"No","Yes")))</f>
        <v>N/A</v>
      </c>
      <c r="G52" s="4">
        <v>44.338853002</v>
      </c>
      <c r="H52" s="5" t="str">
        <f t="shared" ref="H52:H54" si="8">IF($B52="N/A","N/A",IF(G52&gt;15,"No",IF(G52&lt;-15,"No","Yes")))</f>
        <v>N/A</v>
      </c>
      <c r="I52" s="6" t="s">
        <v>1748</v>
      </c>
      <c r="J52" s="6">
        <v>-17.3</v>
      </c>
      <c r="K52" s="92" t="str">
        <f t="shared" si="0"/>
        <v>Yes</v>
      </c>
    </row>
    <row r="53" spans="1:11" x14ac:dyDescent="0.25">
      <c r="A53" s="115" t="s">
        <v>353</v>
      </c>
      <c r="B53" s="21" t="s">
        <v>213</v>
      </c>
      <c r="C53" s="44" t="s">
        <v>1748</v>
      </c>
      <c r="D53" s="5" t="str">
        <f t="shared" si="6"/>
        <v>N/A</v>
      </c>
      <c r="E53" s="4">
        <v>38.013456775999998</v>
      </c>
      <c r="F53" s="5" t="str">
        <f t="shared" si="7"/>
        <v>N/A</v>
      </c>
      <c r="G53" s="4">
        <v>28.819660836000001</v>
      </c>
      <c r="H53" s="5" t="str">
        <f t="shared" si="8"/>
        <v>N/A</v>
      </c>
      <c r="I53" s="6" t="s">
        <v>1748</v>
      </c>
      <c r="J53" s="6">
        <v>-24.2</v>
      </c>
      <c r="K53" s="92" t="str">
        <f t="shared" si="0"/>
        <v>Yes</v>
      </c>
    </row>
    <row r="54" spans="1:11" x14ac:dyDescent="0.25">
      <c r="A54" s="116" t="s">
        <v>354</v>
      </c>
      <c r="B54" s="100" t="s">
        <v>213</v>
      </c>
      <c r="C54" s="117" t="s">
        <v>1748</v>
      </c>
      <c r="D54" s="101" t="str">
        <f t="shared" si="6"/>
        <v>N/A</v>
      </c>
      <c r="E54" s="105">
        <v>8.3526595284000003</v>
      </c>
      <c r="F54" s="101" t="str">
        <f t="shared" si="7"/>
        <v>N/A</v>
      </c>
      <c r="G54" s="105">
        <v>26.802354161</v>
      </c>
      <c r="H54" s="101" t="str">
        <f t="shared" si="8"/>
        <v>N/A</v>
      </c>
      <c r="I54" s="102" t="s">
        <v>1748</v>
      </c>
      <c r="J54" s="102">
        <v>220.9</v>
      </c>
      <c r="K54" s="103" t="str">
        <f t="shared" si="0"/>
        <v>No</v>
      </c>
    </row>
    <row r="55" spans="1:11" ht="12" customHeight="1" x14ac:dyDescent="0.25">
      <c r="A55" s="176" t="s">
        <v>1646</v>
      </c>
      <c r="B55" s="177"/>
      <c r="C55" s="177"/>
      <c r="D55" s="177"/>
      <c r="E55" s="177"/>
      <c r="F55" s="177"/>
      <c r="G55" s="177"/>
      <c r="H55" s="177"/>
      <c r="I55" s="177"/>
      <c r="J55" s="177"/>
      <c r="K55" s="178"/>
    </row>
    <row r="56" spans="1:11" x14ac:dyDescent="0.25">
      <c r="A56" s="165" t="s">
        <v>1644</v>
      </c>
      <c r="B56" s="166"/>
      <c r="C56" s="166"/>
      <c r="D56" s="166"/>
      <c r="E56" s="166"/>
      <c r="F56" s="166"/>
      <c r="G56" s="166"/>
      <c r="H56" s="166"/>
      <c r="I56" s="166"/>
      <c r="J56" s="166"/>
      <c r="K56" s="167"/>
    </row>
    <row r="57" spans="1:11" x14ac:dyDescent="0.25">
      <c r="A57" s="168" t="s">
        <v>1742</v>
      </c>
      <c r="B57" s="168"/>
      <c r="C57" s="168"/>
      <c r="D57" s="168"/>
      <c r="E57" s="168"/>
      <c r="F57" s="168"/>
      <c r="G57" s="168"/>
      <c r="H57" s="168"/>
      <c r="I57" s="168"/>
      <c r="J57" s="168"/>
      <c r="K57" s="169"/>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73" activePane="bottomRight" state="frozen"/>
      <selection activeCell="L3" sqref="L3"/>
      <selection pane="topRight" activeCell="L3" sqref="L3"/>
      <selection pane="bottomLeft" activeCell="L3" sqref="L3"/>
      <selection pane="bottomRight" activeCell="A2" sqref="A2:K2"/>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2.75" customHeight="1" x14ac:dyDescent="0.3">
      <c r="A2" s="162" t="s">
        <v>1597</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43" t="s">
        <v>1748</v>
      </c>
      <c r="D6" s="5" t="str">
        <f>IF($B6="N/A","N/A",IF(C6&gt;15,"No",IF(C6&lt;-15,"No","Yes")))</f>
        <v>N/A</v>
      </c>
      <c r="E6" s="22">
        <v>5559210</v>
      </c>
      <c r="F6" s="5" t="str">
        <f>IF($B6="N/A","N/A",IF(E6&gt;15,"No",IF(E6&lt;-15,"No","Yes")))</f>
        <v>N/A</v>
      </c>
      <c r="G6" s="22">
        <v>8115219</v>
      </c>
      <c r="H6" s="5" t="str">
        <f>IF($B6="N/A","N/A",IF(G6&gt;15,"No",IF(G6&lt;-15,"No","Yes")))</f>
        <v>N/A</v>
      </c>
      <c r="I6" s="6" t="s">
        <v>1748</v>
      </c>
      <c r="J6" s="6">
        <v>45.98</v>
      </c>
      <c r="K6" s="92" t="str">
        <f t="shared" ref="K6:K15" si="0">IF(J6="Div by 0", "N/A", IF(J6="N/A","N/A", IF(J6&gt;30, "No", IF(J6&lt;-30, "No", "Yes"))))</f>
        <v>No</v>
      </c>
    </row>
    <row r="7" spans="1:11" x14ac:dyDescent="0.25">
      <c r="A7" s="111" t="s">
        <v>30</v>
      </c>
      <c r="B7" s="21" t="s">
        <v>246</v>
      </c>
      <c r="C7" s="44" t="s">
        <v>1748</v>
      </c>
      <c r="D7" s="5" t="str">
        <f>IF($B7="N/A","N/A",IF(C7&gt;95,"Yes","No"))</f>
        <v>Yes</v>
      </c>
      <c r="E7" s="4">
        <v>100</v>
      </c>
      <c r="F7" s="5" t="str">
        <f>IF($B7="N/A","N/A",IF(E7&gt;95,"Yes","No"))</f>
        <v>Yes</v>
      </c>
      <c r="G7" s="4">
        <v>100</v>
      </c>
      <c r="H7" s="5" t="str">
        <f>IF($B7="N/A","N/A",IF(G7&gt;95,"Yes","No"))</f>
        <v>Yes</v>
      </c>
      <c r="I7" s="6" t="s">
        <v>1748</v>
      </c>
      <c r="J7" s="6">
        <v>0</v>
      </c>
      <c r="K7" s="92" t="str">
        <f t="shared" si="0"/>
        <v>Yes</v>
      </c>
    </row>
    <row r="8" spans="1:11" x14ac:dyDescent="0.25">
      <c r="A8" s="111" t="s">
        <v>29</v>
      </c>
      <c r="B8" s="21" t="s">
        <v>217</v>
      </c>
      <c r="C8" s="44" t="s">
        <v>1748</v>
      </c>
      <c r="D8" s="5" t="str">
        <f>IF($B8="N/A","N/A",IF(C8=0,"Yes","No"))</f>
        <v>No</v>
      </c>
      <c r="E8" s="4">
        <v>0</v>
      </c>
      <c r="F8" s="5" t="str">
        <f>IF($B8="N/A","N/A",IF(E8=0,"Yes","No"))</f>
        <v>Yes</v>
      </c>
      <c r="G8" s="4">
        <v>0</v>
      </c>
      <c r="H8" s="5" t="str">
        <f>IF($B8="N/A","N/A",IF(G8=0,"Yes","No"))</f>
        <v>Yes</v>
      </c>
      <c r="I8" s="6" t="s">
        <v>1748</v>
      </c>
      <c r="J8" s="6" t="s">
        <v>1748</v>
      </c>
      <c r="K8" s="92" t="str">
        <f t="shared" si="0"/>
        <v>N/A</v>
      </c>
    </row>
    <row r="9" spans="1:11" x14ac:dyDescent="0.25">
      <c r="A9" s="111" t="s">
        <v>16</v>
      </c>
      <c r="B9" s="21" t="s">
        <v>213</v>
      </c>
      <c r="C9" s="44" t="s">
        <v>1748</v>
      </c>
      <c r="D9" s="5" t="str">
        <f t="shared" ref="D9:D15" si="1">IF($B9="N/A","N/A",IF(C9&gt;15,"No",IF(C9&lt;-15,"No","Yes")))</f>
        <v>N/A</v>
      </c>
      <c r="E9" s="4">
        <v>21.268831363</v>
      </c>
      <c r="F9" s="5" t="str">
        <f t="shared" ref="F9:F15" si="2">IF($B9="N/A","N/A",IF(E9&gt;15,"No",IF(E9&lt;-15,"No","Yes")))</f>
        <v>N/A</v>
      </c>
      <c r="G9" s="4">
        <v>10.047159540999999</v>
      </c>
      <c r="H9" s="5" t="str">
        <f t="shared" ref="H9:H15" si="3">IF($B9="N/A","N/A",IF(G9&gt;15,"No",IF(G9&lt;-15,"No","Yes")))</f>
        <v>N/A</v>
      </c>
      <c r="I9" s="6" t="s">
        <v>1748</v>
      </c>
      <c r="J9" s="6">
        <v>-52.8</v>
      </c>
      <c r="K9" s="92" t="str">
        <f t="shared" si="0"/>
        <v>No</v>
      </c>
    </row>
    <row r="10" spans="1:11" x14ac:dyDescent="0.25">
      <c r="A10" s="111" t="s">
        <v>36</v>
      </c>
      <c r="B10" s="21" t="s">
        <v>213</v>
      </c>
      <c r="C10" s="44" t="s">
        <v>1748</v>
      </c>
      <c r="D10" s="5" t="str">
        <f t="shared" si="1"/>
        <v>N/A</v>
      </c>
      <c r="E10" s="4">
        <v>3.336948E-4</v>
      </c>
      <c r="F10" s="5" t="str">
        <f t="shared" si="2"/>
        <v>N/A</v>
      </c>
      <c r="G10" s="4">
        <v>9.5066669999999999E-4</v>
      </c>
      <c r="H10" s="5" t="str">
        <f t="shared" si="3"/>
        <v>N/A</v>
      </c>
      <c r="I10" s="6" t="s">
        <v>1748</v>
      </c>
      <c r="J10" s="6">
        <v>184.9</v>
      </c>
      <c r="K10" s="92" t="str">
        <f t="shared" si="0"/>
        <v>No</v>
      </c>
    </row>
    <row r="11" spans="1:11" x14ac:dyDescent="0.25">
      <c r="A11" s="111" t="s">
        <v>37</v>
      </c>
      <c r="B11" s="21" t="s">
        <v>213</v>
      </c>
      <c r="C11" s="44" t="s">
        <v>1748</v>
      </c>
      <c r="D11" s="5" t="str">
        <f t="shared" si="1"/>
        <v>N/A</v>
      </c>
      <c r="E11" s="4">
        <v>19.370958259999998</v>
      </c>
      <c r="F11" s="5" t="str">
        <f t="shared" si="2"/>
        <v>N/A</v>
      </c>
      <c r="G11" s="4">
        <v>18.258556761000001</v>
      </c>
      <c r="H11" s="5" t="str">
        <f t="shared" si="3"/>
        <v>N/A</v>
      </c>
      <c r="I11" s="6" t="s">
        <v>1748</v>
      </c>
      <c r="J11" s="6">
        <v>-5.74</v>
      </c>
      <c r="K11" s="92" t="str">
        <f t="shared" si="0"/>
        <v>Yes</v>
      </c>
    </row>
    <row r="12" spans="1:11" x14ac:dyDescent="0.25">
      <c r="A12" s="111" t="s">
        <v>38</v>
      </c>
      <c r="B12" s="21" t="s">
        <v>213</v>
      </c>
      <c r="C12" s="44" t="s">
        <v>1748</v>
      </c>
      <c r="D12" s="5" t="str">
        <f t="shared" si="1"/>
        <v>N/A</v>
      </c>
      <c r="E12" s="4">
        <v>22.533848325000001</v>
      </c>
      <c r="F12" s="5" t="str">
        <f t="shared" si="2"/>
        <v>N/A</v>
      </c>
      <c r="G12" s="4">
        <v>10.363808728</v>
      </c>
      <c r="H12" s="5" t="str">
        <f t="shared" si="3"/>
        <v>N/A</v>
      </c>
      <c r="I12" s="6" t="s">
        <v>1748</v>
      </c>
      <c r="J12" s="6">
        <v>-54</v>
      </c>
      <c r="K12" s="92" t="str">
        <f t="shared" si="0"/>
        <v>No</v>
      </c>
    </row>
    <row r="13" spans="1:11" x14ac:dyDescent="0.25">
      <c r="A13" s="111" t="s">
        <v>866</v>
      </c>
      <c r="B13" s="21" t="s">
        <v>213</v>
      </c>
      <c r="C13" s="44" t="s">
        <v>1748</v>
      </c>
      <c r="D13" s="5" t="str">
        <f t="shared" si="1"/>
        <v>N/A</v>
      </c>
      <c r="E13" s="4">
        <v>82.345463699999996</v>
      </c>
      <c r="F13" s="5" t="str">
        <f t="shared" si="2"/>
        <v>N/A</v>
      </c>
      <c r="G13" s="4">
        <v>13.792343851</v>
      </c>
      <c r="H13" s="5" t="str">
        <f t="shared" si="3"/>
        <v>N/A</v>
      </c>
      <c r="I13" s="6" t="s">
        <v>1748</v>
      </c>
      <c r="J13" s="6">
        <v>-83.3</v>
      </c>
      <c r="K13" s="92" t="str">
        <f t="shared" si="0"/>
        <v>No</v>
      </c>
    </row>
    <row r="14" spans="1:11" x14ac:dyDescent="0.25">
      <c r="A14" s="111" t="s">
        <v>867</v>
      </c>
      <c r="B14" s="21" t="s">
        <v>213</v>
      </c>
      <c r="C14" s="44" t="s">
        <v>1748</v>
      </c>
      <c r="D14" s="5" t="str">
        <f t="shared" si="1"/>
        <v>N/A</v>
      </c>
      <c r="E14" s="4">
        <v>76.527702352000006</v>
      </c>
      <c r="F14" s="5" t="str">
        <f t="shared" si="2"/>
        <v>N/A</v>
      </c>
      <c r="G14" s="4">
        <v>11.43423207</v>
      </c>
      <c r="H14" s="5" t="str">
        <f t="shared" si="3"/>
        <v>N/A</v>
      </c>
      <c r="I14" s="6" t="s">
        <v>1748</v>
      </c>
      <c r="J14" s="6">
        <v>-85.1</v>
      </c>
      <c r="K14" s="92" t="str">
        <f t="shared" si="0"/>
        <v>No</v>
      </c>
    </row>
    <row r="15" spans="1:11" x14ac:dyDescent="0.25">
      <c r="A15" s="111" t="s">
        <v>161</v>
      </c>
      <c r="B15" s="21" t="s">
        <v>213</v>
      </c>
      <c r="C15" s="44" t="s">
        <v>1748</v>
      </c>
      <c r="D15" s="5" t="str">
        <f t="shared" si="1"/>
        <v>N/A</v>
      </c>
      <c r="E15" s="4">
        <v>68.859010542999997</v>
      </c>
      <c r="F15" s="5" t="str">
        <f t="shared" si="2"/>
        <v>N/A</v>
      </c>
      <c r="G15" s="4">
        <v>77.399426929000001</v>
      </c>
      <c r="H15" s="5" t="str">
        <f t="shared" si="3"/>
        <v>N/A</v>
      </c>
      <c r="I15" s="6" t="s">
        <v>1748</v>
      </c>
      <c r="J15" s="6">
        <v>12.4</v>
      </c>
      <c r="K15" s="92" t="str">
        <f t="shared" si="0"/>
        <v>Yes</v>
      </c>
    </row>
    <row r="16" spans="1:11" x14ac:dyDescent="0.25">
      <c r="A16" s="111" t="s">
        <v>162</v>
      </c>
      <c r="B16" s="21" t="s">
        <v>246</v>
      </c>
      <c r="C16" s="44" t="s">
        <v>1748</v>
      </c>
      <c r="D16" s="5" t="str">
        <f>IF($B16="N/A","N/A",IF(C16&gt;95,"Yes","No"))</f>
        <v>Yes</v>
      </c>
      <c r="E16" s="4">
        <v>100</v>
      </c>
      <c r="F16" s="5" t="str">
        <f>IF($B16="N/A","N/A",IF(E16&gt;95,"Yes","No"))</f>
        <v>Yes</v>
      </c>
      <c r="G16" s="4">
        <v>98.530896084999995</v>
      </c>
      <c r="H16" s="5" t="str">
        <f>IF($B16="N/A","N/A",IF(G16&gt;95,"Yes","No"))</f>
        <v>Yes</v>
      </c>
      <c r="I16" s="6" t="s">
        <v>1748</v>
      </c>
      <c r="J16" s="6">
        <v>-1.47</v>
      </c>
      <c r="K16" s="92" t="str">
        <f t="shared" ref="K16:K26" si="4">IF(J16="Div by 0", "N/A", IF(J16="N/A","N/A", IF(J16&gt;30, "No", IF(J16&lt;-30, "No", "Yes"))))</f>
        <v>Yes</v>
      </c>
    </row>
    <row r="17" spans="1:11" x14ac:dyDescent="0.25">
      <c r="A17" s="111" t="s">
        <v>868</v>
      </c>
      <c r="B17" s="29" t="s">
        <v>247</v>
      </c>
      <c r="C17" s="44" t="s">
        <v>1748</v>
      </c>
      <c r="D17" s="5" t="str">
        <f>IF($B17="N/A","N/A",IF(C17&gt;90,"No",IF(C17&lt;50,"No","Yes")))</f>
        <v>No</v>
      </c>
      <c r="E17" s="4">
        <v>37.707731854000002</v>
      </c>
      <c r="F17" s="5" t="str">
        <f>IF($B17="N/A","N/A",IF(E17&gt;90,"No",IF(E17&lt;50,"No","Yes")))</f>
        <v>No</v>
      </c>
      <c r="G17" s="4">
        <v>26.283566715999999</v>
      </c>
      <c r="H17" s="5" t="str">
        <f>IF($B17="N/A","N/A",IF(G17&gt;90,"No",IF(G17&lt;50,"No","Yes")))</f>
        <v>No</v>
      </c>
      <c r="I17" s="6" t="s">
        <v>1748</v>
      </c>
      <c r="J17" s="6">
        <v>-30.3</v>
      </c>
      <c r="K17" s="92" t="str">
        <f t="shared" si="4"/>
        <v>No</v>
      </c>
    </row>
    <row r="18" spans="1:11" x14ac:dyDescent="0.25">
      <c r="A18" s="111" t="s">
        <v>869</v>
      </c>
      <c r="B18" s="29" t="s">
        <v>224</v>
      </c>
      <c r="C18" s="44" t="s">
        <v>1748</v>
      </c>
      <c r="D18" s="5" t="str">
        <f t="shared" ref="D18:D23" si="5">IF($B18="N/A","N/A",IF(C18&gt;5,"No",IF(C18&lt;=0,"No","Yes")))</f>
        <v>No</v>
      </c>
      <c r="E18" s="4">
        <v>20.016549114</v>
      </c>
      <c r="F18" s="5" t="str">
        <f t="shared" ref="F18:F23" si="6">IF($B18="N/A","N/A",IF(E18&gt;5,"No",IF(E18&lt;=0,"No","Yes")))</f>
        <v>No</v>
      </c>
      <c r="G18" s="4">
        <v>43.814122576000003</v>
      </c>
      <c r="H18" s="5" t="str">
        <f t="shared" ref="H18:H23" si="7">IF($B18="N/A","N/A",IF(G18&gt;5,"No",IF(G18&lt;=0,"No","Yes")))</f>
        <v>No</v>
      </c>
      <c r="I18" s="6" t="s">
        <v>1748</v>
      </c>
      <c r="J18" s="6">
        <v>118.9</v>
      </c>
      <c r="K18" s="92" t="str">
        <f t="shared" si="4"/>
        <v>No</v>
      </c>
    </row>
    <row r="19" spans="1:11" x14ac:dyDescent="0.25">
      <c r="A19" s="111" t="s">
        <v>870</v>
      </c>
      <c r="B19" s="29" t="s">
        <v>224</v>
      </c>
      <c r="C19" s="44" t="s">
        <v>1748</v>
      </c>
      <c r="D19" s="5" t="str">
        <f t="shared" si="5"/>
        <v>No</v>
      </c>
      <c r="E19" s="4">
        <v>4.6206025675999998</v>
      </c>
      <c r="F19" s="5" t="str">
        <f t="shared" si="6"/>
        <v>Yes</v>
      </c>
      <c r="G19" s="4">
        <v>3.1039334859999999</v>
      </c>
      <c r="H19" s="5" t="str">
        <f t="shared" si="7"/>
        <v>Yes</v>
      </c>
      <c r="I19" s="6" t="s">
        <v>1748</v>
      </c>
      <c r="J19" s="6">
        <v>-32.799999999999997</v>
      </c>
      <c r="K19" s="92" t="str">
        <f t="shared" si="4"/>
        <v>No</v>
      </c>
    </row>
    <row r="20" spans="1:11" x14ac:dyDescent="0.25">
      <c r="A20" s="111" t="s">
        <v>871</v>
      </c>
      <c r="B20" s="29" t="s">
        <v>224</v>
      </c>
      <c r="C20" s="44" t="s">
        <v>1748</v>
      </c>
      <c r="D20" s="5" t="str">
        <f t="shared" si="5"/>
        <v>No</v>
      </c>
      <c r="E20" s="4">
        <v>0.23909872090000001</v>
      </c>
      <c r="F20" s="5" t="str">
        <f t="shared" si="6"/>
        <v>Yes</v>
      </c>
      <c r="G20" s="4">
        <v>0.1883744604</v>
      </c>
      <c r="H20" s="5" t="str">
        <f t="shared" si="7"/>
        <v>Yes</v>
      </c>
      <c r="I20" s="6" t="s">
        <v>1748</v>
      </c>
      <c r="J20" s="6">
        <v>-21.2</v>
      </c>
      <c r="K20" s="92" t="str">
        <f t="shared" si="4"/>
        <v>Yes</v>
      </c>
    </row>
    <row r="21" spans="1:11" x14ac:dyDescent="0.25">
      <c r="A21" s="111" t="s">
        <v>872</v>
      </c>
      <c r="B21" s="21" t="s">
        <v>213</v>
      </c>
      <c r="C21" s="44" t="s">
        <v>1748</v>
      </c>
      <c r="D21" s="5" t="str">
        <f t="shared" si="5"/>
        <v>N/A</v>
      </c>
      <c r="E21" s="4">
        <v>7.19527E-5</v>
      </c>
      <c r="F21" s="5" t="str">
        <f t="shared" si="6"/>
        <v>N/A</v>
      </c>
      <c r="G21" s="4">
        <v>1.109027E-4</v>
      </c>
      <c r="H21" s="5" t="str">
        <f t="shared" si="7"/>
        <v>N/A</v>
      </c>
      <c r="I21" s="6" t="s">
        <v>1748</v>
      </c>
      <c r="J21" s="6">
        <v>54.13</v>
      </c>
      <c r="K21" s="92" t="str">
        <f t="shared" si="4"/>
        <v>No</v>
      </c>
    </row>
    <row r="22" spans="1:11" x14ac:dyDescent="0.25">
      <c r="A22" s="111" t="s">
        <v>1741</v>
      </c>
      <c r="B22" s="21" t="s">
        <v>213</v>
      </c>
      <c r="C22" s="44" t="s">
        <v>1748</v>
      </c>
      <c r="D22" s="5" t="str">
        <f t="shared" si="5"/>
        <v>N/A</v>
      </c>
      <c r="E22" s="4">
        <v>0</v>
      </c>
      <c r="F22" s="5" t="str">
        <f t="shared" si="6"/>
        <v>N/A</v>
      </c>
      <c r="G22" s="4">
        <v>1.478703E-4</v>
      </c>
      <c r="H22" s="5" t="str">
        <f t="shared" si="7"/>
        <v>N/A</v>
      </c>
      <c r="I22" s="6" t="s">
        <v>1748</v>
      </c>
      <c r="J22" s="6" t="s">
        <v>1748</v>
      </c>
      <c r="K22" s="92" t="str">
        <f t="shared" si="4"/>
        <v>N/A</v>
      </c>
    </row>
    <row r="23" spans="1:11" x14ac:dyDescent="0.25">
      <c r="A23" s="111" t="s">
        <v>873</v>
      </c>
      <c r="B23" s="21" t="s">
        <v>213</v>
      </c>
      <c r="C23" s="44" t="s">
        <v>1748</v>
      </c>
      <c r="D23" s="5" t="str">
        <f t="shared" si="5"/>
        <v>N/A</v>
      </c>
      <c r="E23" s="4">
        <v>3.5976330000000003E-4</v>
      </c>
      <c r="F23" s="5" t="str">
        <f t="shared" si="6"/>
        <v>N/A</v>
      </c>
      <c r="G23" s="4">
        <v>1.14599495E-2</v>
      </c>
      <c r="H23" s="5" t="str">
        <f t="shared" si="7"/>
        <v>N/A</v>
      </c>
      <c r="I23" s="6" t="s">
        <v>1748</v>
      </c>
      <c r="J23" s="6">
        <v>3085</v>
      </c>
      <c r="K23" s="92" t="str">
        <f t="shared" si="4"/>
        <v>No</v>
      </c>
    </row>
    <row r="24" spans="1:11" x14ac:dyDescent="0.25">
      <c r="A24" s="111" t="s">
        <v>874</v>
      </c>
      <c r="B24" s="21" t="s">
        <v>232</v>
      </c>
      <c r="C24" s="44" t="s">
        <v>1748</v>
      </c>
      <c r="D24" s="5" t="str">
        <f>IF($B24="N/A","N/A",IF(C24&gt;10,"No",IF(C24&lt;1,"No","Yes")))</f>
        <v>No</v>
      </c>
      <c r="E24" s="4">
        <v>2.2761687361999998</v>
      </c>
      <c r="F24" s="5" t="str">
        <f>IF($B24="N/A","N/A",IF(E24&gt;10,"No",IF(E24&lt;1,"No","Yes")))</f>
        <v>Yes</v>
      </c>
      <c r="G24" s="4">
        <v>1.6071408546999999</v>
      </c>
      <c r="H24" s="5" t="str">
        <f>IF($B24="N/A","N/A",IF(G24&gt;10,"No",IF(G24&lt;1,"No","Yes")))</f>
        <v>Yes</v>
      </c>
      <c r="I24" s="6" t="s">
        <v>1748</v>
      </c>
      <c r="J24" s="6">
        <v>-29.4</v>
      </c>
      <c r="K24" s="92" t="str">
        <f t="shared" si="4"/>
        <v>Yes</v>
      </c>
    </row>
    <row r="25" spans="1:11" x14ac:dyDescent="0.25">
      <c r="A25" s="111" t="s">
        <v>875</v>
      </c>
      <c r="B25" s="47" t="s">
        <v>239</v>
      </c>
      <c r="C25" s="44" t="s">
        <v>1748</v>
      </c>
      <c r="D25" s="5" t="str">
        <f>IF($B25="N/A","N/A",IF(C25&gt;10,"No",IF(C25&lt;=0,"No","Yes")))</f>
        <v>No</v>
      </c>
      <c r="E25" s="4">
        <v>16.302190418999999</v>
      </c>
      <c r="F25" s="5" t="str">
        <f>IF($B25="N/A","N/A",IF(E25&gt;10,"No",IF(E25&lt;=0,"No","Yes")))</f>
        <v>No</v>
      </c>
      <c r="G25" s="4">
        <v>10.204727685</v>
      </c>
      <c r="H25" s="5" t="str">
        <f>IF($B25="N/A","N/A",IF(G25&gt;10,"No",IF(G25&lt;=0,"No","Yes")))</f>
        <v>No</v>
      </c>
      <c r="I25" s="6" t="s">
        <v>1748</v>
      </c>
      <c r="J25" s="6">
        <v>-37.4</v>
      </c>
      <c r="K25" s="92" t="str">
        <f t="shared" si="4"/>
        <v>No</v>
      </c>
    </row>
    <row r="26" spans="1:11" x14ac:dyDescent="0.25">
      <c r="A26" s="111" t="s">
        <v>876</v>
      </c>
      <c r="B26" s="29" t="s">
        <v>248</v>
      </c>
      <c r="C26" s="44" t="s">
        <v>1748</v>
      </c>
      <c r="D26" s="5" t="str">
        <f>IF($B26="N/A","N/A",IF(C26&gt;=5,"No",IF(C26&lt;0,"No","Yes")))</f>
        <v>No</v>
      </c>
      <c r="E26" s="4">
        <v>0</v>
      </c>
      <c r="F26" s="5" t="str">
        <f>IF($B26="N/A","N/A",IF(E26&gt;=5,"No",IF(E26&lt;0,"No","Yes")))</f>
        <v>Yes</v>
      </c>
      <c r="G26" s="4">
        <v>1.4691039145</v>
      </c>
      <c r="H26" s="5" t="str">
        <f>IF($B26="N/A","N/A",IF(G26&gt;=5,"No",IF(G26&lt;0,"No","Yes")))</f>
        <v>Yes</v>
      </c>
      <c r="I26" s="6" t="s">
        <v>1748</v>
      </c>
      <c r="J26" s="6" t="s">
        <v>1748</v>
      </c>
      <c r="K26" s="92" t="str">
        <f t="shared" si="4"/>
        <v>N/A</v>
      </c>
    </row>
    <row r="27" spans="1:11" x14ac:dyDescent="0.25">
      <c r="A27" s="111" t="s">
        <v>14</v>
      </c>
      <c r="B27" s="29" t="s">
        <v>249</v>
      </c>
      <c r="C27" s="44" t="s">
        <v>1748</v>
      </c>
      <c r="D27" s="5" t="str">
        <f>IF($B27="N/A","N/A",IF(C27&gt;15,"No",IF(C27&lt;=0,"No","Yes")))</f>
        <v>No</v>
      </c>
      <c r="E27" s="4">
        <v>0.56506230199999996</v>
      </c>
      <c r="F27" s="5" t="str">
        <f>IF($B27="N/A","N/A",IF(E27&gt;15,"No",IF(E27&lt;=0,"No","Yes")))</f>
        <v>Yes</v>
      </c>
      <c r="G27" s="4">
        <v>0.3031834384</v>
      </c>
      <c r="H27" s="5" t="str">
        <f>IF($B27="N/A","N/A",IF(G27&gt;15,"No",IF(G27&lt;=0,"No","Yes")))</f>
        <v>Yes</v>
      </c>
      <c r="I27" s="6" t="s">
        <v>1748</v>
      </c>
      <c r="J27" s="6">
        <v>-46.3</v>
      </c>
      <c r="K27" s="92" t="str">
        <f>IF(J27="Div by 0", "N/A", IF(J27="N/A","N/A", IF(J27&gt;30, "No", IF(J27&lt;-30, "No", "Yes"))))</f>
        <v>No</v>
      </c>
    </row>
    <row r="28" spans="1:11" x14ac:dyDescent="0.25">
      <c r="A28" s="111" t="s">
        <v>877</v>
      </c>
      <c r="B28" s="21" t="s">
        <v>213</v>
      </c>
      <c r="C28" s="46" t="s">
        <v>1748</v>
      </c>
      <c r="D28" s="5" t="str">
        <f>IF($B28="N/A","N/A",IF(C28&gt;15,"No",IF(C28&lt;-15,"No","Yes")))</f>
        <v>N/A</v>
      </c>
      <c r="E28" s="23">
        <v>77.404163881000002</v>
      </c>
      <c r="F28" s="5" t="str">
        <f>IF($B28="N/A","N/A",IF(E28&gt;15,"No",IF(E28&lt;-15,"No","Yes")))</f>
        <v>N/A</v>
      </c>
      <c r="G28" s="23">
        <v>85.244716306000001</v>
      </c>
      <c r="H28" s="5" t="str">
        <f>IF($B28="N/A","N/A",IF(G28&gt;15,"No",IF(G28&lt;-15,"No","Yes")))</f>
        <v>N/A</v>
      </c>
      <c r="I28" s="6" t="s">
        <v>1748</v>
      </c>
      <c r="J28" s="6">
        <v>10.130000000000001</v>
      </c>
      <c r="K28" s="92" t="str">
        <f>IF(J28="Div by 0", "N/A", IF(J28="N/A","N/A", IF(J28&gt;30, "No", IF(J28&lt;-30, "No", "Yes"))))</f>
        <v>Yes</v>
      </c>
    </row>
    <row r="29" spans="1:11" x14ac:dyDescent="0.25">
      <c r="A29" s="111" t="s">
        <v>378</v>
      </c>
      <c r="B29" s="21" t="s">
        <v>250</v>
      </c>
      <c r="C29" s="44" t="s">
        <v>1748</v>
      </c>
      <c r="D29" s="5" t="str">
        <f>IF($B29="N/A","N/A",IF(C29&gt;35,"No",IF(C29&lt;10,"No","Yes")))</f>
        <v>No</v>
      </c>
      <c r="E29" s="4">
        <v>13.590744009</v>
      </c>
      <c r="F29" s="5" t="str">
        <f>IF($B29="N/A","N/A",IF(E29&gt;35,"No",IF(E29&lt;10,"No","Yes")))</f>
        <v>Yes</v>
      </c>
      <c r="G29" s="4">
        <v>9.2004541097000008</v>
      </c>
      <c r="H29" s="5" t="str">
        <f>IF($B29="N/A","N/A",IF(G29&gt;35,"No",IF(G29&lt;10,"No","Yes")))</f>
        <v>No</v>
      </c>
      <c r="I29" s="6" t="s">
        <v>1748</v>
      </c>
      <c r="J29" s="6">
        <v>-32.299999999999997</v>
      </c>
      <c r="K29" s="92" t="str">
        <f t="shared" ref="K29:K54" si="8">IF(J29="Div by 0", "N/A", IF(J29="N/A","N/A", IF(J29&gt;30, "No", IF(J29&lt;-30, "No", "Yes"))))</f>
        <v>No</v>
      </c>
    </row>
    <row r="30" spans="1:11" x14ac:dyDescent="0.25">
      <c r="A30" s="111" t="s">
        <v>379</v>
      </c>
      <c r="B30" s="21" t="s">
        <v>251</v>
      </c>
      <c r="C30" s="44" t="s">
        <v>1748</v>
      </c>
      <c r="D30" s="5" t="str">
        <f>IF($B30="N/A","N/A",IF(C30&gt;20,"No",IF(C30&lt;2,"No","Yes")))</f>
        <v>No</v>
      </c>
      <c r="E30" s="4">
        <v>17.437243780999999</v>
      </c>
      <c r="F30" s="5" t="str">
        <f>IF($B30="N/A","N/A",IF(E30&gt;20,"No",IF(E30&lt;2,"No","Yes")))</f>
        <v>Yes</v>
      </c>
      <c r="G30" s="4">
        <v>12.648506467000001</v>
      </c>
      <c r="H30" s="5" t="str">
        <f>IF($B30="N/A","N/A",IF(G30&gt;20,"No",IF(G30&lt;2,"No","Yes")))</f>
        <v>Yes</v>
      </c>
      <c r="I30" s="6" t="s">
        <v>1748</v>
      </c>
      <c r="J30" s="6">
        <v>-27.5</v>
      </c>
      <c r="K30" s="92" t="str">
        <f t="shared" si="8"/>
        <v>Yes</v>
      </c>
    </row>
    <row r="31" spans="1:11" x14ac:dyDescent="0.25">
      <c r="A31" s="111" t="s">
        <v>380</v>
      </c>
      <c r="B31" s="21" t="s">
        <v>252</v>
      </c>
      <c r="C31" s="44" t="s">
        <v>1748</v>
      </c>
      <c r="D31" s="5" t="str">
        <f>IF($B31="N/A","N/A",IF(C31&gt;8,"No",IF(C31&lt;0.5,"No","Yes")))</f>
        <v>No</v>
      </c>
      <c r="E31" s="4">
        <v>6.2684446171000001</v>
      </c>
      <c r="F31" s="5" t="str">
        <f>IF($B31="N/A","N/A",IF(E31&gt;8,"No",IF(E31&lt;0.5,"No","Yes")))</f>
        <v>Yes</v>
      </c>
      <c r="G31" s="4">
        <v>0.68922354409999997</v>
      </c>
      <c r="H31" s="5" t="str">
        <f>IF($B31="N/A","N/A",IF(G31&gt;8,"No",IF(G31&lt;0.5,"No","Yes")))</f>
        <v>Yes</v>
      </c>
      <c r="I31" s="6" t="s">
        <v>1748</v>
      </c>
      <c r="J31" s="6">
        <v>-89</v>
      </c>
      <c r="K31" s="92" t="str">
        <f t="shared" si="8"/>
        <v>No</v>
      </c>
    </row>
    <row r="32" spans="1:11" x14ac:dyDescent="0.25">
      <c r="A32" s="111" t="s">
        <v>381</v>
      </c>
      <c r="B32" s="21" t="s">
        <v>253</v>
      </c>
      <c r="C32" s="44" t="s">
        <v>1748</v>
      </c>
      <c r="D32" s="5" t="str">
        <f>IF($B32="N/A","N/A",IF(C32&gt;25,"No",IF(C32&lt;3,"No","Yes")))</f>
        <v>No</v>
      </c>
      <c r="E32" s="4">
        <v>5.3906040606000003</v>
      </c>
      <c r="F32" s="5" t="str">
        <f>IF($B32="N/A","N/A",IF(E32&gt;25,"No",IF(E32&lt;3,"No","Yes")))</f>
        <v>Yes</v>
      </c>
      <c r="G32" s="4">
        <v>3.8885949966000002</v>
      </c>
      <c r="H32" s="5" t="str">
        <f>IF($B32="N/A","N/A",IF(G32&gt;25,"No",IF(G32&lt;3,"No","Yes")))</f>
        <v>Yes</v>
      </c>
      <c r="I32" s="6" t="s">
        <v>1748</v>
      </c>
      <c r="J32" s="6">
        <v>-27.9</v>
      </c>
      <c r="K32" s="92" t="str">
        <f t="shared" si="8"/>
        <v>Yes</v>
      </c>
    </row>
    <row r="33" spans="1:11" x14ac:dyDescent="0.25">
      <c r="A33" s="111" t="s">
        <v>382</v>
      </c>
      <c r="B33" s="21" t="s">
        <v>254</v>
      </c>
      <c r="C33" s="44" t="s">
        <v>1748</v>
      </c>
      <c r="D33" s="5" t="str">
        <f>IF($B33="N/A","N/A",IF(C33&gt;25,"No",IF(C33&lt;2,"No","Yes")))</f>
        <v>No</v>
      </c>
      <c r="E33" s="4">
        <v>2.5524489990000001</v>
      </c>
      <c r="F33" s="5" t="str">
        <f>IF($B33="N/A","N/A",IF(E33&gt;25,"No",IF(E33&lt;2,"No","Yes")))</f>
        <v>Yes</v>
      </c>
      <c r="G33" s="4">
        <v>1.6129694097</v>
      </c>
      <c r="H33" s="5" t="str">
        <f>IF($B33="N/A","N/A",IF(G33&gt;25,"No",IF(G33&lt;2,"No","Yes")))</f>
        <v>No</v>
      </c>
      <c r="I33" s="6" t="s">
        <v>1748</v>
      </c>
      <c r="J33" s="6">
        <v>-36.799999999999997</v>
      </c>
      <c r="K33" s="92" t="str">
        <f t="shared" si="8"/>
        <v>No</v>
      </c>
    </row>
    <row r="34" spans="1:11" x14ac:dyDescent="0.25">
      <c r="A34" s="111" t="s">
        <v>383</v>
      </c>
      <c r="B34" s="21" t="s">
        <v>255</v>
      </c>
      <c r="C34" s="44" t="s">
        <v>1748</v>
      </c>
      <c r="D34" s="5" t="str">
        <f>IF($B34="N/A","N/A",IF(C34&gt;25,"No",IF(C34&lt;=0,"No","Yes")))</f>
        <v>No</v>
      </c>
      <c r="E34" s="4">
        <v>1.5910893814</v>
      </c>
      <c r="F34" s="5" t="str">
        <f>IF($B34="N/A","N/A",IF(E34&gt;25,"No",IF(E34&lt;=0,"No","Yes")))</f>
        <v>Yes</v>
      </c>
      <c r="G34" s="4">
        <v>1.0933900860000001</v>
      </c>
      <c r="H34" s="5" t="str">
        <f>IF($B34="N/A","N/A",IF(G34&gt;25,"No",IF(G34&lt;=0,"No","Yes")))</f>
        <v>Yes</v>
      </c>
      <c r="I34" s="6" t="s">
        <v>1748</v>
      </c>
      <c r="J34" s="6">
        <v>-31.3</v>
      </c>
      <c r="K34" s="92" t="str">
        <f t="shared" si="8"/>
        <v>No</v>
      </c>
    </row>
    <row r="35" spans="1:11" x14ac:dyDescent="0.25">
      <c r="A35" s="111" t="s">
        <v>384</v>
      </c>
      <c r="B35" s="21" t="s">
        <v>256</v>
      </c>
      <c r="C35" s="44" t="s">
        <v>1748</v>
      </c>
      <c r="D35" s="5" t="str">
        <f>IF($B35="N/A","N/A",IF(C35&gt;20,"No",IF(C35&lt;4,"No","Yes")))</f>
        <v>No</v>
      </c>
      <c r="E35" s="4">
        <v>18.007036971000002</v>
      </c>
      <c r="F35" s="5" t="str">
        <f>IF($B35="N/A","N/A",IF(E35&gt;20,"No",IF(E35&lt;4,"No","Yes")))</f>
        <v>Yes</v>
      </c>
      <c r="G35" s="4">
        <v>12.309797185000001</v>
      </c>
      <c r="H35" s="5" t="str">
        <f>IF($B35="N/A","N/A",IF(G35&gt;20,"No",IF(G35&lt;4,"No","Yes")))</f>
        <v>Yes</v>
      </c>
      <c r="I35" s="6" t="s">
        <v>1748</v>
      </c>
      <c r="J35" s="6">
        <v>-31.6</v>
      </c>
      <c r="K35" s="92" t="str">
        <f t="shared" si="8"/>
        <v>No</v>
      </c>
    </row>
    <row r="36" spans="1:11" x14ac:dyDescent="0.25">
      <c r="A36" s="111" t="s">
        <v>385</v>
      </c>
      <c r="B36" s="21" t="s">
        <v>257</v>
      </c>
      <c r="C36" s="44" t="s">
        <v>1748</v>
      </c>
      <c r="D36" s="5" t="str">
        <f>IF($B36="N/A","N/A",IF(C36&gt;=3,"No",IF(C36&lt;0,"No","Yes")))</f>
        <v>No</v>
      </c>
      <c r="E36" s="4">
        <v>0</v>
      </c>
      <c r="F36" s="5" t="str">
        <f>IF($B36="N/A","N/A",IF(E36&gt;=3,"No",IF(E36&lt;0,"No","Yes")))</f>
        <v>Yes</v>
      </c>
      <c r="G36" s="4">
        <v>0</v>
      </c>
      <c r="H36" s="5" t="str">
        <f>IF($B36="N/A","N/A",IF(G36&gt;=3,"No",IF(G36&lt;0,"No","Yes")))</f>
        <v>Yes</v>
      </c>
      <c r="I36" s="6" t="s">
        <v>1748</v>
      </c>
      <c r="J36" s="6" t="s">
        <v>1748</v>
      </c>
      <c r="K36" s="92" t="str">
        <f t="shared" si="8"/>
        <v>N/A</v>
      </c>
    </row>
    <row r="37" spans="1:11" x14ac:dyDescent="0.25">
      <c r="A37" s="111" t="s">
        <v>386</v>
      </c>
      <c r="B37" s="21" t="s">
        <v>258</v>
      </c>
      <c r="C37" s="44" t="s">
        <v>1748</v>
      </c>
      <c r="D37" s="5" t="str">
        <f>IF($B37="N/A","N/A",IF(C37&gt;=25,"No",IF(C37&lt;0,"No","Yes")))</f>
        <v>No</v>
      </c>
      <c r="E37" s="4">
        <v>16.341692434999999</v>
      </c>
      <c r="F37" s="5" t="str">
        <f>IF($B37="N/A","N/A",IF(E37&gt;=25,"No",IF(E37&lt;0,"No","Yes")))</f>
        <v>Yes</v>
      </c>
      <c r="G37" s="4">
        <v>39.842486074999997</v>
      </c>
      <c r="H37" s="5" t="str">
        <f>IF($B37="N/A","N/A",IF(G37&gt;=25,"No",IF(G37&lt;0,"No","Yes")))</f>
        <v>No</v>
      </c>
      <c r="I37" s="6" t="s">
        <v>1748</v>
      </c>
      <c r="J37" s="6">
        <v>143.80000000000001</v>
      </c>
      <c r="K37" s="92" t="str">
        <f t="shared" si="8"/>
        <v>No</v>
      </c>
    </row>
    <row r="38" spans="1:11" x14ac:dyDescent="0.25">
      <c r="A38" s="111" t="s">
        <v>387</v>
      </c>
      <c r="B38" s="21" t="s">
        <v>221</v>
      </c>
      <c r="C38" s="44" t="s">
        <v>1748</v>
      </c>
      <c r="D38" s="5" t="str">
        <f>IF($B38="N/A","N/A",IF(C38&gt;3,"Yes","No"))</f>
        <v>Yes</v>
      </c>
      <c r="E38" s="4">
        <v>4.5137528533999998</v>
      </c>
      <c r="F38" s="5" t="str">
        <f>IF($B38="N/A","N/A",IF(E38&gt;3,"Yes","No"))</f>
        <v>Yes</v>
      </c>
      <c r="G38" s="4">
        <v>3.0576131094000001</v>
      </c>
      <c r="H38" s="5" t="str">
        <f>IF($B38="N/A","N/A",IF(G38&gt;3,"Yes","No"))</f>
        <v>Yes</v>
      </c>
      <c r="I38" s="6" t="s">
        <v>1748</v>
      </c>
      <c r="J38" s="6">
        <v>-32.299999999999997</v>
      </c>
      <c r="K38" s="92" t="str">
        <f t="shared" si="8"/>
        <v>No</v>
      </c>
    </row>
    <row r="39" spans="1:11" x14ac:dyDescent="0.25">
      <c r="A39" s="111" t="s">
        <v>388</v>
      </c>
      <c r="B39" s="21" t="s">
        <v>220</v>
      </c>
      <c r="C39" s="44" t="s">
        <v>1748</v>
      </c>
      <c r="D39" s="5" t="str">
        <f>IF($B39="N/A","N/A",IF(C39&gt;1,"Yes","No"))</f>
        <v>Yes</v>
      </c>
      <c r="E39" s="4">
        <v>0.57134017240000001</v>
      </c>
      <c r="F39" s="5" t="str">
        <f>IF($B39="N/A","N/A",IF(E39&gt;1,"Yes","No"))</f>
        <v>No</v>
      </c>
      <c r="G39" s="4">
        <v>0.39743844249999999</v>
      </c>
      <c r="H39" s="5" t="str">
        <f>IF($B39="N/A","N/A",IF(G39&gt;1,"Yes","No"))</f>
        <v>No</v>
      </c>
      <c r="I39" s="6" t="s">
        <v>1748</v>
      </c>
      <c r="J39" s="6">
        <v>-30.4</v>
      </c>
      <c r="K39" s="92" t="str">
        <f t="shared" si="8"/>
        <v>No</v>
      </c>
    </row>
    <row r="40" spans="1:11" x14ac:dyDescent="0.25">
      <c r="A40" s="111" t="s">
        <v>389</v>
      </c>
      <c r="B40" s="21" t="s">
        <v>213</v>
      </c>
      <c r="C40" s="44" t="s">
        <v>1748</v>
      </c>
      <c r="D40" s="5" t="str">
        <f>IF($B40="N/A","N/A",IF(C40&gt;15,"No",IF(C40&lt;-15,"No","Yes")))</f>
        <v>N/A</v>
      </c>
      <c r="E40" s="4">
        <v>5.6806632599999997E-2</v>
      </c>
      <c r="F40" s="5" t="str">
        <f>IF($B40="N/A","N/A",IF(E40&gt;15,"No",IF(E40&lt;-15,"No","Yes")))</f>
        <v>N/A</v>
      </c>
      <c r="G40" s="4">
        <v>3.6388420300000002E-2</v>
      </c>
      <c r="H40" s="5" t="str">
        <f>IF($B40="N/A","N/A",IF(G40&gt;15,"No",IF(G40&lt;-15,"No","Yes")))</f>
        <v>N/A</v>
      </c>
      <c r="I40" s="6" t="s">
        <v>1748</v>
      </c>
      <c r="J40" s="6">
        <v>-35.9</v>
      </c>
      <c r="K40" s="92" t="str">
        <f t="shared" si="8"/>
        <v>No</v>
      </c>
    </row>
    <row r="41" spans="1:11" x14ac:dyDescent="0.25">
      <c r="A41" s="111" t="s">
        <v>390</v>
      </c>
      <c r="B41" s="21" t="s">
        <v>213</v>
      </c>
      <c r="C41" s="44" t="s">
        <v>1748</v>
      </c>
      <c r="D41" s="5" t="str">
        <f>IF($B41="N/A","N/A",IF(C41&gt;15,"No",IF(C41&lt;-15,"No","Yes")))</f>
        <v>N/A</v>
      </c>
      <c r="E41" s="4">
        <v>1.7988200000000002E-5</v>
      </c>
      <c r="F41" s="5" t="str">
        <f>IF($B41="N/A","N/A",IF(E41&gt;15,"No",IF(E41&lt;-15,"No","Yes")))</f>
        <v>N/A</v>
      </c>
      <c r="G41" s="4">
        <v>0</v>
      </c>
      <c r="H41" s="5" t="str">
        <f>IF($B41="N/A","N/A",IF(G41&gt;15,"No",IF(G41&lt;-15,"No","Yes")))</f>
        <v>N/A</v>
      </c>
      <c r="I41" s="6" t="s">
        <v>1748</v>
      </c>
      <c r="J41" s="6">
        <v>-100</v>
      </c>
      <c r="K41" s="92" t="str">
        <f t="shared" si="8"/>
        <v>No</v>
      </c>
    </row>
    <row r="42" spans="1:11" x14ac:dyDescent="0.25">
      <c r="A42" s="111" t="s">
        <v>391</v>
      </c>
      <c r="B42" s="21" t="s">
        <v>259</v>
      </c>
      <c r="C42" s="44" t="s">
        <v>1748</v>
      </c>
      <c r="D42" s="5" t="str">
        <f>IF($B42="N/A","N/A",IF(C42&gt;0,"Yes","No"))</f>
        <v>Yes</v>
      </c>
      <c r="E42" s="4">
        <v>4.30456845E-2</v>
      </c>
      <c r="F42" s="5" t="str">
        <f>IF($B42="N/A","N/A",IF(E42&gt;0,"Yes","No"))</f>
        <v>Yes</v>
      </c>
      <c r="G42" s="4">
        <v>5.4121151875000004</v>
      </c>
      <c r="H42" s="5" t="str">
        <f>IF($B42="N/A","N/A",IF(G42&gt;0,"Yes","No"))</f>
        <v>Yes</v>
      </c>
      <c r="I42" s="6" t="s">
        <v>1748</v>
      </c>
      <c r="J42" s="6">
        <v>12473</v>
      </c>
      <c r="K42" s="92" t="str">
        <f t="shared" si="8"/>
        <v>No</v>
      </c>
    </row>
    <row r="43" spans="1:11" x14ac:dyDescent="0.25">
      <c r="A43" s="111" t="s">
        <v>392</v>
      </c>
      <c r="B43" s="21" t="s">
        <v>259</v>
      </c>
      <c r="C43" s="44" t="s">
        <v>1748</v>
      </c>
      <c r="D43" s="5" t="str">
        <f>IF($B43="N/A","N/A",IF(C43&gt;0,"Yes","No"))</f>
        <v>Yes</v>
      </c>
      <c r="E43" s="4">
        <v>6.3503267551000002</v>
      </c>
      <c r="F43" s="5" t="str">
        <f>IF($B43="N/A","N/A",IF(E43&gt;0,"Yes","No"))</f>
        <v>Yes</v>
      </c>
      <c r="G43" s="4">
        <v>4.1195437856000003</v>
      </c>
      <c r="H43" s="5" t="str">
        <f>IF($B43="N/A","N/A",IF(G43&gt;0,"Yes","No"))</f>
        <v>Yes</v>
      </c>
      <c r="I43" s="6" t="s">
        <v>1748</v>
      </c>
      <c r="J43" s="6">
        <v>-35.1</v>
      </c>
      <c r="K43" s="92" t="str">
        <f t="shared" si="8"/>
        <v>No</v>
      </c>
    </row>
    <row r="44" spans="1:11" x14ac:dyDescent="0.25">
      <c r="A44" s="111" t="s">
        <v>393</v>
      </c>
      <c r="B44" s="21" t="s">
        <v>259</v>
      </c>
      <c r="C44" s="44" t="s">
        <v>1748</v>
      </c>
      <c r="D44" s="5" t="str">
        <f>IF($B44="N/A","N/A",IF(C44&gt;0,"Yes","No"))</f>
        <v>Yes</v>
      </c>
      <c r="E44" s="4">
        <v>5.3964500000000001E-5</v>
      </c>
      <c r="F44" s="5" t="str">
        <f>IF($B44="N/A","N/A",IF(E44&gt;0,"Yes","No"))</f>
        <v>Yes</v>
      </c>
      <c r="G44" s="4">
        <v>6.1612599999999994E-5</v>
      </c>
      <c r="H44" s="5" t="str">
        <f>IF($B44="N/A","N/A",IF(G44&gt;0,"Yes","No"))</f>
        <v>Yes</v>
      </c>
      <c r="I44" s="6" t="s">
        <v>1748</v>
      </c>
      <c r="J44" s="6">
        <v>14.17</v>
      </c>
      <c r="K44" s="92" t="str">
        <f t="shared" si="8"/>
        <v>Yes</v>
      </c>
    </row>
    <row r="45" spans="1:11" x14ac:dyDescent="0.25">
      <c r="A45" s="111" t="s">
        <v>394</v>
      </c>
      <c r="B45" s="21" t="s">
        <v>220</v>
      </c>
      <c r="C45" s="44" t="s">
        <v>1748</v>
      </c>
      <c r="D45" s="5" t="str">
        <f>IF($B45="N/A","N/A",IF(C45&gt;1,"Yes","No"))</f>
        <v>Yes</v>
      </c>
      <c r="E45" s="4">
        <v>0.31218464489999997</v>
      </c>
      <c r="F45" s="5" t="str">
        <f>IF($B45="N/A","N/A",IF(E45&gt;1,"Yes","No"))</f>
        <v>No</v>
      </c>
      <c r="G45" s="4">
        <v>0.24176796710000001</v>
      </c>
      <c r="H45" s="5" t="str">
        <f>IF($B45="N/A","N/A",IF(G45&gt;1,"Yes","No"))</f>
        <v>No</v>
      </c>
      <c r="I45" s="6" t="s">
        <v>1748</v>
      </c>
      <c r="J45" s="6">
        <v>-22.6</v>
      </c>
      <c r="K45" s="92" t="str">
        <f t="shared" si="8"/>
        <v>Yes</v>
      </c>
    </row>
    <row r="46" spans="1:11" x14ac:dyDescent="0.25">
      <c r="A46" s="111" t="s">
        <v>395</v>
      </c>
      <c r="B46" s="21" t="s">
        <v>259</v>
      </c>
      <c r="C46" s="44" t="s">
        <v>1748</v>
      </c>
      <c r="D46" s="5" t="str">
        <f>IF($B46="N/A","N/A",IF(C46&gt;0,"Yes","No"))</f>
        <v>Yes</v>
      </c>
      <c r="E46" s="4">
        <v>0.218052565</v>
      </c>
      <c r="F46" s="5" t="str">
        <f>IF($B46="N/A","N/A",IF(E46&gt;0,"Yes","No"))</f>
        <v>Yes</v>
      </c>
      <c r="G46" s="4">
        <v>0.1518381697</v>
      </c>
      <c r="H46" s="5" t="str">
        <f>IF($B46="N/A","N/A",IF(G46&gt;0,"Yes","No"))</f>
        <v>Yes</v>
      </c>
      <c r="I46" s="6" t="s">
        <v>1748</v>
      </c>
      <c r="J46" s="6">
        <v>-30.4</v>
      </c>
      <c r="K46" s="92" t="str">
        <f t="shared" si="8"/>
        <v>No</v>
      </c>
    </row>
    <row r="47" spans="1:11" x14ac:dyDescent="0.25">
      <c r="A47" s="111" t="s">
        <v>396</v>
      </c>
      <c r="B47" s="21" t="s">
        <v>213</v>
      </c>
      <c r="C47" s="44" t="s">
        <v>1748</v>
      </c>
      <c r="D47" s="5" t="str">
        <f>IF($B47="N/A","N/A",IF(C47&gt;15,"No",IF(C47&lt;-15,"No","Yes")))</f>
        <v>N/A</v>
      </c>
      <c r="E47" s="4">
        <v>1.4570416000000001E-3</v>
      </c>
      <c r="F47" s="5" t="str">
        <f>IF($B47="N/A","N/A",IF(E47&gt;15,"No",IF(E47&lt;-15,"No","Yes")))</f>
        <v>N/A</v>
      </c>
      <c r="G47" s="4">
        <v>2.5384404E-3</v>
      </c>
      <c r="H47" s="5" t="str">
        <f>IF($B47="N/A","N/A",IF(G47&gt;15,"No",IF(G47&lt;-15,"No","Yes")))</f>
        <v>N/A</v>
      </c>
      <c r="I47" s="6" t="s">
        <v>1748</v>
      </c>
      <c r="J47" s="6">
        <v>74.22</v>
      </c>
      <c r="K47" s="92" t="str">
        <f t="shared" si="8"/>
        <v>No</v>
      </c>
    </row>
    <row r="48" spans="1:11" x14ac:dyDescent="0.25">
      <c r="A48" s="111" t="s">
        <v>397</v>
      </c>
      <c r="B48" s="21" t="s">
        <v>213</v>
      </c>
      <c r="C48" s="44" t="s">
        <v>1748</v>
      </c>
      <c r="D48" s="5" t="str">
        <f>IF($B48="N/A","N/A",IF(C48&gt;15,"No",IF(C48&lt;-15,"No","Yes")))</f>
        <v>N/A</v>
      </c>
      <c r="E48" s="4">
        <v>0.1963588352</v>
      </c>
      <c r="F48" s="5" t="str">
        <f>IF($B48="N/A","N/A",IF(E48&gt;15,"No",IF(E48&lt;-15,"No","Yes")))</f>
        <v>N/A</v>
      </c>
      <c r="G48" s="4">
        <v>0.10920222860000001</v>
      </c>
      <c r="H48" s="5" t="str">
        <f>IF($B48="N/A","N/A",IF(G48&gt;15,"No",IF(G48&lt;-15,"No","Yes")))</f>
        <v>N/A</v>
      </c>
      <c r="I48" s="6" t="s">
        <v>1748</v>
      </c>
      <c r="J48" s="6">
        <v>-44.4</v>
      </c>
      <c r="K48" s="92" t="str">
        <f t="shared" si="8"/>
        <v>No</v>
      </c>
    </row>
    <row r="49" spans="1:11" x14ac:dyDescent="0.25">
      <c r="A49" s="111" t="s">
        <v>398</v>
      </c>
      <c r="B49" s="21" t="s">
        <v>213</v>
      </c>
      <c r="C49" s="44" t="s">
        <v>1748</v>
      </c>
      <c r="D49" s="5" t="str">
        <f>IF($B49="N/A","N/A",IF(C49&gt;15,"No",IF(C49&lt;-15,"No","Yes")))</f>
        <v>N/A</v>
      </c>
      <c r="E49" s="4">
        <v>0</v>
      </c>
      <c r="F49" s="5" t="str">
        <f>IF($B49="N/A","N/A",IF(E49&gt;15,"No",IF(E49&lt;-15,"No","Yes")))</f>
        <v>N/A</v>
      </c>
      <c r="G49" s="4">
        <v>0</v>
      </c>
      <c r="H49" s="5" t="str">
        <f>IF($B49="N/A","N/A",IF(G49&gt;15,"No",IF(G49&lt;-15,"No","Yes")))</f>
        <v>N/A</v>
      </c>
      <c r="I49" s="6" t="s">
        <v>1748</v>
      </c>
      <c r="J49" s="6" t="s">
        <v>1748</v>
      </c>
      <c r="K49" s="92" t="str">
        <f t="shared" si="8"/>
        <v>N/A</v>
      </c>
    </row>
    <row r="50" spans="1:11" x14ac:dyDescent="0.25">
      <c r="A50" s="111" t="s">
        <v>399</v>
      </c>
      <c r="B50" s="21" t="s">
        <v>213</v>
      </c>
      <c r="C50" s="44" t="s">
        <v>1748</v>
      </c>
      <c r="D50" s="5" t="str">
        <f>IF($B50="N/A","N/A",IF(C50&gt;15,"No",IF(C50&lt;-15,"No","Yes")))</f>
        <v>N/A</v>
      </c>
      <c r="E50" s="4">
        <v>0</v>
      </c>
      <c r="F50" s="5" t="str">
        <f>IF($B50="N/A","N/A",IF(E50&gt;15,"No",IF(E50&lt;-15,"No","Yes")))</f>
        <v>N/A</v>
      </c>
      <c r="G50" s="4">
        <v>0</v>
      </c>
      <c r="H50" s="5" t="str">
        <f>IF($B50="N/A","N/A",IF(G50&gt;15,"No",IF(G50&lt;-15,"No","Yes")))</f>
        <v>N/A</v>
      </c>
      <c r="I50" s="6" t="s">
        <v>1748</v>
      </c>
      <c r="J50" s="6" t="s">
        <v>1748</v>
      </c>
      <c r="K50" s="92" t="str">
        <f t="shared" si="8"/>
        <v>N/A</v>
      </c>
    </row>
    <row r="51" spans="1:11" x14ac:dyDescent="0.25">
      <c r="A51" s="111" t="s">
        <v>400</v>
      </c>
      <c r="B51" s="21" t="s">
        <v>213</v>
      </c>
      <c r="C51" s="44" t="s">
        <v>1748</v>
      </c>
      <c r="D51" s="5" t="str">
        <f>IF($B51="N/A","N/A",IF(C51&gt;15,"No",IF(C51&lt;-15,"No","Yes")))</f>
        <v>N/A</v>
      </c>
      <c r="E51" s="4">
        <v>3.1036244358</v>
      </c>
      <c r="F51" s="5" t="str">
        <f>IF($B51="N/A","N/A",IF(E51&gt;15,"No",IF(E51&lt;-15,"No","Yes")))</f>
        <v>N/A</v>
      </c>
      <c r="G51" s="4">
        <v>2.6975365668000002</v>
      </c>
      <c r="H51" s="5" t="str">
        <f>IF($B51="N/A","N/A",IF(G51&gt;15,"No",IF(G51&lt;-15,"No","Yes")))</f>
        <v>N/A</v>
      </c>
      <c r="I51" s="6" t="s">
        <v>1748</v>
      </c>
      <c r="J51" s="6">
        <v>-13.1</v>
      </c>
      <c r="K51" s="92" t="str">
        <f t="shared" si="8"/>
        <v>Yes</v>
      </c>
    </row>
    <row r="52" spans="1:11" x14ac:dyDescent="0.25">
      <c r="A52" s="111" t="s">
        <v>401</v>
      </c>
      <c r="B52" s="21" t="s">
        <v>220</v>
      </c>
      <c r="C52" s="44" t="s">
        <v>1748</v>
      </c>
      <c r="D52" s="5" t="str">
        <f>IF($B52="N/A","N/A",IF(C52&gt;1,"Yes","No"))</f>
        <v>Yes</v>
      </c>
      <c r="E52" s="4">
        <v>0.3800360123</v>
      </c>
      <c r="F52" s="5" t="str">
        <f>IF($B52="N/A","N/A",IF(E52&gt;1,"Yes","No"))</f>
        <v>No</v>
      </c>
      <c r="G52" s="4">
        <v>0.31109450030000002</v>
      </c>
      <c r="H52" s="5" t="str">
        <f>IF($B52="N/A","N/A",IF(G52&gt;1,"Yes","No"))</f>
        <v>No</v>
      </c>
      <c r="I52" s="6" t="s">
        <v>1748</v>
      </c>
      <c r="J52" s="6">
        <v>-18.100000000000001</v>
      </c>
      <c r="K52" s="92" t="str">
        <f t="shared" si="8"/>
        <v>Yes</v>
      </c>
    </row>
    <row r="53" spans="1:11" x14ac:dyDescent="0.25">
      <c r="A53" s="111" t="s">
        <v>402</v>
      </c>
      <c r="B53" s="21" t="s">
        <v>259</v>
      </c>
      <c r="C53" s="44" t="s">
        <v>1748</v>
      </c>
      <c r="D53" s="5" t="str">
        <f>IF($B53="N/A","N/A",IF(C53&gt;0,"Yes","No"))</f>
        <v>Yes</v>
      </c>
      <c r="E53" s="4">
        <v>3.0736381607999999</v>
      </c>
      <c r="F53" s="5" t="str">
        <f>IF($B53="N/A","N/A",IF(E53&gt;0,"Yes","No"))</f>
        <v>Yes</v>
      </c>
      <c r="G53" s="4">
        <v>2.1774396969000001</v>
      </c>
      <c r="H53" s="5" t="str">
        <f>IF($B53="N/A","N/A",IF(G53&gt;0,"Yes","No"))</f>
        <v>Yes</v>
      </c>
      <c r="I53" s="6" t="s">
        <v>1748</v>
      </c>
      <c r="J53" s="6">
        <v>-29.2</v>
      </c>
      <c r="K53" s="92" t="str">
        <f t="shared" si="8"/>
        <v>Yes</v>
      </c>
    </row>
    <row r="54" spans="1:11" x14ac:dyDescent="0.25">
      <c r="A54" s="111" t="s">
        <v>403</v>
      </c>
      <c r="B54" s="21" t="s">
        <v>260</v>
      </c>
      <c r="C54" s="44" t="s">
        <v>1748</v>
      </c>
      <c r="D54" s="5" t="str">
        <f>IF($B54="N/A","N/A",IF(C54&gt;=1,"No",IF(C54&lt;0,"No","Yes")))</f>
        <v>No</v>
      </c>
      <c r="E54" s="4">
        <v>0</v>
      </c>
      <c r="F54" s="5" t="str">
        <f>IF($B54="N/A","N/A",IF(E54&gt;=1,"No",IF(E54&lt;0,"No","Yes")))</f>
        <v>Yes</v>
      </c>
      <c r="G54" s="4">
        <v>0</v>
      </c>
      <c r="H54" s="5" t="str">
        <f>IF($B54="N/A","N/A",IF(G54&gt;=1,"No",IF(G54&lt;0,"No","Yes")))</f>
        <v>Yes</v>
      </c>
      <c r="I54" s="6" t="s">
        <v>1748</v>
      </c>
      <c r="J54" s="6" t="s">
        <v>1748</v>
      </c>
      <c r="K54" s="92" t="str">
        <f t="shared" si="8"/>
        <v>N/A</v>
      </c>
    </row>
    <row r="55" spans="1:11" x14ac:dyDescent="0.25">
      <c r="A55" s="111" t="s">
        <v>878</v>
      </c>
      <c r="B55" s="21" t="s">
        <v>213</v>
      </c>
      <c r="C55" s="46" t="s">
        <v>1748</v>
      </c>
      <c r="D55" s="5" t="str">
        <f>IF($B55="N/A","N/A",IF(C55&gt;15,"No",IF(C55&lt;-15,"No","Yes")))</f>
        <v>N/A</v>
      </c>
      <c r="E55" s="23">
        <v>155.33455311</v>
      </c>
      <c r="F55" s="5" t="str">
        <f>IF($B55="N/A","N/A",IF(E55&gt;15,"No",IF(E55&lt;-15,"No","Yes")))</f>
        <v>N/A</v>
      </c>
      <c r="G55" s="23">
        <v>104.25926706</v>
      </c>
      <c r="H55" s="5" t="str">
        <f>IF($B55="N/A","N/A",IF(G55&gt;15,"No",IF(G55&lt;-15,"No","Yes")))</f>
        <v>N/A</v>
      </c>
      <c r="I55" s="6" t="s">
        <v>1748</v>
      </c>
      <c r="J55" s="6">
        <v>-32.9</v>
      </c>
      <c r="K55" s="92" t="str">
        <f t="shared" ref="K55:K74" si="9">IF(J55="Div by 0", "N/A", IF(J55="N/A","N/A", IF(J55&gt;30, "No", IF(J55&lt;-30, "No", "Yes"))))</f>
        <v>No</v>
      </c>
    </row>
    <row r="56" spans="1:11" x14ac:dyDescent="0.25">
      <c r="A56" s="111" t="s">
        <v>879</v>
      </c>
      <c r="B56" s="21" t="s">
        <v>261</v>
      </c>
      <c r="C56" s="46" t="s">
        <v>1748</v>
      </c>
      <c r="D56" s="5" t="str">
        <f>IF($B56="N/A","N/A",IF(C56&gt;90,"No",IF(C56&lt;20,"No","Yes")))</f>
        <v>No</v>
      </c>
      <c r="E56" s="23">
        <v>89.087650124999996</v>
      </c>
      <c r="F56" s="5" t="str">
        <f>IF($B56="N/A","N/A",IF(E56&gt;90,"No",IF(E56&lt;20,"No","Yes")))</f>
        <v>Yes</v>
      </c>
      <c r="G56" s="23">
        <v>88.493889265999996</v>
      </c>
      <c r="H56" s="5" t="str">
        <f>IF($B56="N/A","N/A",IF(G56&gt;90,"No",IF(G56&lt;20,"No","Yes")))</f>
        <v>Yes</v>
      </c>
      <c r="I56" s="6" t="s">
        <v>1748</v>
      </c>
      <c r="J56" s="6">
        <v>-0.66600000000000004</v>
      </c>
      <c r="K56" s="92" t="str">
        <f t="shared" si="9"/>
        <v>Yes</v>
      </c>
    </row>
    <row r="57" spans="1:11" x14ac:dyDescent="0.25">
      <c r="A57" s="111" t="s">
        <v>880</v>
      </c>
      <c r="B57" s="21" t="s">
        <v>262</v>
      </c>
      <c r="C57" s="46" t="s">
        <v>1748</v>
      </c>
      <c r="D57" s="5" t="str">
        <f>IF($B57="N/A","N/A",IF(C57&gt;60,"No",IF(C57&lt;10,"No","Yes")))</f>
        <v>No</v>
      </c>
      <c r="E57" s="23">
        <v>42.839812950999999</v>
      </c>
      <c r="F57" s="5" t="str">
        <f>IF($B57="N/A","N/A",IF(E57&gt;60,"No",IF(E57&lt;10,"No","Yes")))</f>
        <v>Yes</v>
      </c>
      <c r="G57" s="23">
        <v>42.569855054000001</v>
      </c>
      <c r="H57" s="5" t="str">
        <f>IF($B57="N/A","N/A",IF(G57&gt;60,"No",IF(G57&lt;10,"No","Yes")))</f>
        <v>Yes</v>
      </c>
      <c r="I57" s="6" t="s">
        <v>1748</v>
      </c>
      <c r="J57" s="6">
        <v>-0.63</v>
      </c>
      <c r="K57" s="92" t="str">
        <f t="shared" si="9"/>
        <v>Yes</v>
      </c>
    </row>
    <row r="58" spans="1:11" ht="25" x14ac:dyDescent="0.25">
      <c r="A58" s="111" t="s">
        <v>881</v>
      </c>
      <c r="B58" s="21" t="s">
        <v>263</v>
      </c>
      <c r="C58" s="46" t="s">
        <v>1748</v>
      </c>
      <c r="D58" s="5" t="str">
        <f>IF($B58="N/A","N/A",IF(C58&gt;100,"No",IF(C58&lt;10,"No","Yes")))</f>
        <v>No</v>
      </c>
      <c r="E58" s="23">
        <v>41.965254422000001</v>
      </c>
      <c r="F58" s="5" t="str">
        <f>IF($B58="N/A","N/A",IF(E58&gt;100,"No",IF(E58&lt;10,"No","Yes")))</f>
        <v>Yes</v>
      </c>
      <c r="G58" s="23">
        <v>71.250196666999997</v>
      </c>
      <c r="H58" s="5" t="str">
        <f>IF($B58="N/A","N/A",IF(G58&gt;100,"No",IF(G58&lt;10,"No","Yes")))</f>
        <v>Yes</v>
      </c>
      <c r="I58" s="6" t="s">
        <v>1748</v>
      </c>
      <c r="J58" s="6">
        <v>69.78</v>
      </c>
      <c r="K58" s="92" t="str">
        <f t="shared" si="9"/>
        <v>No</v>
      </c>
    </row>
    <row r="59" spans="1:11" x14ac:dyDescent="0.25">
      <c r="A59" s="111" t="s">
        <v>882</v>
      </c>
      <c r="B59" s="21" t="s">
        <v>264</v>
      </c>
      <c r="C59" s="46" t="s">
        <v>1748</v>
      </c>
      <c r="D59" s="5" t="str">
        <f>IF($B59="N/A","N/A",IF(C59&gt;100,"No",IF(C59&lt;20,"No","Yes")))</f>
        <v>No</v>
      </c>
      <c r="E59" s="23">
        <v>91.276319345999994</v>
      </c>
      <c r="F59" s="5" t="str">
        <f>IF($B59="N/A","N/A",IF(E59&gt;100,"No",IF(E59&lt;20,"No","Yes")))</f>
        <v>Yes</v>
      </c>
      <c r="G59" s="23">
        <v>93.419852457000005</v>
      </c>
      <c r="H59" s="5" t="str">
        <f>IF($B59="N/A","N/A",IF(G59&gt;100,"No",IF(G59&lt;20,"No","Yes")))</f>
        <v>Yes</v>
      </c>
      <c r="I59" s="6" t="s">
        <v>1748</v>
      </c>
      <c r="J59" s="6">
        <v>2.3479999999999999</v>
      </c>
      <c r="K59" s="92" t="str">
        <f t="shared" si="9"/>
        <v>Yes</v>
      </c>
    </row>
    <row r="60" spans="1:11" x14ac:dyDescent="0.25">
      <c r="A60" s="111" t="s">
        <v>883</v>
      </c>
      <c r="B60" s="21" t="s">
        <v>264</v>
      </c>
      <c r="C60" s="46" t="s">
        <v>1748</v>
      </c>
      <c r="D60" s="5" t="str">
        <f>IF($B60="N/A","N/A",IF(C60&gt;100,"No",IF(C60&lt;20,"No","Yes")))</f>
        <v>No</v>
      </c>
      <c r="E60" s="23">
        <v>85.751317866999997</v>
      </c>
      <c r="F60" s="5" t="str">
        <f>IF($B60="N/A","N/A",IF(E60&gt;100,"No",IF(E60&lt;20,"No","Yes")))</f>
        <v>Yes</v>
      </c>
      <c r="G60" s="23">
        <v>86.659019373999996</v>
      </c>
      <c r="H60" s="5" t="str">
        <f>IF($B60="N/A","N/A",IF(G60&gt;100,"No",IF(G60&lt;20,"No","Yes")))</f>
        <v>Yes</v>
      </c>
      <c r="I60" s="6" t="s">
        <v>1748</v>
      </c>
      <c r="J60" s="6">
        <v>1.0589999999999999</v>
      </c>
      <c r="K60" s="92" t="str">
        <f t="shared" si="9"/>
        <v>Yes</v>
      </c>
    </row>
    <row r="61" spans="1:11" x14ac:dyDescent="0.25">
      <c r="A61" s="111" t="s">
        <v>884</v>
      </c>
      <c r="B61" s="21" t="s">
        <v>213</v>
      </c>
      <c r="C61" s="46" t="s">
        <v>1748</v>
      </c>
      <c r="D61" s="5" t="str">
        <f>IF($B61="N/A","N/A",IF(C61&gt;15,"No",IF(C61&lt;-15,"No","Yes")))</f>
        <v>N/A</v>
      </c>
      <c r="E61" s="23">
        <v>95.320987654000007</v>
      </c>
      <c r="F61" s="5" t="str">
        <f>IF($B61="N/A","N/A",IF(E61&gt;15,"No",IF(E61&lt;-15,"No","Yes")))</f>
        <v>N/A</v>
      </c>
      <c r="G61" s="23">
        <v>88.744801703999997</v>
      </c>
      <c r="H61" s="5" t="str">
        <f>IF($B61="N/A","N/A",IF(G61&gt;15,"No",IF(G61&lt;-15,"No","Yes")))</f>
        <v>N/A</v>
      </c>
      <c r="I61" s="6" t="s">
        <v>1748</v>
      </c>
      <c r="J61" s="6">
        <v>-6.9</v>
      </c>
      <c r="K61" s="92" t="str">
        <f t="shared" si="9"/>
        <v>Yes</v>
      </c>
    </row>
    <row r="62" spans="1:11" x14ac:dyDescent="0.25">
      <c r="A62" s="111" t="s">
        <v>885</v>
      </c>
      <c r="B62" s="21" t="s">
        <v>265</v>
      </c>
      <c r="C62" s="46" t="s">
        <v>1748</v>
      </c>
      <c r="D62" s="5" t="str">
        <f>IF($B62="N/A","N/A",IF(C62&gt;60,"No",IF(C62&lt;10,"No","Yes")))</f>
        <v>No</v>
      </c>
      <c r="E62" s="23">
        <v>26.626605691000002</v>
      </c>
      <c r="F62" s="5" t="str">
        <f>IF($B62="N/A","N/A",IF(E62&gt;60,"No",IF(E62&lt;10,"No","Yes")))</f>
        <v>Yes</v>
      </c>
      <c r="G62" s="23">
        <v>26.979249565</v>
      </c>
      <c r="H62" s="5" t="str">
        <f>IF($B62="N/A","N/A",IF(G62&gt;60,"No",IF(G62&lt;10,"No","Yes")))</f>
        <v>Yes</v>
      </c>
      <c r="I62" s="6" t="s">
        <v>1748</v>
      </c>
      <c r="J62" s="6">
        <v>1.3240000000000001</v>
      </c>
      <c r="K62" s="92" t="str">
        <f t="shared" si="9"/>
        <v>Yes</v>
      </c>
    </row>
    <row r="63" spans="1:11" x14ac:dyDescent="0.25">
      <c r="A63" s="111" t="s">
        <v>886</v>
      </c>
      <c r="B63" s="21" t="s">
        <v>265</v>
      </c>
      <c r="C63" s="46" t="s">
        <v>1748</v>
      </c>
      <c r="D63" s="5" t="str">
        <f>IF($B63="N/A","N/A",IF(C63&gt;60,"No",IF(C63&lt;10,"No","Yes")))</f>
        <v>No</v>
      </c>
      <c r="E63" s="23" t="s">
        <v>1748</v>
      </c>
      <c r="F63" s="5" t="str">
        <f>IF($B63="N/A","N/A",IF(E63&gt;60,"No",IF(E63&lt;10,"No","Yes")))</f>
        <v>No</v>
      </c>
      <c r="G63" s="23" t="s">
        <v>1748</v>
      </c>
      <c r="H63" s="5" t="str">
        <f>IF($B63="N/A","N/A",IF(G63&gt;60,"No",IF(G63&lt;10,"No","Yes")))</f>
        <v>No</v>
      </c>
      <c r="I63" s="6" t="s">
        <v>1748</v>
      </c>
      <c r="J63" s="6" t="s">
        <v>1748</v>
      </c>
      <c r="K63" s="92" t="str">
        <f t="shared" si="9"/>
        <v>N/A</v>
      </c>
    </row>
    <row r="64" spans="1:11" x14ac:dyDescent="0.25">
      <c r="A64" s="111" t="s">
        <v>887</v>
      </c>
      <c r="B64" s="21" t="s">
        <v>213</v>
      </c>
      <c r="C64" s="46" t="s">
        <v>1748</v>
      </c>
      <c r="D64" s="5" t="str">
        <f t="shared" ref="D64:D74" si="10">IF($B64="N/A","N/A",IF(C64&gt;15,"No",IF(C64&lt;-15,"No","Yes")))</f>
        <v>N/A</v>
      </c>
      <c r="E64" s="23">
        <v>338.67704677</v>
      </c>
      <c r="F64" s="5" t="str">
        <f>IF($B64="N/A","N/A",IF(E64&gt;15,"No",IF(E64&lt;-15,"No","Yes")))</f>
        <v>N/A</v>
      </c>
      <c r="G64" s="23">
        <v>80.434680303999997</v>
      </c>
      <c r="H64" s="5" t="str">
        <f>IF($B64="N/A","N/A",IF(G64&gt;15,"No",IF(G64&lt;-15,"No","Yes")))</f>
        <v>N/A</v>
      </c>
      <c r="I64" s="6" t="s">
        <v>1748</v>
      </c>
      <c r="J64" s="6">
        <v>-76.3</v>
      </c>
      <c r="K64" s="92" t="str">
        <f t="shared" si="9"/>
        <v>No</v>
      </c>
    </row>
    <row r="65" spans="1:11" ht="25" customHeight="1" x14ac:dyDescent="0.25">
      <c r="A65" s="111" t="s">
        <v>888</v>
      </c>
      <c r="B65" s="21" t="s">
        <v>213</v>
      </c>
      <c r="C65" s="46" t="s">
        <v>1748</v>
      </c>
      <c r="D65" s="5" t="str">
        <f t="shared" si="10"/>
        <v>N/A</v>
      </c>
      <c r="E65" s="23">
        <v>75.797113925000005</v>
      </c>
      <c r="F65" s="5" t="str">
        <f t="shared" ref="F65:F73" si="11">IF($B65="N/A","N/A",IF(E65&gt;15,"No",IF(E65&lt;-15,"No","Yes")))</f>
        <v>N/A</v>
      </c>
      <c r="G65" s="23">
        <v>79.715864943</v>
      </c>
      <c r="H65" s="5" t="str">
        <f t="shared" ref="H65:H86" si="12">IF($B65="N/A","N/A",IF(G65&gt;15,"No",IF(G65&lt;-15,"No","Yes")))</f>
        <v>N/A</v>
      </c>
      <c r="I65" s="6" t="s">
        <v>1748</v>
      </c>
      <c r="J65" s="6">
        <v>5.17</v>
      </c>
      <c r="K65" s="92" t="str">
        <f t="shared" si="9"/>
        <v>Yes</v>
      </c>
    </row>
    <row r="66" spans="1:11" x14ac:dyDescent="0.25">
      <c r="A66" s="111" t="s">
        <v>889</v>
      </c>
      <c r="B66" s="21" t="s">
        <v>213</v>
      </c>
      <c r="C66" s="46" t="s">
        <v>1748</v>
      </c>
      <c r="D66" s="5" t="str">
        <f t="shared" si="10"/>
        <v>N/A</v>
      </c>
      <c r="E66" s="23">
        <v>115.20546564999999</v>
      </c>
      <c r="F66" s="5" t="str">
        <f t="shared" si="11"/>
        <v>N/A</v>
      </c>
      <c r="G66" s="23">
        <v>119.04244566</v>
      </c>
      <c r="H66" s="5" t="str">
        <f t="shared" si="12"/>
        <v>N/A</v>
      </c>
      <c r="I66" s="6" t="s">
        <v>1748</v>
      </c>
      <c r="J66" s="6">
        <v>3.331</v>
      </c>
      <c r="K66" s="92" t="str">
        <f t="shared" si="9"/>
        <v>Yes</v>
      </c>
    </row>
    <row r="67" spans="1:11" x14ac:dyDescent="0.25">
      <c r="A67" s="111" t="s">
        <v>890</v>
      </c>
      <c r="B67" s="21" t="s">
        <v>213</v>
      </c>
      <c r="C67" s="46" t="s">
        <v>1748</v>
      </c>
      <c r="D67" s="5" t="str">
        <f t="shared" si="10"/>
        <v>N/A</v>
      </c>
      <c r="E67" s="23">
        <v>185.25992478000001</v>
      </c>
      <c r="F67" s="5" t="str">
        <f t="shared" si="11"/>
        <v>N/A</v>
      </c>
      <c r="G67" s="23">
        <v>59.020405050000001</v>
      </c>
      <c r="H67" s="5" t="str">
        <f t="shared" si="12"/>
        <v>N/A</v>
      </c>
      <c r="I67" s="6" t="s">
        <v>1748</v>
      </c>
      <c r="J67" s="6">
        <v>-68.099999999999994</v>
      </c>
      <c r="K67" s="92" t="str">
        <f t="shared" si="9"/>
        <v>No</v>
      </c>
    </row>
    <row r="68" spans="1:11" ht="25" x14ac:dyDescent="0.25">
      <c r="A68" s="111" t="s">
        <v>891</v>
      </c>
      <c r="B68" s="21" t="s">
        <v>213</v>
      </c>
      <c r="C68" s="46" t="s">
        <v>1748</v>
      </c>
      <c r="D68" s="5" t="str">
        <f t="shared" si="10"/>
        <v>N/A</v>
      </c>
      <c r="E68" s="23">
        <v>84.713648775999999</v>
      </c>
      <c r="F68" s="5" t="str">
        <f t="shared" si="11"/>
        <v>N/A</v>
      </c>
      <c r="G68" s="23">
        <v>89.000269211000003</v>
      </c>
      <c r="H68" s="5" t="str">
        <f t="shared" si="12"/>
        <v>N/A</v>
      </c>
      <c r="I68" s="6" t="s">
        <v>1748</v>
      </c>
      <c r="J68" s="6">
        <v>5.0599999999999996</v>
      </c>
      <c r="K68" s="92" t="str">
        <f t="shared" si="9"/>
        <v>Yes</v>
      </c>
    </row>
    <row r="69" spans="1:11" x14ac:dyDescent="0.25">
      <c r="A69" s="111" t="s">
        <v>892</v>
      </c>
      <c r="B69" s="21" t="s">
        <v>213</v>
      </c>
      <c r="C69" s="46" t="s">
        <v>1748</v>
      </c>
      <c r="D69" s="5" t="str">
        <f t="shared" si="10"/>
        <v>N/A</v>
      </c>
      <c r="E69" s="23">
        <v>25</v>
      </c>
      <c r="F69" s="5" t="str">
        <f t="shared" si="11"/>
        <v>N/A</v>
      </c>
      <c r="G69" s="23">
        <v>17.600000000000001</v>
      </c>
      <c r="H69" s="5" t="str">
        <f t="shared" si="12"/>
        <v>N/A</v>
      </c>
      <c r="I69" s="6" t="s">
        <v>1748</v>
      </c>
      <c r="J69" s="6">
        <v>-29.6</v>
      </c>
      <c r="K69" s="92" t="str">
        <f t="shared" si="9"/>
        <v>Yes</v>
      </c>
    </row>
    <row r="70" spans="1:11" ht="25" x14ac:dyDescent="0.25">
      <c r="A70" s="111" t="s">
        <v>893</v>
      </c>
      <c r="B70" s="21" t="s">
        <v>213</v>
      </c>
      <c r="C70" s="46" t="s">
        <v>1748</v>
      </c>
      <c r="D70" s="5" t="str">
        <f t="shared" si="10"/>
        <v>N/A</v>
      </c>
      <c r="E70" s="23">
        <v>33.779314319000001</v>
      </c>
      <c r="F70" s="5" t="str">
        <f t="shared" si="11"/>
        <v>N/A</v>
      </c>
      <c r="G70" s="23">
        <v>33.426911314999998</v>
      </c>
      <c r="H70" s="5" t="str">
        <f t="shared" si="12"/>
        <v>N/A</v>
      </c>
      <c r="I70" s="6" t="s">
        <v>1748</v>
      </c>
      <c r="J70" s="6">
        <v>-1.04</v>
      </c>
      <c r="K70" s="92" t="str">
        <f t="shared" si="9"/>
        <v>Yes</v>
      </c>
    </row>
    <row r="71" spans="1:11" x14ac:dyDescent="0.25">
      <c r="A71" s="111" t="s">
        <v>894</v>
      </c>
      <c r="B71" s="21" t="s">
        <v>213</v>
      </c>
      <c r="C71" s="46" t="s">
        <v>1748</v>
      </c>
      <c r="D71" s="5" t="str">
        <f t="shared" si="10"/>
        <v>N/A</v>
      </c>
      <c r="E71" s="23">
        <v>1833.4139580999999</v>
      </c>
      <c r="F71" s="5" t="str">
        <f t="shared" si="11"/>
        <v>N/A</v>
      </c>
      <c r="G71" s="23">
        <v>1629.6012823000001</v>
      </c>
      <c r="H71" s="5" t="str">
        <f t="shared" si="12"/>
        <v>N/A</v>
      </c>
      <c r="I71" s="6" t="s">
        <v>1748</v>
      </c>
      <c r="J71" s="6">
        <v>-11.1</v>
      </c>
      <c r="K71" s="92" t="str">
        <f t="shared" si="9"/>
        <v>Yes</v>
      </c>
    </row>
    <row r="72" spans="1:11" ht="25" x14ac:dyDescent="0.25">
      <c r="A72" s="111" t="s">
        <v>895</v>
      </c>
      <c r="B72" s="21" t="s">
        <v>213</v>
      </c>
      <c r="C72" s="46" t="s">
        <v>1748</v>
      </c>
      <c r="D72" s="5" t="str">
        <f t="shared" si="10"/>
        <v>N/A</v>
      </c>
      <c r="E72" s="23">
        <v>1091.2871384</v>
      </c>
      <c r="F72" s="5" t="str">
        <f t="shared" si="11"/>
        <v>N/A</v>
      </c>
      <c r="G72" s="23">
        <v>894.09684758000003</v>
      </c>
      <c r="H72" s="5" t="str">
        <f t="shared" si="12"/>
        <v>N/A</v>
      </c>
      <c r="I72" s="6" t="s">
        <v>1748</v>
      </c>
      <c r="J72" s="6">
        <v>-18.100000000000001</v>
      </c>
      <c r="K72" s="92" t="str">
        <f t="shared" si="9"/>
        <v>Yes</v>
      </c>
    </row>
    <row r="73" spans="1:11" x14ac:dyDescent="0.25">
      <c r="A73" s="111" t="s">
        <v>896</v>
      </c>
      <c r="B73" s="21" t="s">
        <v>213</v>
      </c>
      <c r="C73" s="46" t="s">
        <v>1748</v>
      </c>
      <c r="D73" s="5" t="str">
        <f t="shared" si="10"/>
        <v>N/A</v>
      </c>
      <c r="E73" s="23">
        <v>93.965589057000003</v>
      </c>
      <c r="F73" s="5" t="str">
        <f t="shared" si="11"/>
        <v>N/A</v>
      </c>
      <c r="G73" s="23">
        <v>204.84421294000001</v>
      </c>
      <c r="H73" s="5" t="str">
        <f t="shared" si="12"/>
        <v>N/A</v>
      </c>
      <c r="I73" s="6" t="s">
        <v>1748</v>
      </c>
      <c r="J73" s="6">
        <v>118</v>
      </c>
      <c r="K73" s="92" t="str">
        <f t="shared" si="9"/>
        <v>No</v>
      </c>
    </row>
    <row r="74" spans="1:11" x14ac:dyDescent="0.25">
      <c r="A74" s="111" t="s">
        <v>897</v>
      </c>
      <c r="B74" s="21" t="s">
        <v>213</v>
      </c>
      <c r="C74" s="46" t="s">
        <v>1748</v>
      </c>
      <c r="D74" s="5" t="str">
        <f t="shared" si="10"/>
        <v>N/A</v>
      </c>
      <c r="E74" s="23">
        <v>529.67048633000002</v>
      </c>
      <c r="F74" s="5" t="str">
        <f>IF($B74="N/A","N/A",IF(E74&gt;15,"No",IF(E74&lt;-15,"No","Yes")))</f>
        <v>N/A</v>
      </c>
      <c r="G74" s="23">
        <v>534.97194177999995</v>
      </c>
      <c r="H74" s="5" t="str">
        <f t="shared" si="12"/>
        <v>N/A</v>
      </c>
      <c r="I74" s="6" t="s">
        <v>1748</v>
      </c>
      <c r="J74" s="6">
        <v>1.0009999999999999</v>
      </c>
      <c r="K74" s="92" t="str">
        <f t="shared" si="9"/>
        <v>Yes</v>
      </c>
    </row>
    <row r="75" spans="1:11" x14ac:dyDescent="0.25">
      <c r="A75" s="111" t="s">
        <v>898</v>
      </c>
      <c r="B75" s="21" t="s">
        <v>213</v>
      </c>
      <c r="C75" s="44" t="s">
        <v>1748</v>
      </c>
      <c r="D75" s="5" t="str">
        <f t="shared" ref="D75:D80" si="13">IF($B75="N/A","N/A",IF(C75&gt;15,"No",IF(C75&lt;-15,"No","Yes")))</f>
        <v>N/A</v>
      </c>
      <c r="E75" s="4">
        <v>6.3804029700000001E-2</v>
      </c>
      <c r="F75" s="5" t="str">
        <f>IF($B75="N/A","N/A",IF(E75&gt;15,"No",IF(E75&lt;-15,"No","Yes")))</f>
        <v>N/A</v>
      </c>
      <c r="G75" s="4">
        <v>4.5026511300000002E-2</v>
      </c>
      <c r="H75" s="5" t="str">
        <f t="shared" si="12"/>
        <v>N/A</v>
      </c>
      <c r="I75" s="6" t="s">
        <v>1748</v>
      </c>
      <c r="J75" s="6">
        <v>-29.4</v>
      </c>
      <c r="K75" s="92" t="str">
        <f t="shared" ref="K75:K80" si="14">IF(J75="Div by 0", "N/A", IF(J75="N/A","N/A", IF(J75&gt;30, "No", IF(J75&lt;-30, "No", "Yes"))))</f>
        <v>Yes</v>
      </c>
    </row>
    <row r="76" spans="1:11" x14ac:dyDescent="0.25">
      <c r="A76" s="111" t="s">
        <v>899</v>
      </c>
      <c r="B76" s="21" t="s">
        <v>213</v>
      </c>
      <c r="C76" s="44" t="s">
        <v>1748</v>
      </c>
      <c r="D76" s="5" t="str">
        <f t="shared" si="13"/>
        <v>N/A</v>
      </c>
      <c r="E76" s="4">
        <v>1.1920578642999999</v>
      </c>
      <c r="F76" s="5" t="str">
        <f t="shared" ref="F76:F86" si="15">IF($B76="N/A","N/A",IF(E76&gt;15,"No",IF(E76&lt;-15,"No","Yes")))</f>
        <v>N/A</v>
      </c>
      <c r="G76" s="4">
        <v>0.70121336219999997</v>
      </c>
      <c r="H76" s="5" t="str">
        <f t="shared" si="12"/>
        <v>N/A</v>
      </c>
      <c r="I76" s="6" t="s">
        <v>1748</v>
      </c>
      <c r="J76" s="6">
        <v>-41.2</v>
      </c>
      <c r="K76" s="92" t="str">
        <f t="shared" si="14"/>
        <v>No</v>
      </c>
    </row>
    <row r="77" spans="1:11" x14ac:dyDescent="0.25">
      <c r="A77" s="111" t="s">
        <v>900</v>
      </c>
      <c r="B77" s="21" t="s">
        <v>213</v>
      </c>
      <c r="C77" s="44" t="s">
        <v>1748</v>
      </c>
      <c r="D77" s="5" t="str">
        <f t="shared" si="13"/>
        <v>N/A</v>
      </c>
      <c r="E77" s="4">
        <v>0.51266277039999997</v>
      </c>
      <c r="F77" s="5" t="str">
        <f t="shared" si="15"/>
        <v>N/A</v>
      </c>
      <c r="G77" s="4">
        <v>0.34540041370000002</v>
      </c>
      <c r="H77" s="5" t="str">
        <f t="shared" si="12"/>
        <v>N/A</v>
      </c>
      <c r="I77" s="6" t="s">
        <v>1748</v>
      </c>
      <c r="J77" s="6">
        <v>-32.6</v>
      </c>
      <c r="K77" s="92" t="str">
        <f t="shared" si="14"/>
        <v>No</v>
      </c>
    </row>
    <row r="78" spans="1:11" x14ac:dyDescent="0.25">
      <c r="A78" s="111" t="s">
        <v>901</v>
      </c>
      <c r="B78" s="21" t="s">
        <v>213</v>
      </c>
      <c r="C78" s="44" t="s">
        <v>1748</v>
      </c>
      <c r="D78" s="5" t="str">
        <f t="shared" si="13"/>
        <v>N/A</v>
      </c>
      <c r="E78" s="4">
        <v>2.8511245300000002E-2</v>
      </c>
      <c r="F78" s="5" t="str">
        <f t="shared" si="15"/>
        <v>N/A</v>
      </c>
      <c r="G78" s="4">
        <v>1.6881861099999999E-2</v>
      </c>
      <c r="H78" s="5" t="str">
        <f t="shared" si="12"/>
        <v>N/A</v>
      </c>
      <c r="I78" s="6" t="s">
        <v>1748</v>
      </c>
      <c r="J78" s="6">
        <v>-40.799999999999997</v>
      </c>
      <c r="K78" s="92" t="str">
        <f t="shared" si="14"/>
        <v>No</v>
      </c>
    </row>
    <row r="79" spans="1:11" ht="25" x14ac:dyDescent="0.25">
      <c r="A79" s="111" t="s">
        <v>902</v>
      </c>
      <c r="B79" s="21" t="s">
        <v>213</v>
      </c>
      <c r="C79" s="44" t="s">
        <v>1748</v>
      </c>
      <c r="D79" s="5" t="str">
        <f t="shared" si="13"/>
        <v>N/A</v>
      </c>
      <c r="E79" s="4">
        <v>18.183860656</v>
      </c>
      <c r="F79" s="5" t="str">
        <f t="shared" si="15"/>
        <v>N/A</v>
      </c>
      <c r="G79" s="4">
        <v>42.402121248999997</v>
      </c>
      <c r="H79" s="5" t="str">
        <f t="shared" si="12"/>
        <v>N/A</v>
      </c>
      <c r="I79" s="6" t="s">
        <v>1748</v>
      </c>
      <c r="J79" s="6">
        <v>133.19999999999999</v>
      </c>
      <c r="K79" s="92" t="str">
        <f t="shared" si="14"/>
        <v>No</v>
      </c>
    </row>
    <row r="80" spans="1:11" ht="25" x14ac:dyDescent="0.25">
      <c r="A80" s="111" t="s">
        <v>903</v>
      </c>
      <c r="B80" s="21" t="s">
        <v>213</v>
      </c>
      <c r="C80" s="48" t="s">
        <v>1748</v>
      </c>
      <c r="D80" s="5" t="str">
        <f t="shared" si="13"/>
        <v>N/A</v>
      </c>
      <c r="E80" s="48">
        <v>18.179957223999999</v>
      </c>
      <c r="F80" s="5" t="str">
        <f t="shared" si="15"/>
        <v>N/A</v>
      </c>
      <c r="G80" s="48">
        <v>42.402121248999997</v>
      </c>
      <c r="H80" s="5" t="str">
        <f t="shared" si="12"/>
        <v>N/A</v>
      </c>
      <c r="I80" s="6" t="s">
        <v>1748</v>
      </c>
      <c r="J80" s="49">
        <v>133.19999999999999</v>
      </c>
      <c r="K80" s="92" t="str">
        <f t="shared" si="14"/>
        <v>No</v>
      </c>
    </row>
    <row r="81" spans="1:11" x14ac:dyDescent="0.25">
      <c r="A81" s="111" t="s">
        <v>904</v>
      </c>
      <c r="B81" s="21" t="s">
        <v>213</v>
      </c>
      <c r="C81" s="50" t="s">
        <v>1748</v>
      </c>
      <c r="D81" s="5" t="str">
        <f t="shared" ref="D81:D86" si="16">IF($B81="N/A","N/A",IF(C81&gt;15,"No",IF(C81&lt;-15,"No","Yes")))</f>
        <v>N/A</v>
      </c>
      <c r="E81" s="51">
        <v>153.20383423000001</v>
      </c>
      <c r="F81" s="5" t="str">
        <f t="shared" si="15"/>
        <v>N/A</v>
      </c>
      <c r="G81" s="51">
        <v>174.14340448999999</v>
      </c>
      <c r="H81" s="5" t="str">
        <f>IF($B81="N/A","N/A",IF(G81&gt;15,"No",IF(G81&lt;-15,"No","Yes")))</f>
        <v>N/A</v>
      </c>
      <c r="I81" s="6" t="s">
        <v>1748</v>
      </c>
      <c r="J81" s="6">
        <v>13.67</v>
      </c>
      <c r="K81" s="92" t="str">
        <f t="shared" ref="K81:K86" si="17">IF(J81="Div by 0", "N/A", IF(J81="N/A","N/A", IF(J81&gt;30, "No", IF(J81&lt;-30, "No", "Yes"))))</f>
        <v>Yes</v>
      </c>
    </row>
    <row r="82" spans="1:11" x14ac:dyDescent="0.25">
      <c r="A82" s="111" t="s">
        <v>905</v>
      </c>
      <c r="B82" s="21" t="s">
        <v>213</v>
      </c>
      <c r="C82" s="50" t="s">
        <v>1748</v>
      </c>
      <c r="D82" s="5" t="str">
        <f t="shared" si="16"/>
        <v>N/A</v>
      </c>
      <c r="E82" s="51">
        <v>86.154582082000005</v>
      </c>
      <c r="F82" s="5" t="str">
        <f t="shared" si="15"/>
        <v>N/A</v>
      </c>
      <c r="G82" s="51">
        <v>87.189297952999993</v>
      </c>
      <c r="H82" s="5" t="str">
        <f t="shared" si="12"/>
        <v>N/A</v>
      </c>
      <c r="I82" s="6" t="s">
        <v>1748</v>
      </c>
      <c r="J82" s="6">
        <v>1.2010000000000001</v>
      </c>
      <c r="K82" s="92" t="str">
        <f t="shared" si="17"/>
        <v>Yes</v>
      </c>
    </row>
    <row r="83" spans="1:11" x14ac:dyDescent="0.25">
      <c r="A83" s="111" t="s">
        <v>906</v>
      </c>
      <c r="B83" s="21" t="s">
        <v>213</v>
      </c>
      <c r="C83" s="50" t="s">
        <v>1748</v>
      </c>
      <c r="D83" s="5" t="str">
        <f t="shared" si="16"/>
        <v>N/A</v>
      </c>
      <c r="E83" s="51">
        <v>127.26378947000001</v>
      </c>
      <c r="F83" s="5" t="str">
        <f t="shared" si="15"/>
        <v>N/A</v>
      </c>
      <c r="G83" s="51">
        <v>125.93942205</v>
      </c>
      <c r="H83" s="5" t="str">
        <f t="shared" si="12"/>
        <v>N/A</v>
      </c>
      <c r="I83" s="6" t="s">
        <v>1748</v>
      </c>
      <c r="J83" s="6">
        <v>-1.04</v>
      </c>
      <c r="K83" s="92" t="str">
        <f t="shared" si="17"/>
        <v>Yes</v>
      </c>
    </row>
    <row r="84" spans="1:11" x14ac:dyDescent="0.25">
      <c r="A84" s="111" t="s">
        <v>907</v>
      </c>
      <c r="B84" s="21" t="s">
        <v>213</v>
      </c>
      <c r="C84" s="50" t="s">
        <v>1748</v>
      </c>
      <c r="D84" s="5" t="str">
        <f t="shared" si="16"/>
        <v>N/A</v>
      </c>
      <c r="E84" s="51">
        <v>293.36025237000001</v>
      </c>
      <c r="F84" s="5" t="str">
        <f t="shared" si="15"/>
        <v>N/A</v>
      </c>
      <c r="G84" s="51">
        <v>314.86496349999999</v>
      </c>
      <c r="H84" s="5" t="str">
        <f t="shared" si="12"/>
        <v>N/A</v>
      </c>
      <c r="I84" s="6" t="s">
        <v>1748</v>
      </c>
      <c r="J84" s="6">
        <v>7.33</v>
      </c>
      <c r="K84" s="92" t="str">
        <f t="shared" si="17"/>
        <v>Yes</v>
      </c>
    </row>
    <row r="85" spans="1:11" x14ac:dyDescent="0.25">
      <c r="A85" s="111" t="s">
        <v>908</v>
      </c>
      <c r="B85" s="21" t="s">
        <v>213</v>
      </c>
      <c r="C85" s="50" t="s">
        <v>1748</v>
      </c>
      <c r="D85" s="5" t="str">
        <f t="shared" si="16"/>
        <v>N/A</v>
      </c>
      <c r="E85" s="51">
        <v>566.14972711999997</v>
      </c>
      <c r="F85" s="5" t="str">
        <f t="shared" si="15"/>
        <v>N/A</v>
      </c>
      <c r="G85" s="51">
        <v>159.38738341000001</v>
      </c>
      <c r="H85" s="5" t="str">
        <f t="shared" si="12"/>
        <v>N/A</v>
      </c>
      <c r="I85" s="6" t="s">
        <v>1748</v>
      </c>
      <c r="J85" s="6">
        <v>-71.8</v>
      </c>
      <c r="K85" s="92" t="str">
        <f t="shared" si="17"/>
        <v>No</v>
      </c>
    </row>
    <row r="86" spans="1:11" ht="25" x14ac:dyDescent="0.25">
      <c r="A86" s="111" t="s">
        <v>909</v>
      </c>
      <c r="B86" s="21" t="s">
        <v>213</v>
      </c>
      <c r="C86" s="52" t="s">
        <v>1748</v>
      </c>
      <c r="D86" s="5" t="str">
        <f t="shared" si="16"/>
        <v>N/A</v>
      </c>
      <c r="E86" s="52">
        <v>566.26591778</v>
      </c>
      <c r="F86" s="5" t="str">
        <f t="shared" si="15"/>
        <v>N/A</v>
      </c>
      <c r="G86" s="52">
        <v>159.38738341000001</v>
      </c>
      <c r="H86" s="5" t="str">
        <f t="shared" si="12"/>
        <v>N/A</v>
      </c>
      <c r="I86" s="6" t="s">
        <v>1748</v>
      </c>
      <c r="J86" s="6">
        <v>-71.900000000000006</v>
      </c>
      <c r="K86" s="92" t="str">
        <f t="shared" si="17"/>
        <v>No</v>
      </c>
    </row>
    <row r="87" spans="1:11" x14ac:dyDescent="0.25">
      <c r="A87" s="111" t="s">
        <v>32</v>
      </c>
      <c r="B87" s="21" t="s">
        <v>266</v>
      </c>
      <c r="C87" s="44" t="s">
        <v>1748</v>
      </c>
      <c r="D87" s="5" t="str">
        <f>IF($B87="N/A","N/A",IF(C87&gt;60,"Yes","No"))</f>
        <v>Yes</v>
      </c>
      <c r="E87" s="4">
        <v>82.564177283999996</v>
      </c>
      <c r="F87" s="5" t="str">
        <f>IF($B87="N/A","N/A",IF(E87&gt;60,"Yes","No"))</f>
        <v>Yes</v>
      </c>
      <c r="G87" s="4">
        <v>98.506460516000004</v>
      </c>
      <c r="H87" s="5" t="str">
        <f>IF($B87="N/A","N/A",IF(G87&gt;60,"Yes","No"))</f>
        <v>Yes</v>
      </c>
      <c r="I87" s="6" t="s">
        <v>1748</v>
      </c>
      <c r="J87" s="6">
        <v>19.309999999999999</v>
      </c>
      <c r="K87" s="92" t="str">
        <f t="shared" ref="K87:K105" si="18">IF(J87="Div by 0", "N/A", IF(J87="N/A","N/A", IF(J87&gt;30, "No", IF(J87&lt;-30, "No", "Yes"))))</f>
        <v>Yes</v>
      </c>
    </row>
    <row r="88" spans="1:11" x14ac:dyDescent="0.25">
      <c r="A88" s="111" t="s">
        <v>39</v>
      </c>
      <c r="B88" s="21" t="s">
        <v>267</v>
      </c>
      <c r="C88" s="44" t="s">
        <v>1748</v>
      </c>
      <c r="D88" s="5" t="str">
        <f>IF($B88="N/A","N/A",IF(C88&gt;100,"No",IF(C88&lt;85,"No","Yes")))</f>
        <v>No</v>
      </c>
      <c r="E88" s="4">
        <v>100</v>
      </c>
      <c r="F88" s="5" t="str">
        <f>IF($B88="N/A","N/A",IF(E88&gt;100,"No",IF(E88&lt;85,"No","Yes")))</f>
        <v>Yes</v>
      </c>
      <c r="G88" s="4">
        <v>96.776215927999999</v>
      </c>
      <c r="H88" s="5" t="str">
        <f>IF($B88="N/A","N/A",IF(G88&gt;100,"No",IF(G88&lt;85,"No","Yes")))</f>
        <v>Yes</v>
      </c>
      <c r="I88" s="6" t="s">
        <v>1748</v>
      </c>
      <c r="J88" s="6">
        <v>-3.22</v>
      </c>
      <c r="K88" s="92" t="str">
        <f t="shared" si="18"/>
        <v>Yes</v>
      </c>
    </row>
    <row r="89" spans="1:11" x14ac:dyDescent="0.25">
      <c r="A89" s="111" t="s">
        <v>910</v>
      </c>
      <c r="B89" s="21" t="s">
        <v>213</v>
      </c>
      <c r="C89" s="44" t="s">
        <v>1748</v>
      </c>
      <c r="D89" s="5" t="str">
        <f>IF($B89="N/A","N/A",IF(C89&gt;15,"No",IF(C89&lt;-15,"No","Yes")))</f>
        <v>N/A</v>
      </c>
      <c r="E89" s="4">
        <v>32.873586357999997</v>
      </c>
      <c r="F89" s="5" t="str">
        <f>IF($B89="N/A","N/A",IF(E89&gt;15,"No",IF(E89&lt;-15,"No","Yes")))</f>
        <v>N/A</v>
      </c>
      <c r="G89" s="4">
        <v>92.791794862000003</v>
      </c>
      <c r="H89" s="5" t="str">
        <f>IF($B89="N/A","N/A",IF(G89&gt;15,"No",IF(G89&lt;-15,"No","Yes")))</f>
        <v>N/A</v>
      </c>
      <c r="I89" s="6" t="s">
        <v>1748</v>
      </c>
      <c r="J89" s="6">
        <v>182.3</v>
      </c>
      <c r="K89" s="92" t="str">
        <f t="shared" si="18"/>
        <v>No</v>
      </c>
    </row>
    <row r="90" spans="1:11" x14ac:dyDescent="0.25">
      <c r="A90" s="111" t="s">
        <v>851</v>
      </c>
      <c r="B90" s="21" t="s">
        <v>268</v>
      </c>
      <c r="C90" s="44" t="s">
        <v>1748</v>
      </c>
      <c r="D90" s="5" t="str">
        <f>IF($B90="N/A","N/A",IF(C90&gt;25,"No",IF(C90&lt;5,"No","Yes")))</f>
        <v>No</v>
      </c>
      <c r="E90" s="4">
        <v>2.3925928056000001</v>
      </c>
      <c r="F90" s="5" t="str">
        <f>IF($B90="N/A","N/A",IF(E90&gt;25,"No",IF(E90&lt;5,"No","Yes")))</f>
        <v>No</v>
      </c>
      <c r="G90" s="4">
        <v>1.2852865550000001</v>
      </c>
      <c r="H90" s="5" t="str">
        <f>IF($B90="N/A","N/A",IF(G90&gt;25,"No",IF(G90&lt;5,"No","Yes")))</f>
        <v>No</v>
      </c>
      <c r="I90" s="6" t="s">
        <v>1748</v>
      </c>
      <c r="J90" s="6">
        <v>-46.3</v>
      </c>
      <c r="K90" s="92" t="str">
        <f t="shared" si="18"/>
        <v>No</v>
      </c>
    </row>
    <row r="91" spans="1:11" x14ac:dyDescent="0.25">
      <c r="A91" s="111" t="s">
        <v>852</v>
      </c>
      <c r="B91" s="21" t="s">
        <v>269</v>
      </c>
      <c r="C91" s="44" t="s">
        <v>1748</v>
      </c>
      <c r="D91" s="5" t="str">
        <f>IF($B91="N/A","N/A",IF(C91&gt;70,"No",IF(C91&lt;40,"No","Yes")))</f>
        <v>No</v>
      </c>
      <c r="E91" s="4">
        <v>29.226003264999999</v>
      </c>
      <c r="F91" s="5" t="str">
        <f>IF($B91="N/A","N/A",IF(E91&gt;70,"No",IF(E91&lt;40,"No","Yes")))</f>
        <v>No</v>
      </c>
      <c r="G91" s="4">
        <v>16.143902657000002</v>
      </c>
      <c r="H91" s="5" t="str">
        <f>IF($B91="N/A","N/A",IF(G91&gt;70,"No",IF(G91&lt;40,"No","Yes")))</f>
        <v>No</v>
      </c>
      <c r="I91" s="6" t="s">
        <v>1748</v>
      </c>
      <c r="J91" s="6">
        <v>-44.8</v>
      </c>
      <c r="K91" s="92" t="str">
        <f t="shared" si="18"/>
        <v>No</v>
      </c>
    </row>
    <row r="92" spans="1:11" x14ac:dyDescent="0.25">
      <c r="A92" s="111" t="s">
        <v>853</v>
      </c>
      <c r="B92" s="21" t="s">
        <v>270</v>
      </c>
      <c r="C92" s="44" t="s">
        <v>1748</v>
      </c>
      <c r="D92" s="5" t="str">
        <f>IF($B92="N/A","N/A",IF(C92&gt;55,"No",IF(C92&lt;20,"No","Yes")))</f>
        <v>No</v>
      </c>
      <c r="E92" s="4">
        <v>68.381403930000005</v>
      </c>
      <c r="F92" s="5" t="str">
        <f>IF($B92="N/A","N/A",IF(E92&gt;55,"No",IF(E92&lt;20,"No","Yes")))</f>
        <v>No</v>
      </c>
      <c r="G92" s="4">
        <v>70.132843132999994</v>
      </c>
      <c r="H92" s="5" t="str">
        <f>IF($B92="N/A","N/A",IF(G92&gt;55,"No",IF(G92&lt;20,"No","Yes")))</f>
        <v>No</v>
      </c>
      <c r="I92" s="6" t="s">
        <v>1748</v>
      </c>
      <c r="J92" s="6">
        <v>2.5609999999999999</v>
      </c>
      <c r="K92" s="92" t="str">
        <f t="shared" si="18"/>
        <v>Yes</v>
      </c>
    </row>
    <row r="93" spans="1:11" x14ac:dyDescent="0.25">
      <c r="A93" s="111" t="s">
        <v>163</v>
      </c>
      <c r="B93" s="21" t="s">
        <v>246</v>
      </c>
      <c r="C93" s="44" t="s">
        <v>1748</v>
      </c>
      <c r="D93" s="5" t="str">
        <f>IF($B93="N/A","N/A",IF(C93&gt;95,"Yes","No"))</f>
        <v>Yes</v>
      </c>
      <c r="E93" s="4">
        <v>100</v>
      </c>
      <c r="F93" s="5" t="str">
        <f>IF($B93="N/A","N/A",IF(E93&gt;95,"Yes","No"))</f>
        <v>Yes</v>
      </c>
      <c r="G93" s="4">
        <v>100</v>
      </c>
      <c r="H93" s="5" t="str">
        <f>IF($B93="N/A","N/A",IF(G93&gt;95,"Yes","No"))</f>
        <v>Yes</v>
      </c>
      <c r="I93" s="6" t="s">
        <v>1748</v>
      </c>
      <c r="J93" s="6">
        <v>0</v>
      </c>
      <c r="K93" s="92" t="str">
        <f t="shared" si="18"/>
        <v>Yes</v>
      </c>
    </row>
    <row r="94" spans="1:11" x14ac:dyDescent="0.25">
      <c r="A94" s="111" t="s">
        <v>41</v>
      </c>
      <c r="B94" s="21" t="s">
        <v>213</v>
      </c>
      <c r="C94" s="44" t="s">
        <v>1748</v>
      </c>
      <c r="D94" s="5" t="str">
        <f>IF($B94="N/A","N/A",IF(C94&gt;15,"No",IF(C94&lt;-15,"No","Yes")))</f>
        <v>N/A</v>
      </c>
      <c r="E94" s="4">
        <v>100</v>
      </c>
      <c r="F94" s="5" t="str">
        <f>IF($B94="N/A","N/A",IF(E94&gt;15,"No",IF(E94&lt;-15,"No","Yes")))</f>
        <v>N/A</v>
      </c>
      <c r="G94" s="4">
        <v>100</v>
      </c>
      <c r="H94" s="5" t="str">
        <f>IF($B94="N/A","N/A",IF(G94&gt;15,"No",IF(G94&lt;-15,"No","Yes")))</f>
        <v>N/A</v>
      </c>
      <c r="I94" s="6" t="s">
        <v>1748</v>
      </c>
      <c r="J94" s="6">
        <v>0</v>
      </c>
      <c r="K94" s="92" t="str">
        <f t="shared" si="18"/>
        <v>Yes</v>
      </c>
    </row>
    <row r="95" spans="1:11" x14ac:dyDescent="0.25">
      <c r="A95" s="111" t="s">
        <v>42</v>
      </c>
      <c r="B95" s="21" t="s">
        <v>213</v>
      </c>
      <c r="C95" s="44" t="s">
        <v>1748</v>
      </c>
      <c r="D95" s="5" t="str">
        <f>IF($B95="N/A","N/A",IF(C95&gt;15,"No",IF(C95&lt;-15,"No","Yes")))</f>
        <v>N/A</v>
      </c>
      <c r="E95" s="4">
        <v>100</v>
      </c>
      <c r="F95" s="5" t="str">
        <f>IF($B95="N/A","N/A",IF(E95&gt;15,"No",IF(E95&lt;-15,"No","Yes")))</f>
        <v>N/A</v>
      </c>
      <c r="G95" s="4">
        <v>100</v>
      </c>
      <c r="H95" s="5" t="str">
        <f>IF($B95="N/A","N/A",IF(G95&gt;15,"No",IF(G95&lt;-15,"No","Yes")))</f>
        <v>N/A</v>
      </c>
      <c r="I95" s="6" t="s">
        <v>1748</v>
      </c>
      <c r="J95" s="6">
        <v>0</v>
      </c>
      <c r="K95" s="92" t="str">
        <f t="shared" si="18"/>
        <v>Yes</v>
      </c>
    </row>
    <row r="96" spans="1:11" x14ac:dyDescent="0.25">
      <c r="A96" s="111" t="s">
        <v>911</v>
      </c>
      <c r="B96" s="21" t="s">
        <v>213</v>
      </c>
      <c r="C96" s="44" t="s">
        <v>1748</v>
      </c>
      <c r="D96" s="5" t="str">
        <f>IF($B96="N/A","N/A",IF(C96&gt;15,"No",IF(C96&lt;-15,"No","Yes")))</f>
        <v>N/A</v>
      </c>
      <c r="E96" s="4">
        <v>100</v>
      </c>
      <c r="F96" s="5" t="str">
        <f>IF($B96="N/A","N/A",IF(E96&gt;15,"No",IF(E96&lt;-15,"No","Yes")))</f>
        <v>N/A</v>
      </c>
      <c r="G96" s="4">
        <v>100</v>
      </c>
      <c r="H96" s="5" t="str">
        <f>IF($B96="N/A","N/A",IF(G96&gt;15,"No",IF(G96&lt;-15,"No","Yes")))</f>
        <v>N/A</v>
      </c>
      <c r="I96" s="6" t="s">
        <v>1748</v>
      </c>
      <c r="J96" s="6">
        <v>0</v>
      </c>
      <c r="K96" s="92" t="str">
        <f t="shared" si="18"/>
        <v>Yes</v>
      </c>
    </row>
    <row r="97" spans="1:11" x14ac:dyDescent="0.25">
      <c r="A97" s="111" t="s">
        <v>912</v>
      </c>
      <c r="B97" s="21" t="s">
        <v>213</v>
      </c>
      <c r="C97" s="44" t="s">
        <v>1748</v>
      </c>
      <c r="D97" s="5" t="str">
        <f>IF($B97="N/A","N/A",IF(C97&gt;15,"No",IF(C97&lt;-15,"No","Yes")))</f>
        <v>N/A</v>
      </c>
      <c r="E97" s="4">
        <v>100</v>
      </c>
      <c r="F97" s="5" t="str">
        <f>IF($B97="N/A","N/A",IF(E97&gt;15,"No",IF(E97&lt;-15,"No","Yes")))</f>
        <v>N/A</v>
      </c>
      <c r="G97" s="4">
        <v>100</v>
      </c>
      <c r="H97" s="5" t="str">
        <f>IF($B97="N/A","N/A",IF(G97&gt;15,"No",IF(G97&lt;-15,"No","Yes")))</f>
        <v>N/A</v>
      </c>
      <c r="I97" s="6" t="s">
        <v>1748</v>
      </c>
      <c r="J97" s="6">
        <v>0</v>
      </c>
      <c r="K97" s="92" t="str">
        <f t="shared" si="18"/>
        <v>Yes</v>
      </c>
    </row>
    <row r="98" spans="1:11" x14ac:dyDescent="0.25">
      <c r="A98" s="111" t="s">
        <v>43</v>
      </c>
      <c r="B98" s="21" t="s">
        <v>223</v>
      </c>
      <c r="C98" s="44" t="s">
        <v>1748</v>
      </c>
      <c r="D98" s="5" t="str">
        <f>IF($B98="N/A","N/A",IF(C98&gt;100,"No",IF(C98&lt;98,"No","Yes")))</f>
        <v>No</v>
      </c>
      <c r="E98" s="4">
        <v>100</v>
      </c>
      <c r="F98" s="5" t="str">
        <f>IF($B98="N/A","N/A",IF(E98&gt;100,"No",IF(E98&lt;98,"No","Yes")))</f>
        <v>Yes</v>
      </c>
      <c r="G98" s="4">
        <v>100</v>
      </c>
      <c r="H98" s="5" t="str">
        <f>IF($B98="N/A","N/A",IF(G98&gt;100,"No",IF(G98&lt;98,"No","Yes")))</f>
        <v>Yes</v>
      </c>
      <c r="I98" s="6" t="s">
        <v>1748</v>
      </c>
      <c r="J98" s="6">
        <v>0</v>
      </c>
      <c r="K98" s="92" t="str">
        <f t="shared" si="18"/>
        <v>Yes</v>
      </c>
    </row>
    <row r="99" spans="1:11" x14ac:dyDescent="0.25">
      <c r="A99" s="111" t="s">
        <v>44</v>
      </c>
      <c r="B99" s="21" t="s">
        <v>213</v>
      </c>
      <c r="C99" s="44" t="s">
        <v>1748</v>
      </c>
      <c r="D99" s="5" t="str">
        <f>IF($B99="N/A","N/A",IF(C99&gt;15,"No",IF(C99&lt;-15,"No","Yes")))</f>
        <v>N/A</v>
      </c>
      <c r="E99" s="4">
        <v>48.842407463999997</v>
      </c>
      <c r="F99" s="5" t="str">
        <f>IF($B99="N/A","N/A",IF(E99&gt;15,"No",IF(E99&lt;-15,"No","Yes")))</f>
        <v>N/A</v>
      </c>
      <c r="G99" s="4">
        <v>33.978688683999998</v>
      </c>
      <c r="H99" s="5" t="str">
        <f>IF($B99="N/A","N/A",IF(G99&gt;15,"No",IF(G99&lt;-15,"No","Yes")))</f>
        <v>N/A</v>
      </c>
      <c r="I99" s="6" t="s">
        <v>1748</v>
      </c>
      <c r="J99" s="6">
        <v>-30.4</v>
      </c>
      <c r="K99" s="92" t="str">
        <f t="shared" si="18"/>
        <v>No</v>
      </c>
    </row>
    <row r="100" spans="1:11" x14ac:dyDescent="0.25">
      <c r="A100" s="111" t="s">
        <v>45</v>
      </c>
      <c r="B100" s="21" t="s">
        <v>213</v>
      </c>
      <c r="C100" s="44" t="s">
        <v>1748</v>
      </c>
      <c r="D100" s="5" t="str">
        <f>IF($B100="N/A","N/A",IF(C100&gt;15,"No",IF(C100&lt;-15,"No","Yes")))</f>
        <v>N/A</v>
      </c>
      <c r="E100" s="4">
        <v>51.157592536000003</v>
      </c>
      <c r="F100" s="5" t="str">
        <f>IF($B100="N/A","N/A",IF(E100&gt;15,"No",IF(E100&lt;-15,"No","Yes")))</f>
        <v>N/A</v>
      </c>
      <c r="G100" s="4">
        <v>66.021311315999995</v>
      </c>
      <c r="H100" s="5" t="str">
        <f>IF($B100="N/A","N/A",IF(G100&gt;15,"No",IF(G100&lt;-15,"No","Yes")))</f>
        <v>N/A</v>
      </c>
      <c r="I100" s="6" t="s">
        <v>1748</v>
      </c>
      <c r="J100" s="6">
        <v>29.05</v>
      </c>
      <c r="K100" s="92" t="str">
        <f t="shared" si="18"/>
        <v>Yes</v>
      </c>
    </row>
    <row r="101" spans="1:11" x14ac:dyDescent="0.25">
      <c r="A101" s="111" t="s">
        <v>355</v>
      </c>
      <c r="B101" s="21" t="s">
        <v>213</v>
      </c>
      <c r="C101" s="44" t="s">
        <v>1748</v>
      </c>
      <c r="D101" s="5" t="str">
        <f>IF($B101="N/A","N/A",IF(C101&gt;15,"No",IF(C101&lt;-15,"No","Yes")))</f>
        <v>N/A</v>
      </c>
      <c r="E101" s="4">
        <v>100</v>
      </c>
      <c r="F101" s="5" t="str">
        <f>IF($B101="N/A","N/A",IF(E101&gt;15,"No",IF(E101&lt;-15,"No","Yes")))</f>
        <v>N/A</v>
      </c>
      <c r="G101" s="4">
        <v>100</v>
      </c>
      <c r="H101" s="5" t="str">
        <f>IF($B101="N/A","N/A",IF(G101&gt;15,"No",IF(G101&lt;-15,"No","Yes")))</f>
        <v>N/A</v>
      </c>
      <c r="I101" s="6" t="s">
        <v>1748</v>
      </c>
      <c r="J101" s="6">
        <v>0</v>
      </c>
      <c r="K101" s="92" t="str">
        <f t="shared" si="18"/>
        <v>Yes</v>
      </c>
    </row>
    <row r="102" spans="1:11" x14ac:dyDescent="0.25">
      <c r="A102" s="111" t="s">
        <v>46</v>
      </c>
      <c r="B102" s="21" t="s">
        <v>213</v>
      </c>
      <c r="C102" s="44" t="s">
        <v>1748</v>
      </c>
      <c r="D102" s="5" t="str">
        <f>IF($B102="N/A","N/A",IF(C102&gt;15,"No",IF(C102&lt;-15,"No","Yes")))</f>
        <v>N/A</v>
      </c>
      <c r="E102" s="4">
        <v>0</v>
      </c>
      <c r="F102" s="5" t="str">
        <f>IF($B102="N/A","N/A",IF(E102&gt;15,"No",IF(E102&lt;-15,"No","Yes")))</f>
        <v>N/A</v>
      </c>
      <c r="G102" s="4">
        <v>0</v>
      </c>
      <c r="H102" s="5" t="str">
        <f>IF($B102="N/A","N/A",IF(G102&gt;15,"No",IF(G102&lt;-15,"No","Yes")))</f>
        <v>N/A</v>
      </c>
      <c r="I102" s="6" t="s">
        <v>1748</v>
      </c>
      <c r="J102" s="6" t="s">
        <v>1748</v>
      </c>
      <c r="K102" s="92" t="str">
        <f t="shared" si="18"/>
        <v>N/A</v>
      </c>
    </row>
    <row r="103" spans="1:11" x14ac:dyDescent="0.25">
      <c r="A103" s="111" t="s">
        <v>47</v>
      </c>
      <c r="B103" s="21" t="s">
        <v>213</v>
      </c>
      <c r="C103" s="44" t="s">
        <v>1748</v>
      </c>
      <c r="D103" s="5" t="str">
        <f>IF($B103="N/A","N/A",IF(C103&gt;15,"No",IF(C103&lt;-15,"No","Yes")))</f>
        <v>N/A</v>
      </c>
      <c r="E103" s="4">
        <v>0</v>
      </c>
      <c r="F103" s="5" t="str">
        <f>IF($B103="N/A","N/A",IF(E103&gt;15,"No",IF(E103&lt;-15,"No","Yes")))</f>
        <v>N/A</v>
      </c>
      <c r="G103" s="4">
        <v>0</v>
      </c>
      <c r="H103" s="5" t="str">
        <f>IF($B103="N/A","N/A",IF(G103&gt;15,"No",IF(G103&lt;-15,"No","Yes")))</f>
        <v>N/A</v>
      </c>
      <c r="I103" s="6" t="s">
        <v>1748</v>
      </c>
      <c r="J103" s="6" t="s">
        <v>1748</v>
      </c>
      <c r="K103" s="92" t="str">
        <f t="shared" si="18"/>
        <v>N/A</v>
      </c>
    </row>
    <row r="104" spans="1:11" x14ac:dyDescent="0.25">
      <c r="A104" s="111" t="s">
        <v>33</v>
      </c>
      <c r="B104" s="21" t="s">
        <v>223</v>
      </c>
      <c r="C104" s="44" t="s">
        <v>1748</v>
      </c>
      <c r="D104" s="5" t="str">
        <f>IF($B104="N/A","N/A",IF(C104&gt;100,"No",IF(C104&lt;98,"No","Yes")))</f>
        <v>No</v>
      </c>
      <c r="E104" s="4">
        <v>100</v>
      </c>
      <c r="F104" s="5" t="str">
        <f>IF($B104="N/A","N/A",IF(E104&gt;100,"No",IF(E104&lt;98,"No","Yes")))</f>
        <v>Yes</v>
      </c>
      <c r="G104" s="4">
        <v>100</v>
      </c>
      <c r="H104" s="5" t="str">
        <f>IF($B104="N/A","N/A",IF(G104&gt;100,"No",IF(G104&lt;98,"No","Yes")))</f>
        <v>Yes</v>
      </c>
      <c r="I104" s="6" t="s">
        <v>1748</v>
      </c>
      <c r="J104" s="6">
        <v>0</v>
      </c>
      <c r="K104" s="92" t="str">
        <f t="shared" si="18"/>
        <v>Yes</v>
      </c>
    </row>
    <row r="105" spans="1:11" ht="25" x14ac:dyDescent="0.25">
      <c r="A105" s="111" t="s">
        <v>48</v>
      </c>
      <c r="B105" s="29" t="s">
        <v>223</v>
      </c>
      <c r="C105" s="44" t="s">
        <v>1748</v>
      </c>
      <c r="D105" s="5" t="str">
        <f>IF($B105="N/A","N/A",IF(C105&gt;100,"No",IF(C105&lt;98,"No","Yes")))</f>
        <v>No</v>
      </c>
      <c r="E105" s="4">
        <v>100</v>
      </c>
      <c r="F105" s="5" t="str">
        <f>IF($B105="N/A","N/A",IF(E105&gt;100,"No",IF(E105&lt;98,"No","Yes")))</f>
        <v>Yes</v>
      </c>
      <c r="G105" s="4">
        <v>100</v>
      </c>
      <c r="H105" s="5" t="str">
        <f>IF($B105="N/A","N/A",IF(G105&gt;100,"No",IF(G105&lt;98,"No","Yes")))</f>
        <v>Yes</v>
      </c>
      <c r="I105" s="6" t="s">
        <v>1748</v>
      </c>
      <c r="J105" s="6">
        <v>0</v>
      </c>
      <c r="K105" s="92" t="str">
        <f t="shared" si="18"/>
        <v>Yes</v>
      </c>
    </row>
    <row r="106" spans="1:11" x14ac:dyDescent="0.25">
      <c r="A106" s="111" t="s">
        <v>49</v>
      </c>
      <c r="B106" s="29" t="s">
        <v>213</v>
      </c>
      <c r="C106" s="44" t="s">
        <v>1748</v>
      </c>
      <c r="D106" s="5" t="str">
        <f>IF($B106="N/A","N/A",IF(C106&gt;15,"No",IF(C106&lt;-15,"No","Yes")))</f>
        <v>N/A</v>
      </c>
      <c r="E106" s="4">
        <v>100</v>
      </c>
      <c r="F106" s="5" t="str">
        <f>IF($B106="N/A","N/A",IF(E106&gt;15,"No",IF(E106&lt;-15,"No","Yes")))</f>
        <v>N/A</v>
      </c>
      <c r="G106" s="4">
        <v>100</v>
      </c>
      <c r="H106" s="5" t="str">
        <f>IF($B106="N/A","N/A",IF(G106&gt;15,"No",IF(G106&lt;-15,"No","Yes")))</f>
        <v>N/A</v>
      </c>
      <c r="I106" s="6" t="s">
        <v>1748</v>
      </c>
      <c r="J106" s="6">
        <v>0</v>
      </c>
      <c r="K106" s="92" t="str">
        <f>IF(J106="Div by 0", "N/A", IF(J106="N/A","N/A", IF(J106&gt;30, "No", IF(J106&lt;-30, "No", "Yes"))))</f>
        <v>Yes</v>
      </c>
    </row>
    <row r="107" spans="1:11" x14ac:dyDescent="0.25">
      <c r="A107" s="111" t="s">
        <v>913</v>
      </c>
      <c r="B107" s="21" t="s">
        <v>213</v>
      </c>
      <c r="C107" s="53" t="s">
        <v>1748</v>
      </c>
      <c r="D107" s="5" t="str">
        <f t="shared" ref="D107:D130" si="19">IF($B107="N/A","N/A",IF(C107&gt;15,"No",IF(C107&lt;-15,"No","Yes")))</f>
        <v>N/A</v>
      </c>
      <c r="E107" s="5">
        <v>77.895096605000006</v>
      </c>
      <c r="F107" s="5" t="str">
        <f t="shared" ref="F107:F130" si="20">IF($B107="N/A","N/A",IF(E107&gt;15,"No",IF(E107&lt;-15,"No","Yes")))</f>
        <v>N/A</v>
      </c>
      <c r="G107" s="4">
        <v>57.052101735999997</v>
      </c>
      <c r="H107" s="5" t="str">
        <f t="shared" ref="H107:H130" si="21">IF($B107="N/A","N/A",IF(G107&gt;15,"No",IF(G107&lt;-15,"No","Yes")))</f>
        <v>N/A</v>
      </c>
      <c r="I107" s="6" t="s">
        <v>1748</v>
      </c>
      <c r="J107" s="6">
        <v>-26.8</v>
      </c>
      <c r="K107" s="92" t="str">
        <f t="shared" ref="K107:K130" si="22">IF(J107="Div by 0", "N/A", IF(J107="N/A","N/A", IF(J107&gt;30, "No", IF(J107&lt;-30, "No", "Yes"))))</f>
        <v>Yes</v>
      </c>
    </row>
    <row r="108" spans="1:11" x14ac:dyDescent="0.25">
      <c r="A108" s="111" t="s">
        <v>914</v>
      </c>
      <c r="B108" s="21" t="s">
        <v>213</v>
      </c>
      <c r="C108" s="53" t="s">
        <v>1748</v>
      </c>
      <c r="D108" s="21" t="s">
        <v>213</v>
      </c>
      <c r="E108" s="5">
        <v>8.4320793781999992</v>
      </c>
      <c r="F108" s="21" t="s">
        <v>213</v>
      </c>
      <c r="G108" s="4">
        <v>8.7094630470999999</v>
      </c>
      <c r="H108" s="21" t="s">
        <v>213</v>
      </c>
      <c r="I108" s="6" t="s">
        <v>1748</v>
      </c>
      <c r="J108" s="6">
        <v>3.29</v>
      </c>
      <c r="K108" s="92" t="str">
        <f t="shared" si="22"/>
        <v>Yes</v>
      </c>
    </row>
    <row r="109" spans="1:11" x14ac:dyDescent="0.25">
      <c r="A109" s="111" t="s">
        <v>915</v>
      </c>
      <c r="B109" s="21" t="s">
        <v>213</v>
      </c>
      <c r="C109" s="53" t="s">
        <v>1748</v>
      </c>
      <c r="D109" s="5" t="str">
        <f t="shared" si="19"/>
        <v>N/A</v>
      </c>
      <c r="E109" s="5">
        <v>3.7289470999999998E-2</v>
      </c>
      <c r="F109" s="5" t="str">
        <f t="shared" si="20"/>
        <v>N/A</v>
      </c>
      <c r="G109" s="4">
        <v>2.9871282585999999</v>
      </c>
      <c r="H109" s="5" t="str">
        <f t="shared" si="21"/>
        <v>N/A</v>
      </c>
      <c r="I109" s="6" t="s">
        <v>1748</v>
      </c>
      <c r="J109" s="6">
        <v>7911</v>
      </c>
      <c r="K109" s="92" t="str">
        <f t="shared" si="22"/>
        <v>No</v>
      </c>
    </row>
    <row r="110" spans="1:11" x14ac:dyDescent="0.25">
      <c r="A110" s="111" t="s">
        <v>916</v>
      </c>
      <c r="B110" s="21" t="s">
        <v>213</v>
      </c>
      <c r="C110" s="53" t="s">
        <v>1748</v>
      </c>
      <c r="D110" s="5" t="str">
        <f t="shared" si="19"/>
        <v>N/A</v>
      </c>
      <c r="E110" s="5">
        <v>0</v>
      </c>
      <c r="F110" s="5" t="str">
        <f t="shared" si="20"/>
        <v>N/A</v>
      </c>
      <c r="G110" s="4">
        <v>0</v>
      </c>
      <c r="H110" s="5" t="str">
        <f t="shared" si="21"/>
        <v>N/A</v>
      </c>
      <c r="I110" s="6" t="s">
        <v>1748</v>
      </c>
      <c r="J110" s="6" t="s">
        <v>1748</v>
      </c>
      <c r="K110" s="92" t="str">
        <f t="shared" si="22"/>
        <v>N/A</v>
      </c>
    </row>
    <row r="111" spans="1:11" x14ac:dyDescent="0.25">
      <c r="A111" s="111" t="s">
        <v>917</v>
      </c>
      <c r="B111" s="21" t="s">
        <v>213</v>
      </c>
      <c r="C111" s="53" t="s">
        <v>1748</v>
      </c>
      <c r="D111" s="5" t="str">
        <f t="shared" si="19"/>
        <v>N/A</v>
      </c>
      <c r="E111" s="5">
        <v>1.52000014E-2</v>
      </c>
      <c r="F111" s="5" t="str">
        <f t="shared" si="20"/>
        <v>N/A</v>
      </c>
      <c r="G111" s="4">
        <v>1.20144632E-2</v>
      </c>
      <c r="H111" s="5" t="str">
        <f t="shared" si="21"/>
        <v>N/A</v>
      </c>
      <c r="I111" s="6" t="s">
        <v>1748</v>
      </c>
      <c r="J111" s="6">
        <v>-21</v>
      </c>
      <c r="K111" s="92" t="str">
        <f t="shared" si="22"/>
        <v>Yes</v>
      </c>
    </row>
    <row r="112" spans="1:11" x14ac:dyDescent="0.25">
      <c r="A112" s="111" t="s">
        <v>918</v>
      </c>
      <c r="B112" s="21" t="s">
        <v>213</v>
      </c>
      <c r="C112" s="53" t="s">
        <v>1748</v>
      </c>
      <c r="D112" s="5" t="str">
        <f t="shared" si="19"/>
        <v>N/A</v>
      </c>
      <c r="E112" s="5">
        <v>1.2867116010999999</v>
      </c>
      <c r="F112" s="5" t="str">
        <f t="shared" si="20"/>
        <v>N/A</v>
      </c>
      <c r="G112" s="4">
        <v>0.8929641948</v>
      </c>
      <c r="H112" s="5" t="str">
        <f t="shared" si="21"/>
        <v>N/A</v>
      </c>
      <c r="I112" s="6" t="s">
        <v>1748</v>
      </c>
      <c r="J112" s="6">
        <v>-30.6</v>
      </c>
      <c r="K112" s="92" t="str">
        <f t="shared" si="22"/>
        <v>No</v>
      </c>
    </row>
    <row r="113" spans="1:11" x14ac:dyDescent="0.25">
      <c r="A113" s="111" t="s">
        <v>919</v>
      </c>
      <c r="B113" s="21" t="s">
        <v>213</v>
      </c>
      <c r="C113" s="53" t="s">
        <v>1748</v>
      </c>
      <c r="D113" s="5" t="str">
        <f t="shared" si="19"/>
        <v>N/A</v>
      </c>
      <c r="E113" s="5">
        <v>2.5974913700000001E-2</v>
      </c>
      <c r="F113" s="5" t="str">
        <f t="shared" si="20"/>
        <v>N/A</v>
      </c>
      <c r="G113" s="4">
        <v>2.7023300300000001E-2</v>
      </c>
      <c r="H113" s="5" t="str">
        <f t="shared" si="21"/>
        <v>N/A</v>
      </c>
      <c r="I113" s="6" t="s">
        <v>1748</v>
      </c>
      <c r="J113" s="6">
        <v>4.0359999999999996</v>
      </c>
      <c r="K113" s="92" t="str">
        <f t="shared" si="22"/>
        <v>Yes</v>
      </c>
    </row>
    <row r="114" spans="1:11" x14ac:dyDescent="0.25">
      <c r="A114" s="111" t="s">
        <v>920</v>
      </c>
      <c r="B114" s="21" t="s">
        <v>213</v>
      </c>
      <c r="C114" s="53" t="s">
        <v>1748</v>
      </c>
      <c r="D114" s="5" t="str">
        <f t="shared" si="19"/>
        <v>N/A</v>
      </c>
      <c r="E114" s="5">
        <v>5.3964500000000001E-5</v>
      </c>
      <c r="F114" s="5" t="str">
        <f t="shared" si="20"/>
        <v>N/A</v>
      </c>
      <c r="G114" s="4">
        <v>2.4645099999999999E-5</v>
      </c>
      <c r="H114" s="5" t="str">
        <f t="shared" si="21"/>
        <v>N/A</v>
      </c>
      <c r="I114" s="6" t="s">
        <v>1748</v>
      </c>
      <c r="J114" s="6">
        <v>-54.3</v>
      </c>
      <c r="K114" s="92" t="str">
        <f t="shared" si="22"/>
        <v>No</v>
      </c>
    </row>
    <row r="115" spans="1:11" x14ac:dyDescent="0.25">
      <c r="A115" s="111" t="s">
        <v>921</v>
      </c>
      <c r="B115" s="21" t="s">
        <v>213</v>
      </c>
      <c r="C115" s="53" t="s">
        <v>1748</v>
      </c>
      <c r="D115" s="5" t="str">
        <f t="shared" si="19"/>
        <v>N/A</v>
      </c>
      <c r="E115" s="5">
        <v>4.4861050401</v>
      </c>
      <c r="F115" s="5" t="str">
        <f t="shared" si="20"/>
        <v>N/A</v>
      </c>
      <c r="G115" s="4">
        <v>2.9610414704000001</v>
      </c>
      <c r="H115" s="5" t="str">
        <f t="shared" si="21"/>
        <v>N/A</v>
      </c>
      <c r="I115" s="6" t="s">
        <v>1748</v>
      </c>
      <c r="J115" s="6">
        <v>-34</v>
      </c>
      <c r="K115" s="92" t="str">
        <f t="shared" si="22"/>
        <v>No</v>
      </c>
    </row>
    <row r="116" spans="1:11" x14ac:dyDescent="0.25">
      <c r="A116" s="111" t="s">
        <v>922</v>
      </c>
      <c r="B116" s="21" t="s">
        <v>213</v>
      </c>
      <c r="C116" s="53" t="s">
        <v>1748</v>
      </c>
      <c r="D116" s="5" t="str">
        <f t="shared" si="19"/>
        <v>N/A</v>
      </c>
      <c r="E116" s="5">
        <v>0.35362938259999999</v>
      </c>
      <c r="F116" s="5" t="str">
        <f t="shared" si="20"/>
        <v>N/A</v>
      </c>
      <c r="G116" s="4">
        <v>0.25613603280000002</v>
      </c>
      <c r="H116" s="5" t="str">
        <f t="shared" si="21"/>
        <v>N/A</v>
      </c>
      <c r="I116" s="6" t="s">
        <v>1748</v>
      </c>
      <c r="J116" s="6">
        <v>-27.6</v>
      </c>
      <c r="K116" s="92" t="str">
        <f t="shared" si="22"/>
        <v>Yes</v>
      </c>
    </row>
    <row r="117" spans="1:11" x14ac:dyDescent="0.25">
      <c r="A117" s="111" t="s">
        <v>923</v>
      </c>
      <c r="B117" s="21" t="s">
        <v>213</v>
      </c>
      <c r="C117" s="53" t="s">
        <v>1748</v>
      </c>
      <c r="D117" s="5" t="str">
        <f t="shared" si="19"/>
        <v>N/A</v>
      </c>
      <c r="E117" s="5">
        <v>0.2026007292</v>
      </c>
      <c r="F117" s="5" t="str">
        <f t="shared" si="20"/>
        <v>N/A</v>
      </c>
      <c r="G117" s="4">
        <v>0.1414995701</v>
      </c>
      <c r="H117" s="5" t="str">
        <f t="shared" si="21"/>
        <v>N/A</v>
      </c>
      <c r="I117" s="6" t="s">
        <v>1748</v>
      </c>
      <c r="J117" s="6">
        <v>-30.2</v>
      </c>
      <c r="K117" s="92" t="str">
        <f t="shared" si="22"/>
        <v>No</v>
      </c>
    </row>
    <row r="118" spans="1:11" x14ac:dyDescent="0.25">
      <c r="A118" s="111" t="s">
        <v>924</v>
      </c>
      <c r="B118" s="21" t="s">
        <v>213</v>
      </c>
      <c r="C118" s="53" t="s">
        <v>1748</v>
      </c>
      <c r="D118" s="5" t="str">
        <f t="shared" si="19"/>
        <v>N/A</v>
      </c>
      <c r="E118" s="5">
        <v>2.0245142745</v>
      </c>
      <c r="F118" s="5" t="str">
        <f t="shared" si="20"/>
        <v>N/A</v>
      </c>
      <c r="G118" s="4">
        <v>1.4316311119</v>
      </c>
      <c r="H118" s="5" t="str">
        <f t="shared" si="21"/>
        <v>N/A</v>
      </c>
      <c r="I118" s="6" t="s">
        <v>1748</v>
      </c>
      <c r="J118" s="6">
        <v>-29.3</v>
      </c>
      <c r="K118" s="92" t="str">
        <f t="shared" si="22"/>
        <v>Yes</v>
      </c>
    </row>
    <row r="119" spans="1:11" x14ac:dyDescent="0.25">
      <c r="A119" s="111" t="s">
        <v>925</v>
      </c>
      <c r="B119" s="21" t="s">
        <v>213</v>
      </c>
      <c r="C119" s="53" t="s">
        <v>1748</v>
      </c>
      <c r="D119" s="5" t="str">
        <f t="shared" si="19"/>
        <v>N/A</v>
      </c>
      <c r="E119" s="5">
        <v>13.672824016</v>
      </c>
      <c r="F119" s="5" t="str">
        <f t="shared" si="20"/>
        <v>N/A</v>
      </c>
      <c r="G119" s="4">
        <v>34.238435217000003</v>
      </c>
      <c r="H119" s="5" t="str">
        <f t="shared" si="21"/>
        <v>N/A</v>
      </c>
      <c r="I119" s="6" t="s">
        <v>1748</v>
      </c>
      <c r="J119" s="6">
        <v>150.4</v>
      </c>
      <c r="K119" s="92" t="str">
        <f t="shared" si="22"/>
        <v>No</v>
      </c>
    </row>
    <row r="120" spans="1:11" x14ac:dyDescent="0.25">
      <c r="A120" s="111" t="s">
        <v>926</v>
      </c>
      <c r="B120" s="21" t="s">
        <v>213</v>
      </c>
      <c r="C120" s="53" t="s">
        <v>1748</v>
      </c>
      <c r="D120" s="5" t="str">
        <f t="shared" si="19"/>
        <v>N/A</v>
      </c>
      <c r="E120" s="5">
        <v>9.3538290513</v>
      </c>
      <c r="F120" s="5" t="str">
        <f t="shared" si="20"/>
        <v>N/A</v>
      </c>
      <c r="G120" s="4">
        <v>28.468424574</v>
      </c>
      <c r="H120" s="5" t="str">
        <f t="shared" si="21"/>
        <v>N/A</v>
      </c>
      <c r="I120" s="6" t="s">
        <v>1748</v>
      </c>
      <c r="J120" s="6">
        <v>204.4</v>
      </c>
      <c r="K120" s="92" t="str">
        <f t="shared" si="22"/>
        <v>No</v>
      </c>
    </row>
    <row r="121" spans="1:11" x14ac:dyDescent="0.25">
      <c r="A121" s="111" t="s">
        <v>927</v>
      </c>
      <c r="B121" s="21" t="s">
        <v>213</v>
      </c>
      <c r="C121" s="53" t="s">
        <v>1748</v>
      </c>
      <c r="D121" s="5" t="str">
        <f t="shared" si="19"/>
        <v>N/A</v>
      </c>
      <c r="E121" s="5">
        <v>0</v>
      </c>
      <c r="F121" s="5" t="str">
        <f t="shared" si="20"/>
        <v>N/A</v>
      </c>
      <c r="G121" s="4">
        <v>2.3747356663999999</v>
      </c>
      <c r="H121" s="5" t="str">
        <f t="shared" si="21"/>
        <v>N/A</v>
      </c>
      <c r="I121" s="6" t="s">
        <v>1748</v>
      </c>
      <c r="J121" s="6" t="s">
        <v>1748</v>
      </c>
      <c r="K121" s="92" t="str">
        <f t="shared" si="22"/>
        <v>N/A</v>
      </c>
    </row>
    <row r="122" spans="1:11" x14ac:dyDescent="0.25">
      <c r="A122" s="111" t="s">
        <v>928</v>
      </c>
      <c r="B122" s="21" t="s">
        <v>213</v>
      </c>
      <c r="C122" s="53" t="s">
        <v>1748</v>
      </c>
      <c r="D122" s="5" t="str">
        <f t="shared" si="19"/>
        <v>N/A</v>
      </c>
      <c r="E122" s="5">
        <v>0</v>
      </c>
      <c r="F122" s="5" t="str">
        <f t="shared" si="20"/>
        <v>N/A</v>
      </c>
      <c r="G122" s="4">
        <v>0</v>
      </c>
      <c r="H122" s="5" t="str">
        <f t="shared" si="21"/>
        <v>N/A</v>
      </c>
      <c r="I122" s="6" t="s">
        <v>1748</v>
      </c>
      <c r="J122" s="6" t="s">
        <v>1748</v>
      </c>
      <c r="K122" s="92" t="str">
        <f t="shared" si="22"/>
        <v>N/A</v>
      </c>
    </row>
    <row r="123" spans="1:11" x14ac:dyDescent="0.25">
      <c r="A123" s="111" t="s">
        <v>929</v>
      </c>
      <c r="B123" s="21" t="s">
        <v>213</v>
      </c>
      <c r="C123" s="53" t="s">
        <v>1748</v>
      </c>
      <c r="D123" s="5" t="str">
        <f t="shared" si="19"/>
        <v>N/A</v>
      </c>
      <c r="E123" s="5">
        <v>1.7533606394000001</v>
      </c>
      <c r="F123" s="5" t="str">
        <f t="shared" si="20"/>
        <v>N/A</v>
      </c>
      <c r="G123" s="4">
        <v>1.3470985811</v>
      </c>
      <c r="H123" s="5" t="str">
        <f t="shared" si="21"/>
        <v>N/A</v>
      </c>
      <c r="I123" s="6" t="s">
        <v>1748</v>
      </c>
      <c r="J123" s="6">
        <v>-23.2</v>
      </c>
      <c r="K123" s="92" t="str">
        <f t="shared" si="22"/>
        <v>Yes</v>
      </c>
    </row>
    <row r="124" spans="1:11" x14ac:dyDescent="0.25">
      <c r="A124" s="111" t="s">
        <v>930</v>
      </c>
      <c r="B124" s="21" t="s">
        <v>213</v>
      </c>
      <c r="C124" s="53" t="s">
        <v>1748</v>
      </c>
      <c r="D124" s="5" t="str">
        <f t="shared" si="19"/>
        <v>N/A</v>
      </c>
      <c r="E124" s="5">
        <v>0</v>
      </c>
      <c r="F124" s="5" t="str">
        <f t="shared" si="20"/>
        <v>N/A</v>
      </c>
      <c r="G124" s="4">
        <v>0</v>
      </c>
      <c r="H124" s="5" t="str">
        <f t="shared" si="21"/>
        <v>N/A</v>
      </c>
      <c r="I124" s="6" t="s">
        <v>1748</v>
      </c>
      <c r="J124" s="6" t="s">
        <v>1748</v>
      </c>
      <c r="K124" s="92" t="str">
        <f t="shared" si="22"/>
        <v>N/A</v>
      </c>
    </row>
    <row r="125" spans="1:11" x14ac:dyDescent="0.25">
      <c r="A125" s="111" t="s">
        <v>931</v>
      </c>
      <c r="B125" s="21" t="s">
        <v>213</v>
      </c>
      <c r="C125" s="53" t="s">
        <v>1748</v>
      </c>
      <c r="D125" s="5" t="str">
        <f t="shared" si="19"/>
        <v>N/A</v>
      </c>
      <c r="E125" s="5">
        <v>1.6169743542999999</v>
      </c>
      <c r="F125" s="5" t="str">
        <f t="shared" si="20"/>
        <v>N/A</v>
      </c>
      <c r="G125" s="4">
        <v>1.4500532888</v>
      </c>
      <c r="H125" s="5" t="str">
        <f t="shared" si="21"/>
        <v>N/A</v>
      </c>
      <c r="I125" s="6" t="s">
        <v>1748</v>
      </c>
      <c r="J125" s="6">
        <v>-10.3</v>
      </c>
      <c r="K125" s="92" t="str">
        <f t="shared" si="22"/>
        <v>Yes</v>
      </c>
    </row>
    <row r="126" spans="1:11" x14ac:dyDescent="0.25">
      <c r="A126" s="111" t="s">
        <v>932</v>
      </c>
      <c r="B126" s="21" t="s">
        <v>213</v>
      </c>
      <c r="C126" s="53" t="s">
        <v>1748</v>
      </c>
      <c r="D126" s="5" t="str">
        <f t="shared" si="19"/>
        <v>N/A</v>
      </c>
      <c r="E126" s="5">
        <v>0</v>
      </c>
      <c r="F126" s="5" t="str">
        <f t="shared" si="20"/>
        <v>N/A</v>
      </c>
      <c r="G126" s="4">
        <v>0</v>
      </c>
      <c r="H126" s="5" t="str">
        <f t="shared" si="21"/>
        <v>N/A</v>
      </c>
      <c r="I126" s="6" t="s">
        <v>1748</v>
      </c>
      <c r="J126" s="6" t="s">
        <v>1748</v>
      </c>
      <c r="K126" s="92" t="str">
        <f t="shared" si="22"/>
        <v>N/A</v>
      </c>
    </row>
    <row r="127" spans="1:11" x14ac:dyDescent="0.25">
      <c r="A127" s="111" t="s">
        <v>933</v>
      </c>
      <c r="B127" s="21" t="s">
        <v>213</v>
      </c>
      <c r="C127" s="53" t="s">
        <v>1748</v>
      </c>
      <c r="D127" s="5" t="str">
        <f t="shared" si="19"/>
        <v>N/A</v>
      </c>
      <c r="E127" s="5">
        <v>0</v>
      </c>
      <c r="F127" s="5" t="str">
        <f t="shared" si="20"/>
        <v>N/A</v>
      </c>
      <c r="G127" s="4">
        <v>0</v>
      </c>
      <c r="H127" s="5" t="str">
        <f t="shared" si="21"/>
        <v>N/A</v>
      </c>
      <c r="I127" s="6" t="s">
        <v>1748</v>
      </c>
      <c r="J127" s="6" t="s">
        <v>1748</v>
      </c>
      <c r="K127" s="92" t="str">
        <f t="shared" si="22"/>
        <v>N/A</v>
      </c>
    </row>
    <row r="128" spans="1:11" x14ac:dyDescent="0.25">
      <c r="A128" s="111" t="s">
        <v>934</v>
      </c>
      <c r="B128" s="21" t="s">
        <v>213</v>
      </c>
      <c r="C128" s="53" t="s">
        <v>1748</v>
      </c>
      <c r="D128" s="5" t="str">
        <f t="shared" si="19"/>
        <v>N/A</v>
      </c>
      <c r="E128" s="5">
        <v>0</v>
      </c>
      <c r="F128" s="5" t="str">
        <f t="shared" si="20"/>
        <v>N/A</v>
      </c>
      <c r="G128" s="4">
        <v>0</v>
      </c>
      <c r="H128" s="5" t="str">
        <f t="shared" si="21"/>
        <v>N/A</v>
      </c>
      <c r="I128" s="6" t="s">
        <v>1748</v>
      </c>
      <c r="J128" s="6" t="s">
        <v>1748</v>
      </c>
      <c r="K128" s="92" t="str">
        <f t="shared" si="22"/>
        <v>N/A</v>
      </c>
    </row>
    <row r="129" spans="1:11" x14ac:dyDescent="0.25">
      <c r="A129" s="111" t="s">
        <v>935</v>
      </c>
      <c r="B129" s="21" t="s">
        <v>213</v>
      </c>
      <c r="C129" s="53" t="s">
        <v>1748</v>
      </c>
      <c r="D129" s="5" t="str">
        <f t="shared" si="19"/>
        <v>N/A</v>
      </c>
      <c r="E129" s="5">
        <v>0</v>
      </c>
      <c r="F129" s="5" t="str">
        <f t="shared" si="20"/>
        <v>N/A</v>
      </c>
      <c r="G129" s="4">
        <v>0</v>
      </c>
      <c r="H129" s="5" t="str">
        <f t="shared" si="21"/>
        <v>N/A</v>
      </c>
      <c r="I129" s="6" t="s">
        <v>1748</v>
      </c>
      <c r="J129" s="6" t="s">
        <v>1748</v>
      </c>
      <c r="K129" s="92" t="str">
        <f t="shared" si="22"/>
        <v>N/A</v>
      </c>
    </row>
    <row r="130" spans="1:11" x14ac:dyDescent="0.25">
      <c r="A130" s="118" t="s">
        <v>936</v>
      </c>
      <c r="B130" s="100" t="s">
        <v>213</v>
      </c>
      <c r="C130" s="119" t="s">
        <v>1748</v>
      </c>
      <c r="D130" s="101" t="str">
        <f t="shared" si="19"/>
        <v>N/A</v>
      </c>
      <c r="E130" s="101">
        <v>0.94865997150000003</v>
      </c>
      <c r="F130" s="101" t="str">
        <f t="shared" si="20"/>
        <v>N/A</v>
      </c>
      <c r="G130" s="105">
        <v>0.59812310670000002</v>
      </c>
      <c r="H130" s="101" t="str">
        <f t="shared" si="21"/>
        <v>N/A</v>
      </c>
      <c r="I130" s="102" t="s">
        <v>1748</v>
      </c>
      <c r="J130" s="102">
        <v>-37</v>
      </c>
      <c r="K130" s="103" t="str">
        <f t="shared" si="22"/>
        <v>No</v>
      </c>
    </row>
    <row r="131" spans="1:11" ht="12" customHeight="1" x14ac:dyDescent="0.25">
      <c r="A131" s="176" t="s">
        <v>1646</v>
      </c>
      <c r="B131" s="177"/>
      <c r="C131" s="177"/>
      <c r="D131" s="177"/>
      <c r="E131" s="177"/>
      <c r="F131" s="177"/>
      <c r="G131" s="177"/>
      <c r="H131" s="177"/>
      <c r="I131" s="177"/>
      <c r="J131" s="177"/>
      <c r="K131" s="178"/>
    </row>
    <row r="132" spans="1:11" x14ac:dyDescent="0.25">
      <c r="A132" s="165" t="s">
        <v>1644</v>
      </c>
      <c r="B132" s="166"/>
      <c r="C132" s="166"/>
      <c r="D132" s="166"/>
      <c r="E132" s="166"/>
      <c r="F132" s="166"/>
      <c r="G132" s="166"/>
      <c r="H132" s="166"/>
      <c r="I132" s="166"/>
      <c r="J132" s="166"/>
      <c r="K132" s="167"/>
    </row>
    <row r="133" spans="1:11" x14ac:dyDescent="0.25">
      <c r="A133" s="168" t="s">
        <v>1742</v>
      </c>
      <c r="B133" s="168"/>
      <c r="C133" s="168"/>
      <c r="D133" s="168"/>
      <c r="E133" s="168"/>
      <c r="F133" s="168"/>
      <c r="G133" s="168"/>
      <c r="H133" s="168"/>
      <c r="I133" s="168"/>
      <c r="J133" s="168"/>
      <c r="K133" s="169"/>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L3" sqref="L3"/>
      <selection pane="topRight" activeCell="L3" sqref="L3"/>
      <selection pane="bottomLeft" activeCell="L3" sqref="L3"/>
      <selection pane="bottomRight" activeCell="A50" sqref="A50:K50"/>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1598</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5" customHeight="1"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43" t="s">
        <v>1748</v>
      </c>
      <c r="D6" s="5" t="str">
        <f>IF($B6="N/A","N/A",IF(C6&gt;15,"No",IF(C6&lt;-15,"No","Yes")))</f>
        <v>N/A</v>
      </c>
      <c r="E6" s="22">
        <v>442135</v>
      </c>
      <c r="F6" s="5" t="str">
        <f>IF($B6="N/A","N/A",IF(E6&gt;15,"No",IF(E6&lt;-15,"No","Yes")))</f>
        <v>N/A</v>
      </c>
      <c r="G6" s="22">
        <v>425255</v>
      </c>
      <c r="H6" s="5" t="str">
        <f>IF($B6="N/A","N/A",IF(G6&gt;15,"No",IF(G6&lt;-15,"No","Yes")))</f>
        <v>N/A</v>
      </c>
      <c r="I6" s="6" t="s">
        <v>1748</v>
      </c>
      <c r="J6" s="6">
        <v>-3.82</v>
      </c>
      <c r="K6" s="92" t="str">
        <f t="shared" ref="K6:K13" si="0">IF(J6="Div by 0", "N/A", IF(J6="N/A","N/A", IF(J6&gt;30, "No", IF(J6&lt;-30, "No", "Yes"))))</f>
        <v>Yes</v>
      </c>
    </row>
    <row r="7" spans="1:11" x14ac:dyDescent="0.25">
      <c r="A7" s="111" t="s">
        <v>30</v>
      </c>
      <c r="B7" s="21" t="s">
        <v>246</v>
      </c>
      <c r="C7" s="44" t="s">
        <v>1748</v>
      </c>
      <c r="D7" s="5" t="str">
        <f>IF($B7="N/A","N/A",IF(C7&gt;95,"Yes","No"))</f>
        <v>Yes</v>
      </c>
      <c r="E7" s="4">
        <v>100</v>
      </c>
      <c r="F7" s="5" t="str">
        <f>IF($B7="N/A","N/A",IF(E7&gt;95,"Yes","No"))</f>
        <v>Yes</v>
      </c>
      <c r="G7" s="4">
        <v>100</v>
      </c>
      <c r="H7" s="5" t="str">
        <f>IF($B7="N/A","N/A",IF(G7&gt;95,"Yes","No"))</f>
        <v>Yes</v>
      </c>
      <c r="I7" s="6" t="s">
        <v>1748</v>
      </c>
      <c r="J7" s="6">
        <v>0</v>
      </c>
      <c r="K7" s="92" t="str">
        <f t="shared" si="0"/>
        <v>Yes</v>
      </c>
    </row>
    <row r="8" spans="1:11" x14ac:dyDescent="0.25">
      <c r="A8" s="111" t="s">
        <v>29</v>
      </c>
      <c r="B8" s="21" t="s">
        <v>217</v>
      </c>
      <c r="C8" s="44" t="s">
        <v>1748</v>
      </c>
      <c r="D8" s="5" t="str">
        <f>IF($B8="N/A","N/A",IF(C8=0,"Yes","No"))</f>
        <v>No</v>
      </c>
      <c r="E8" s="4">
        <v>0</v>
      </c>
      <c r="F8" s="5" t="str">
        <f>IF($B8="N/A","N/A",IF(E8=0,"Yes","No"))</f>
        <v>Yes</v>
      </c>
      <c r="G8" s="4">
        <v>0</v>
      </c>
      <c r="H8" s="5" t="str">
        <f>IF($B8="N/A","N/A",IF(G8=0,"Yes","No"))</f>
        <v>Yes</v>
      </c>
      <c r="I8" s="6" t="s">
        <v>1748</v>
      </c>
      <c r="J8" s="6" t="s">
        <v>1748</v>
      </c>
      <c r="K8" s="92" t="str">
        <f t="shared" si="0"/>
        <v>N/A</v>
      </c>
    </row>
    <row r="9" spans="1:11" x14ac:dyDescent="0.25">
      <c r="A9" s="111" t="s">
        <v>854</v>
      </c>
      <c r="B9" s="21" t="s">
        <v>213</v>
      </c>
      <c r="C9" s="46" t="s">
        <v>1748</v>
      </c>
      <c r="D9" s="5" t="str">
        <f t="shared" ref="D9:D17" si="1">IF($B9="N/A","N/A",IF(C9&gt;15,"No",IF(C9&lt;-15,"No","Yes")))</f>
        <v>N/A</v>
      </c>
      <c r="E9" s="23">
        <v>44.115957795999996</v>
      </c>
      <c r="F9" s="5" t="str">
        <f>IF($B9="N/A","N/A",IF(E9&gt;15,"No",IF(E9&lt;-15,"No","Yes")))</f>
        <v>N/A</v>
      </c>
      <c r="G9" s="23">
        <v>36.279867373999998</v>
      </c>
      <c r="H9" s="5" t="str">
        <f>IF($B9="N/A","N/A",IF(G9&gt;15,"No",IF(G9&lt;-15,"No","Yes")))</f>
        <v>N/A</v>
      </c>
      <c r="I9" s="6" t="s">
        <v>1748</v>
      </c>
      <c r="J9" s="6">
        <v>-17.8</v>
      </c>
      <c r="K9" s="92" t="str">
        <f t="shared" si="0"/>
        <v>Yes</v>
      </c>
    </row>
    <row r="10" spans="1:11" x14ac:dyDescent="0.25">
      <c r="A10" s="111" t="s">
        <v>16</v>
      </c>
      <c r="B10" s="21" t="s">
        <v>213</v>
      </c>
      <c r="C10" s="44" t="s">
        <v>1748</v>
      </c>
      <c r="D10" s="5" t="str">
        <f t="shared" si="1"/>
        <v>N/A</v>
      </c>
      <c r="E10" s="4">
        <v>5.9479570719000003</v>
      </c>
      <c r="F10" s="5" t="str">
        <f>IF($B10="N/A","N/A",IF(E10&gt;15,"No",IF(E10&lt;-15,"No","Yes")))</f>
        <v>N/A</v>
      </c>
      <c r="G10" s="4">
        <v>3.7361112743999998</v>
      </c>
      <c r="H10" s="5" t="str">
        <f>IF($B10="N/A","N/A",IF(G10&gt;15,"No",IF(G10&lt;-15,"No","Yes")))</f>
        <v>N/A</v>
      </c>
      <c r="I10" s="6" t="s">
        <v>1748</v>
      </c>
      <c r="J10" s="6">
        <v>-37.200000000000003</v>
      </c>
      <c r="K10" s="92" t="str">
        <f t="shared" si="0"/>
        <v>No</v>
      </c>
    </row>
    <row r="11" spans="1:11" x14ac:dyDescent="0.25">
      <c r="A11" s="111" t="s">
        <v>36</v>
      </c>
      <c r="B11" s="21" t="s">
        <v>213</v>
      </c>
      <c r="C11" s="44" t="s">
        <v>1748</v>
      </c>
      <c r="D11" s="5" t="str">
        <f t="shared" si="1"/>
        <v>N/A</v>
      </c>
      <c r="E11" s="4">
        <v>0</v>
      </c>
      <c r="F11" s="5" t="str">
        <f>IF($B11="N/A","N/A",IF(E11&gt;15,"No",IF(E11&lt;-15,"No","Yes")))</f>
        <v>N/A</v>
      </c>
      <c r="G11" s="4">
        <v>0</v>
      </c>
      <c r="H11" s="5" t="str">
        <f>IF($B11="N/A","N/A",IF(G11&gt;15,"No",IF(G11&lt;-15,"No","Yes")))</f>
        <v>N/A</v>
      </c>
      <c r="I11" s="6" t="s">
        <v>1748</v>
      </c>
      <c r="J11" s="6" t="s">
        <v>1748</v>
      </c>
      <c r="K11" s="92" t="str">
        <f t="shared" si="0"/>
        <v>N/A</v>
      </c>
    </row>
    <row r="12" spans="1:11" x14ac:dyDescent="0.25">
      <c r="A12" s="111" t="s">
        <v>37</v>
      </c>
      <c r="B12" s="21" t="s">
        <v>213</v>
      </c>
      <c r="C12" s="44" t="s">
        <v>1748</v>
      </c>
      <c r="D12" s="5" t="str">
        <f t="shared" si="1"/>
        <v>N/A</v>
      </c>
      <c r="E12" s="4">
        <v>0</v>
      </c>
      <c r="F12" s="5" t="str">
        <f>IF($B12="N/A","N/A",IF(E12&gt;15,"No",IF(E12&lt;-15,"No","Yes")))</f>
        <v>N/A</v>
      </c>
      <c r="G12" s="4">
        <v>0</v>
      </c>
      <c r="H12" s="5" t="str">
        <f>IF($B12="N/A","N/A",IF(G12&gt;15,"No",IF(G12&lt;-15,"No","Yes")))</f>
        <v>N/A</v>
      </c>
      <c r="I12" s="6" t="s">
        <v>1748</v>
      </c>
      <c r="J12" s="6" t="s">
        <v>1748</v>
      </c>
      <c r="K12" s="92" t="str">
        <f t="shared" si="0"/>
        <v>N/A</v>
      </c>
    </row>
    <row r="13" spans="1:11" x14ac:dyDescent="0.25">
      <c r="A13" s="111" t="s">
        <v>38</v>
      </c>
      <c r="B13" s="21" t="s">
        <v>213</v>
      </c>
      <c r="C13" s="44" t="s">
        <v>1748</v>
      </c>
      <c r="D13" s="5" t="str">
        <f t="shared" si="1"/>
        <v>N/A</v>
      </c>
      <c r="E13" s="4">
        <v>6.4672885244999998</v>
      </c>
      <c r="F13" s="5" t="str">
        <f>IF($B13="N/A","N/A",IF(E13&gt;15,"No",IF(E13&lt;-15,"No","Yes")))</f>
        <v>N/A</v>
      </c>
      <c r="G13" s="4">
        <v>4.0322109906000003</v>
      </c>
      <c r="H13" s="5" t="str">
        <f>IF($B13="N/A","N/A",IF(G13&gt;15,"No",IF(G13&lt;-15,"No","Yes")))</f>
        <v>N/A</v>
      </c>
      <c r="I13" s="6" t="s">
        <v>1748</v>
      </c>
      <c r="J13" s="6">
        <v>-37.700000000000003</v>
      </c>
      <c r="K13" s="92" t="str">
        <f t="shared" si="0"/>
        <v>No</v>
      </c>
    </row>
    <row r="14" spans="1:11" x14ac:dyDescent="0.25">
      <c r="A14" s="111" t="s">
        <v>676</v>
      </c>
      <c r="B14" s="21" t="s">
        <v>213</v>
      </c>
      <c r="C14" s="44" t="s">
        <v>1748</v>
      </c>
      <c r="D14" s="5" t="str">
        <f t="shared" si="1"/>
        <v>N/A</v>
      </c>
      <c r="E14" s="4">
        <v>34.586947426000002</v>
      </c>
      <c r="F14" s="5" t="str">
        <f t="shared" ref="F14:F33" si="2">IF($B14="N/A","N/A",IF(E14&gt;15,"No",IF(E14&lt;-15,"No","Yes")))</f>
        <v>N/A</v>
      </c>
      <c r="G14" s="4">
        <v>35.132097211999998</v>
      </c>
      <c r="H14" s="5" t="str">
        <f t="shared" ref="H14:H33" si="3">IF($B14="N/A","N/A",IF(G14&gt;15,"No",IF(G14&lt;-15,"No","Yes")))</f>
        <v>N/A</v>
      </c>
      <c r="I14" s="6" t="s">
        <v>1748</v>
      </c>
      <c r="J14" s="6">
        <v>1.5760000000000001</v>
      </c>
      <c r="K14" s="92" t="str">
        <f t="shared" ref="K14:K30" si="4">IF(J14="Div by 0", "N/A", IF(J14="N/A","N/A", IF(J14&gt;30, "No", IF(J14&lt;-30, "No", "Yes"))))</f>
        <v>Yes</v>
      </c>
    </row>
    <row r="15" spans="1:11" x14ac:dyDescent="0.25">
      <c r="A15" s="111" t="s">
        <v>677</v>
      </c>
      <c r="B15" s="21" t="s">
        <v>213</v>
      </c>
      <c r="C15" s="44" t="s">
        <v>1748</v>
      </c>
      <c r="D15" s="5" t="str">
        <f t="shared" si="1"/>
        <v>N/A</v>
      </c>
      <c r="E15" s="4">
        <v>1.1564341208</v>
      </c>
      <c r="F15" s="5" t="str">
        <f t="shared" si="2"/>
        <v>N/A</v>
      </c>
      <c r="G15" s="4">
        <v>1.0659486660999999</v>
      </c>
      <c r="H15" s="5" t="str">
        <f t="shared" si="3"/>
        <v>N/A</v>
      </c>
      <c r="I15" s="6" t="s">
        <v>1748</v>
      </c>
      <c r="J15" s="6">
        <v>-7.82</v>
      </c>
      <c r="K15" s="92" t="str">
        <f t="shared" si="4"/>
        <v>Yes</v>
      </c>
    </row>
    <row r="16" spans="1:11" x14ac:dyDescent="0.25">
      <c r="A16" s="111" t="s">
        <v>381</v>
      </c>
      <c r="B16" s="21" t="s">
        <v>213</v>
      </c>
      <c r="C16" s="44" t="s">
        <v>1748</v>
      </c>
      <c r="D16" s="5" t="str">
        <f t="shared" si="1"/>
        <v>N/A</v>
      </c>
      <c r="E16" s="4">
        <v>7.9330973571000003</v>
      </c>
      <c r="F16" s="5" t="str">
        <f t="shared" si="2"/>
        <v>N/A</v>
      </c>
      <c r="G16" s="4">
        <v>7.2544708469000003</v>
      </c>
      <c r="H16" s="5" t="str">
        <f t="shared" si="3"/>
        <v>N/A</v>
      </c>
      <c r="I16" s="6" t="s">
        <v>1748</v>
      </c>
      <c r="J16" s="6">
        <v>-8.5500000000000007</v>
      </c>
      <c r="K16" s="92" t="str">
        <f t="shared" si="4"/>
        <v>Yes</v>
      </c>
    </row>
    <row r="17" spans="1:11" x14ac:dyDescent="0.25">
      <c r="A17" s="111" t="s">
        <v>382</v>
      </c>
      <c r="B17" s="21" t="s">
        <v>213</v>
      </c>
      <c r="C17" s="44" t="s">
        <v>1748</v>
      </c>
      <c r="D17" s="5" t="str">
        <f t="shared" si="1"/>
        <v>N/A</v>
      </c>
      <c r="E17" s="4">
        <v>13.582276906000001</v>
      </c>
      <c r="F17" s="5" t="str">
        <f t="shared" si="2"/>
        <v>N/A</v>
      </c>
      <c r="G17" s="4">
        <v>13.669210239</v>
      </c>
      <c r="H17" s="5" t="str">
        <f t="shared" si="3"/>
        <v>N/A</v>
      </c>
      <c r="I17" s="6" t="s">
        <v>1748</v>
      </c>
      <c r="J17" s="6">
        <v>0.64</v>
      </c>
      <c r="K17" s="92" t="str">
        <f t="shared" si="4"/>
        <v>Yes</v>
      </c>
    </row>
    <row r="18" spans="1:11" x14ac:dyDescent="0.25">
      <c r="A18" s="111" t="s">
        <v>383</v>
      </c>
      <c r="B18" s="21" t="s">
        <v>213</v>
      </c>
      <c r="C18" s="44" t="s">
        <v>1748</v>
      </c>
      <c r="D18" s="5" t="str">
        <f t="shared" ref="D18:D33" si="5">IF($B18="N/A","N/A",IF(C18&gt;15,"No",IF(C18&lt;-15,"No","Yes")))</f>
        <v>N/A</v>
      </c>
      <c r="E18" s="4">
        <v>9.7029187899999994E-2</v>
      </c>
      <c r="F18" s="5" t="str">
        <f t="shared" si="2"/>
        <v>N/A</v>
      </c>
      <c r="G18" s="4">
        <v>8.8887843800000005E-2</v>
      </c>
      <c r="H18" s="5" t="str">
        <f t="shared" si="3"/>
        <v>N/A</v>
      </c>
      <c r="I18" s="6" t="s">
        <v>1748</v>
      </c>
      <c r="J18" s="6">
        <v>-8.39</v>
      </c>
      <c r="K18" s="92" t="str">
        <f t="shared" si="4"/>
        <v>Yes</v>
      </c>
    </row>
    <row r="19" spans="1:11" x14ac:dyDescent="0.25">
      <c r="A19" s="111" t="s">
        <v>384</v>
      </c>
      <c r="B19" s="21" t="s">
        <v>213</v>
      </c>
      <c r="C19" s="44" t="s">
        <v>1748</v>
      </c>
      <c r="D19" s="5" t="str">
        <f t="shared" si="5"/>
        <v>N/A</v>
      </c>
      <c r="E19" s="4">
        <v>13.913849841999999</v>
      </c>
      <c r="F19" s="5" t="str">
        <f t="shared" si="2"/>
        <v>N/A</v>
      </c>
      <c r="G19" s="4">
        <v>16.662708256999998</v>
      </c>
      <c r="H19" s="5" t="str">
        <f t="shared" si="3"/>
        <v>N/A</v>
      </c>
      <c r="I19" s="6" t="s">
        <v>1748</v>
      </c>
      <c r="J19" s="6">
        <v>19.760000000000002</v>
      </c>
      <c r="K19" s="92" t="str">
        <f t="shared" si="4"/>
        <v>Yes</v>
      </c>
    </row>
    <row r="20" spans="1:11" x14ac:dyDescent="0.25">
      <c r="A20" s="111" t="s">
        <v>386</v>
      </c>
      <c r="B20" s="21" t="s">
        <v>213</v>
      </c>
      <c r="C20" s="44" t="s">
        <v>1748</v>
      </c>
      <c r="D20" s="5" t="str">
        <f t="shared" si="5"/>
        <v>N/A</v>
      </c>
      <c r="E20" s="4">
        <v>5.7593269023999998</v>
      </c>
      <c r="F20" s="5" t="str">
        <f t="shared" si="2"/>
        <v>N/A</v>
      </c>
      <c r="G20" s="4">
        <v>4.9125818625999997</v>
      </c>
      <c r="H20" s="5" t="str">
        <f t="shared" si="3"/>
        <v>N/A</v>
      </c>
      <c r="I20" s="6" t="s">
        <v>1748</v>
      </c>
      <c r="J20" s="6">
        <v>-14.7</v>
      </c>
      <c r="K20" s="92" t="str">
        <f t="shared" si="4"/>
        <v>Yes</v>
      </c>
    </row>
    <row r="21" spans="1:11" x14ac:dyDescent="0.25">
      <c r="A21" s="111" t="s">
        <v>387</v>
      </c>
      <c r="B21" s="21" t="s">
        <v>213</v>
      </c>
      <c r="C21" s="44" t="s">
        <v>1748</v>
      </c>
      <c r="D21" s="5" t="str">
        <f t="shared" si="5"/>
        <v>N/A</v>
      </c>
      <c r="E21" s="4">
        <v>16.696031755</v>
      </c>
      <c r="F21" s="5" t="str">
        <f t="shared" si="2"/>
        <v>N/A</v>
      </c>
      <c r="G21" s="4">
        <v>14.979247745</v>
      </c>
      <c r="H21" s="5" t="str">
        <f t="shared" si="3"/>
        <v>N/A</v>
      </c>
      <c r="I21" s="6" t="s">
        <v>1748</v>
      </c>
      <c r="J21" s="6">
        <v>-10.3</v>
      </c>
      <c r="K21" s="92" t="str">
        <f t="shared" si="4"/>
        <v>Yes</v>
      </c>
    </row>
    <row r="22" spans="1:11" x14ac:dyDescent="0.25">
      <c r="A22" s="111" t="s">
        <v>388</v>
      </c>
      <c r="B22" s="21" t="s">
        <v>213</v>
      </c>
      <c r="C22" s="44" t="s">
        <v>1748</v>
      </c>
      <c r="D22" s="5" t="str">
        <f t="shared" si="5"/>
        <v>N/A</v>
      </c>
      <c r="E22" s="4">
        <v>0.20627184000000001</v>
      </c>
      <c r="F22" s="5" t="str">
        <f t="shared" si="2"/>
        <v>N/A</v>
      </c>
      <c r="G22" s="4">
        <v>0.13262630659999999</v>
      </c>
      <c r="H22" s="5" t="str">
        <f t="shared" si="3"/>
        <v>N/A</v>
      </c>
      <c r="I22" s="6" t="s">
        <v>1748</v>
      </c>
      <c r="J22" s="6">
        <v>-35.700000000000003</v>
      </c>
      <c r="K22" s="92" t="str">
        <f t="shared" si="4"/>
        <v>No</v>
      </c>
    </row>
    <row r="23" spans="1:11" x14ac:dyDescent="0.25">
      <c r="A23" s="111" t="s">
        <v>391</v>
      </c>
      <c r="B23" s="21" t="s">
        <v>213</v>
      </c>
      <c r="C23" s="44" t="s">
        <v>1748</v>
      </c>
      <c r="D23" s="5" t="str">
        <f t="shared" si="5"/>
        <v>N/A</v>
      </c>
      <c r="E23" s="4">
        <v>2.30698768E-2</v>
      </c>
      <c r="F23" s="5" t="str">
        <f t="shared" si="2"/>
        <v>N/A</v>
      </c>
      <c r="G23" s="4">
        <v>0.95378067280000001</v>
      </c>
      <c r="H23" s="5" t="str">
        <f t="shared" si="3"/>
        <v>N/A</v>
      </c>
      <c r="I23" s="6" t="s">
        <v>1748</v>
      </c>
      <c r="J23" s="6">
        <v>4034</v>
      </c>
      <c r="K23" s="92" t="str">
        <f t="shared" si="4"/>
        <v>No</v>
      </c>
    </row>
    <row r="24" spans="1:11" x14ac:dyDescent="0.25">
      <c r="A24" s="111" t="s">
        <v>392</v>
      </c>
      <c r="B24" s="21" t="s">
        <v>213</v>
      </c>
      <c r="C24" s="44" t="s">
        <v>1748</v>
      </c>
      <c r="D24" s="5" t="str">
        <f t="shared" si="5"/>
        <v>N/A</v>
      </c>
      <c r="E24" s="4">
        <v>1.1111990681999999</v>
      </c>
      <c r="F24" s="5" t="str">
        <f t="shared" si="2"/>
        <v>N/A</v>
      </c>
      <c r="G24" s="4">
        <v>0.3017013321</v>
      </c>
      <c r="H24" s="5" t="str">
        <f t="shared" si="3"/>
        <v>N/A</v>
      </c>
      <c r="I24" s="6" t="s">
        <v>1748</v>
      </c>
      <c r="J24" s="6">
        <v>-72.8</v>
      </c>
      <c r="K24" s="92" t="str">
        <f t="shared" si="4"/>
        <v>No</v>
      </c>
    </row>
    <row r="25" spans="1:11" x14ac:dyDescent="0.25">
      <c r="A25" s="111" t="s">
        <v>393</v>
      </c>
      <c r="B25" s="21" t="s">
        <v>213</v>
      </c>
      <c r="C25" s="44" t="s">
        <v>1748</v>
      </c>
      <c r="D25" s="5" t="str">
        <f t="shared" si="5"/>
        <v>N/A</v>
      </c>
      <c r="E25" s="4">
        <v>0</v>
      </c>
      <c r="F25" s="5" t="str">
        <f t="shared" si="2"/>
        <v>N/A</v>
      </c>
      <c r="G25" s="4">
        <v>0</v>
      </c>
      <c r="H25" s="5" t="str">
        <f t="shared" si="3"/>
        <v>N/A</v>
      </c>
      <c r="I25" s="6" t="s">
        <v>1748</v>
      </c>
      <c r="J25" s="6" t="s">
        <v>1748</v>
      </c>
      <c r="K25" s="92" t="str">
        <f t="shared" si="4"/>
        <v>N/A</v>
      </c>
    </row>
    <row r="26" spans="1:11" x14ac:dyDescent="0.25">
      <c r="A26" s="111" t="s">
        <v>394</v>
      </c>
      <c r="B26" s="21" t="s">
        <v>213</v>
      </c>
      <c r="C26" s="44" t="s">
        <v>1748</v>
      </c>
      <c r="D26" s="5" t="str">
        <f t="shared" si="5"/>
        <v>N/A</v>
      </c>
      <c r="E26" s="4">
        <v>0.46750426909999998</v>
      </c>
      <c r="F26" s="5" t="str">
        <f t="shared" si="2"/>
        <v>N/A</v>
      </c>
      <c r="G26" s="4">
        <v>0.3901188699</v>
      </c>
      <c r="H26" s="5" t="str">
        <f t="shared" si="3"/>
        <v>N/A</v>
      </c>
      <c r="I26" s="6" t="s">
        <v>1748</v>
      </c>
      <c r="J26" s="6">
        <v>-16.600000000000001</v>
      </c>
      <c r="K26" s="92" t="str">
        <f t="shared" si="4"/>
        <v>Yes</v>
      </c>
    </row>
    <row r="27" spans="1:11" x14ac:dyDescent="0.25">
      <c r="A27" s="111" t="s">
        <v>395</v>
      </c>
      <c r="B27" s="21" t="s">
        <v>213</v>
      </c>
      <c r="C27" s="44" t="s">
        <v>1748</v>
      </c>
      <c r="D27" s="5" t="str">
        <f t="shared" si="5"/>
        <v>N/A</v>
      </c>
      <c r="E27" s="4">
        <v>9.9517115999999996E-3</v>
      </c>
      <c r="F27" s="5" t="str">
        <f t="shared" si="2"/>
        <v>N/A</v>
      </c>
      <c r="G27" s="4">
        <v>1.45794876E-2</v>
      </c>
      <c r="H27" s="5" t="str">
        <f t="shared" si="3"/>
        <v>N/A</v>
      </c>
      <c r="I27" s="6" t="s">
        <v>1748</v>
      </c>
      <c r="J27" s="6">
        <v>46.5</v>
      </c>
      <c r="K27" s="92" t="str">
        <f t="shared" si="4"/>
        <v>No</v>
      </c>
    </row>
    <row r="28" spans="1:11" x14ac:dyDescent="0.25">
      <c r="A28" s="111" t="s">
        <v>400</v>
      </c>
      <c r="B28" s="21" t="s">
        <v>213</v>
      </c>
      <c r="C28" s="44" t="s">
        <v>1748</v>
      </c>
      <c r="D28" s="5" t="str">
        <f t="shared" si="5"/>
        <v>N/A</v>
      </c>
      <c r="E28" s="4">
        <v>0.2031053864</v>
      </c>
      <c r="F28" s="5" t="str">
        <f t="shared" si="2"/>
        <v>N/A</v>
      </c>
      <c r="G28" s="4">
        <v>5.4085195900000001E-2</v>
      </c>
      <c r="H28" s="5" t="str">
        <f t="shared" si="3"/>
        <v>N/A</v>
      </c>
      <c r="I28" s="6" t="s">
        <v>1748</v>
      </c>
      <c r="J28" s="6">
        <v>-73.400000000000006</v>
      </c>
      <c r="K28" s="92" t="str">
        <f t="shared" si="4"/>
        <v>No</v>
      </c>
    </row>
    <row r="29" spans="1:11" x14ac:dyDescent="0.25">
      <c r="A29" s="111" t="s">
        <v>401</v>
      </c>
      <c r="B29" s="21" t="s">
        <v>213</v>
      </c>
      <c r="C29" s="44" t="s">
        <v>1748</v>
      </c>
      <c r="D29" s="5" t="str">
        <f t="shared" si="5"/>
        <v>N/A</v>
      </c>
      <c r="E29" s="4">
        <v>3.2569237902000001</v>
      </c>
      <c r="F29" s="5" t="str">
        <f t="shared" si="2"/>
        <v>N/A</v>
      </c>
      <c r="G29" s="4">
        <v>3.4560440205999998</v>
      </c>
      <c r="H29" s="5" t="str">
        <f t="shared" si="3"/>
        <v>N/A</v>
      </c>
      <c r="I29" s="6" t="s">
        <v>1748</v>
      </c>
      <c r="J29" s="6">
        <v>6.1139999999999999</v>
      </c>
      <c r="K29" s="92" t="str">
        <f t="shared" si="4"/>
        <v>Yes</v>
      </c>
    </row>
    <row r="30" spans="1:11" x14ac:dyDescent="0.25">
      <c r="A30" s="111" t="s">
        <v>402</v>
      </c>
      <c r="B30" s="21" t="s">
        <v>213</v>
      </c>
      <c r="C30" s="44" t="s">
        <v>1748</v>
      </c>
      <c r="D30" s="5" t="str">
        <f t="shared" si="5"/>
        <v>N/A</v>
      </c>
      <c r="E30" s="4">
        <v>0.29289696589999997</v>
      </c>
      <c r="F30" s="5" t="str">
        <f t="shared" si="2"/>
        <v>N/A</v>
      </c>
      <c r="G30" s="4">
        <v>0.1208686553</v>
      </c>
      <c r="H30" s="5" t="str">
        <f t="shared" si="3"/>
        <v>N/A</v>
      </c>
      <c r="I30" s="6" t="s">
        <v>1748</v>
      </c>
      <c r="J30" s="6">
        <v>-58.7</v>
      </c>
      <c r="K30" s="92" t="str">
        <f t="shared" si="4"/>
        <v>No</v>
      </c>
    </row>
    <row r="31" spans="1:11" x14ac:dyDescent="0.25">
      <c r="A31" s="111" t="s">
        <v>32</v>
      </c>
      <c r="B31" s="21" t="s">
        <v>213</v>
      </c>
      <c r="C31" s="44" t="s">
        <v>1748</v>
      </c>
      <c r="D31" s="5" t="str">
        <f t="shared" si="5"/>
        <v>N/A</v>
      </c>
      <c r="E31" s="4">
        <v>99.985750957999997</v>
      </c>
      <c r="F31" s="5" t="str">
        <f t="shared" si="2"/>
        <v>N/A</v>
      </c>
      <c r="G31" s="4">
        <v>98.040469836</v>
      </c>
      <c r="H31" s="5" t="str">
        <f t="shared" si="3"/>
        <v>N/A</v>
      </c>
      <c r="I31" s="6" t="s">
        <v>1748</v>
      </c>
      <c r="J31" s="6">
        <v>-1.95</v>
      </c>
      <c r="K31" s="92" t="str">
        <f t="shared" ref="K31:K43" si="6">IF(J31="Div by 0", "N/A", IF(J31="N/A","N/A", IF(J31&gt;30, "No", IF(J31&lt;-30, "No", "Yes"))))</f>
        <v>Yes</v>
      </c>
    </row>
    <row r="32" spans="1:11" x14ac:dyDescent="0.25">
      <c r="A32" s="111" t="s">
        <v>39</v>
      </c>
      <c r="B32" s="21" t="s">
        <v>267</v>
      </c>
      <c r="C32" s="44" t="s">
        <v>1748</v>
      </c>
      <c r="D32" s="5" t="str">
        <f>IF($B32="N/A","N/A",IF(C32&gt;100,"No",IF(C32&lt;85,"No","Yes")))</f>
        <v>No</v>
      </c>
      <c r="E32" s="4">
        <v>99.983874088999997</v>
      </c>
      <c r="F32" s="5" t="str">
        <f>IF($B32="N/A","N/A",IF(E32&gt;100,"No",IF(E32&lt;85,"No","Yes")))</f>
        <v>Yes</v>
      </c>
      <c r="G32" s="4">
        <v>98.079117375999999</v>
      </c>
      <c r="H32" s="5" t="str">
        <f>IF($B32="N/A","N/A",IF(G32&gt;100,"No",IF(G32&lt;85,"No","Yes")))</f>
        <v>Yes</v>
      </c>
      <c r="I32" s="6" t="s">
        <v>1748</v>
      </c>
      <c r="J32" s="6">
        <v>-1.91</v>
      </c>
      <c r="K32" s="92" t="str">
        <f t="shared" si="6"/>
        <v>Yes</v>
      </c>
    </row>
    <row r="33" spans="1:11" x14ac:dyDescent="0.25">
      <c r="A33" s="111" t="s">
        <v>910</v>
      </c>
      <c r="B33" s="21" t="s">
        <v>213</v>
      </c>
      <c r="C33" s="44" t="s">
        <v>1748</v>
      </c>
      <c r="D33" s="5" t="str">
        <f t="shared" si="5"/>
        <v>N/A</v>
      </c>
      <c r="E33" s="4">
        <v>52.735979659000002</v>
      </c>
      <c r="F33" s="5" t="str">
        <f t="shared" si="2"/>
        <v>N/A</v>
      </c>
      <c r="G33" s="4">
        <v>93.449614076000003</v>
      </c>
      <c r="H33" s="5" t="str">
        <f t="shared" si="3"/>
        <v>N/A</v>
      </c>
      <c r="I33" s="6" t="s">
        <v>1748</v>
      </c>
      <c r="J33" s="6">
        <v>77.2</v>
      </c>
      <c r="K33" s="92" t="str">
        <f t="shared" si="6"/>
        <v>No</v>
      </c>
    </row>
    <row r="34" spans="1:11" x14ac:dyDescent="0.25">
      <c r="A34" s="111" t="s">
        <v>851</v>
      </c>
      <c r="B34" s="21" t="s">
        <v>268</v>
      </c>
      <c r="C34" s="44" t="s">
        <v>1748</v>
      </c>
      <c r="D34" s="5" t="str">
        <f>IF($B34="N/A","N/A",IF(C34&gt;25,"No",IF(C34&lt;5,"No","Yes")))</f>
        <v>No</v>
      </c>
      <c r="E34" s="4">
        <v>10.03501692</v>
      </c>
      <c r="F34" s="5" t="str">
        <f>IF($B34="N/A","N/A",IF(E34&gt;25,"No",IF(E34&lt;5,"No","Yes")))</f>
        <v>Yes</v>
      </c>
      <c r="G34" s="4">
        <v>9.8207818248999992</v>
      </c>
      <c r="H34" s="5" t="str">
        <f>IF($B34="N/A","N/A",IF(G34&gt;25,"No",IF(G34&lt;5,"No","Yes")))</f>
        <v>Yes</v>
      </c>
      <c r="I34" s="6" t="s">
        <v>1748</v>
      </c>
      <c r="J34" s="6">
        <v>-2.13</v>
      </c>
      <c r="K34" s="92" t="str">
        <f t="shared" si="6"/>
        <v>Yes</v>
      </c>
    </row>
    <row r="35" spans="1:11" x14ac:dyDescent="0.25">
      <c r="A35" s="111" t="s">
        <v>852</v>
      </c>
      <c r="B35" s="21" t="s">
        <v>269</v>
      </c>
      <c r="C35" s="44" t="s">
        <v>1748</v>
      </c>
      <c r="D35" s="5" t="str">
        <f>IF($B35="N/A","N/A",IF(C35&gt;70,"No",IF(C35&lt;40,"No","Yes")))</f>
        <v>No</v>
      </c>
      <c r="E35" s="4">
        <v>38.483097776000001</v>
      </c>
      <c r="F35" s="5" t="str">
        <f>IF($B35="N/A","N/A",IF(E35&gt;70,"No",IF(E35&lt;40,"No","Yes")))</f>
        <v>No</v>
      </c>
      <c r="G35" s="4">
        <v>37.452569066000002</v>
      </c>
      <c r="H35" s="5" t="str">
        <f>IF($B35="N/A","N/A",IF(G35&gt;70,"No",IF(G35&lt;40,"No","Yes")))</f>
        <v>No</v>
      </c>
      <c r="I35" s="6" t="s">
        <v>1748</v>
      </c>
      <c r="J35" s="6">
        <v>-2.68</v>
      </c>
      <c r="K35" s="92" t="str">
        <f t="shared" si="6"/>
        <v>Yes</v>
      </c>
    </row>
    <row r="36" spans="1:11" x14ac:dyDescent="0.25">
      <c r="A36" s="111" t="s">
        <v>853</v>
      </c>
      <c r="B36" s="21" t="s">
        <v>270</v>
      </c>
      <c r="C36" s="44" t="s">
        <v>1748</v>
      </c>
      <c r="D36" s="5" t="str">
        <f>IF($B36="N/A","N/A",IF(C36&gt;55,"No",IF(C36&lt;20,"No","Yes")))</f>
        <v>No</v>
      </c>
      <c r="E36" s="4">
        <v>51.481885304000002</v>
      </c>
      <c r="F36" s="5" t="str">
        <f>IF($B36="N/A","N/A",IF(E36&gt;55,"No",IF(E36&lt;20,"No","Yes")))</f>
        <v>Yes</v>
      </c>
      <c r="G36" s="4">
        <v>52.723051314000003</v>
      </c>
      <c r="H36" s="5" t="str">
        <f>IF($B36="N/A","N/A",IF(G36&gt;55,"No",IF(G36&lt;20,"No","Yes")))</f>
        <v>Yes</v>
      </c>
      <c r="I36" s="6" t="s">
        <v>1748</v>
      </c>
      <c r="J36" s="6">
        <v>2.411</v>
      </c>
      <c r="K36" s="92" t="str">
        <f t="shared" si="6"/>
        <v>Yes</v>
      </c>
    </row>
    <row r="37" spans="1:11" x14ac:dyDescent="0.25">
      <c r="A37" s="111" t="s">
        <v>163</v>
      </c>
      <c r="B37" s="21" t="s">
        <v>246</v>
      </c>
      <c r="C37" s="44" t="s">
        <v>1748</v>
      </c>
      <c r="D37" s="5" t="str">
        <f>IF($B37="N/A","N/A",IF(C37&gt;95,"Yes","No"))</f>
        <v>Yes</v>
      </c>
      <c r="E37" s="4">
        <v>100</v>
      </c>
      <c r="F37" s="5" t="str">
        <f>IF($B37="N/A","N/A",IF(E37&gt;95,"Yes","No"))</f>
        <v>Yes</v>
      </c>
      <c r="G37" s="4">
        <v>100</v>
      </c>
      <c r="H37" s="5" t="str">
        <f>IF($B37="N/A","N/A",IF(G37&gt;95,"Yes","No"))</f>
        <v>Yes</v>
      </c>
      <c r="I37" s="6" t="s">
        <v>1748</v>
      </c>
      <c r="J37" s="6">
        <v>0</v>
      </c>
      <c r="K37" s="92" t="str">
        <f t="shared" si="6"/>
        <v>Yes</v>
      </c>
    </row>
    <row r="38" spans="1:11" x14ac:dyDescent="0.25">
      <c r="A38" s="111" t="s">
        <v>41</v>
      </c>
      <c r="B38" s="21" t="s">
        <v>213</v>
      </c>
      <c r="C38" s="44" t="s">
        <v>1748</v>
      </c>
      <c r="D38" s="5" t="str">
        <f t="shared" ref="D38:D47" si="7">IF($B38="N/A","N/A",IF(C38&gt;15,"No",IF(C38&lt;-15,"No","Yes")))</f>
        <v>N/A</v>
      </c>
      <c r="E38" s="4">
        <v>100</v>
      </c>
      <c r="F38" s="5" t="str">
        <f>IF($B38="N/A","N/A",IF(E38&gt;15,"No",IF(E38&lt;-15,"No","Yes")))</f>
        <v>N/A</v>
      </c>
      <c r="G38" s="4">
        <v>100</v>
      </c>
      <c r="H38" s="5" t="str">
        <f>IF($B38="N/A","N/A",IF(G38&gt;15,"No",IF(G38&lt;-15,"No","Yes")))</f>
        <v>N/A</v>
      </c>
      <c r="I38" s="6" t="s">
        <v>1748</v>
      </c>
      <c r="J38" s="6">
        <v>0</v>
      </c>
      <c r="K38" s="92" t="str">
        <f t="shared" si="6"/>
        <v>Yes</v>
      </c>
    </row>
    <row r="39" spans="1:11" x14ac:dyDescent="0.25">
      <c r="A39" s="111" t="s">
        <v>42</v>
      </c>
      <c r="B39" s="21" t="s">
        <v>213</v>
      </c>
      <c r="C39" s="44" t="s">
        <v>1748</v>
      </c>
      <c r="D39" s="5" t="str">
        <f t="shared" si="7"/>
        <v>N/A</v>
      </c>
      <c r="E39" s="4">
        <v>100</v>
      </c>
      <c r="F39" s="5" t="str">
        <f>IF($B39="N/A","N/A",IF(E39&gt;15,"No",IF(E39&lt;-15,"No","Yes")))</f>
        <v>N/A</v>
      </c>
      <c r="G39" s="4">
        <v>100</v>
      </c>
      <c r="H39" s="5" t="str">
        <f>IF($B39="N/A","N/A",IF(G39&gt;15,"No",IF(G39&lt;-15,"No","Yes")))</f>
        <v>N/A</v>
      </c>
      <c r="I39" s="6" t="s">
        <v>1748</v>
      </c>
      <c r="J39" s="6">
        <v>0</v>
      </c>
      <c r="K39" s="92" t="str">
        <f t="shared" si="6"/>
        <v>Yes</v>
      </c>
    </row>
    <row r="40" spans="1:11" x14ac:dyDescent="0.25">
      <c r="A40" s="111" t="s">
        <v>43</v>
      </c>
      <c r="B40" s="21" t="s">
        <v>223</v>
      </c>
      <c r="C40" s="44" t="s">
        <v>1748</v>
      </c>
      <c r="D40" s="5" t="str">
        <f>IF($B40="N/A","N/A",IF(C40&gt;100,"No",IF(C40&lt;98,"No","Yes")))</f>
        <v>No</v>
      </c>
      <c r="E40" s="4">
        <v>100</v>
      </c>
      <c r="F40" s="5" t="str">
        <f>IF($B40="N/A","N/A",IF(E40&gt;100,"No",IF(E40&lt;98,"No","Yes")))</f>
        <v>Yes</v>
      </c>
      <c r="G40" s="4">
        <v>100</v>
      </c>
      <c r="H40" s="5" t="str">
        <f>IF($B40="N/A","N/A",IF(G40&gt;100,"No",IF(G40&lt;98,"No","Yes")))</f>
        <v>Yes</v>
      </c>
      <c r="I40" s="6" t="s">
        <v>1748</v>
      </c>
      <c r="J40" s="6">
        <v>0</v>
      </c>
      <c r="K40" s="92" t="str">
        <f t="shared" si="6"/>
        <v>Yes</v>
      </c>
    </row>
    <row r="41" spans="1:11" x14ac:dyDescent="0.25">
      <c r="A41" s="111" t="s">
        <v>44</v>
      </c>
      <c r="B41" s="21" t="s">
        <v>213</v>
      </c>
      <c r="C41" s="44" t="s">
        <v>1748</v>
      </c>
      <c r="D41" s="5" t="str">
        <f t="shared" si="7"/>
        <v>N/A</v>
      </c>
      <c r="E41" s="4">
        <v>72.361609010999999</v>
      </c>
      <c r="F41" s="5" t="str">
        <f t="shared" ref="F41:F47" si="8">IF($B41="N/A","N/A",IF(E41&gt;15,"No",IF(E41&lt;-15,"No","Yes")))</f>
        <v>N/A</v>
      </c>
      <c r="G41" s="4">
        <v>75.511163890000006</v>
      </c>
      <c r="H41" s="5" t="str">
        <f t="shared" ref="H41:H47" si="9">IF($B41="N/A","N/A",IF(G41&gt;15,"No",IF(G41&lt;-15,"No","Yes")))</f>
        <v>N/A</v>
      </c>
      <c r="I41" s="6" t="s">
        <v>1748</v>
      </c>
      <c r="J41" s="6">
        <v>4.3529999999999998</v>
      </c>
      <c r="K41" s="92" t="str">
        <f t="shared" si="6"/>
        <v>Yes</v>
      </c>
    </row>
    <row r="42" spans="1:11" x14ac:dyDescent="0.25">
      <c r="A42" s="111" t="s">
        <v>45</v>
      </c>
      <c r="B42" s="21" t="s">
        <v>213</v>
      </c>
      <c r="C42" s="44" t="s">
        <v>1748</v>
      </c>
      <c r="D42" s="5" t="str">
        <f t="shared" si="7"/>
        <v>N/A</v>
      </c>
      <c r="E42" s="4">
        <v>27.638390989000001</v>
      </c>
      <c r="F42" s="5" t="str">
        <f t="shared" si="8"/>
        <v>N/A</v>
      </c>
      <c r="G42" s="4">
        <v>24.488836110000001</v>
      </c>
      <c r="H42" s="5" t="str">
        <f t="shared" si="9"/>
        <v>N/A</v>
      </c>
      <c r="I42" s="6" t="s">
        <v>1748</v>
      </c>
      <c r="J42" s="6">
        <v>-11.4</v>
      </c>
      <c r="K42" s="92" t="str">
        <f t="shared" si="6"/>
        <v>Yes</v>
      </c>
    </row>
    <row r="43" spans="1:11" x14ac:dyDescent="0.25">
      <c r="A43" s="111" t="s">
        <v>50</v>
      </c>
      <c r="B43" s="21" t="s">
        <v>213</v>
      </c>
      <c r="C43" s="44" t="s">
        <v>1748</v>
      </c>
      <c r="D43" s="5" t="str">
        <f t="shared" si="7"/>
        <v>N/A</v>
      </c>
      <c r="E43" s="4">
        <v>0</v>
      </c>
      <c r="F43" s="5" t="str">
        <f t="shared" si="8"/>
        <v>N/A</v>
      </c>
      <c r="G43" s="4">
        <v>0</v>
      </c>
      <c r="H43" s="5" t="str">
        <f t="shared" si="9"/>
        <v>N/A</v>
      </c>
      <c r="I43" s="6" t="s">
        <v>1748</v>
      </c>
      <c r="J43" s="6" t="s">
        <v>1748</v>
      </c>
      <c r="K43" s="92" t="str">
        <f t="shared" si="6"/>
        <v>N/A</v>
      </c>
    </row>
    <row r="44" spans="1:11" x14ac:dyDescent="0.25">
      <c r="A44" s="111" t="s">
        <v>913</v>
      </c>
      <c r="B44" s="21" t="s">
        <v>213</v>
      </c>
      <c r="C44" s="44" t="s">
        <v>1748</v>
      </c>
      <c r="D44" s="5" t="str">
        <f t="shared" si="7"/>
        <v>N/A</v>
      </c>
      <c r="E44" s="4">
        <v>85.170140341999996</v>
      </c>
      <c r="F44" s="5" t="str">
        <f t="shared" si="8"/>
        <v>N/A</v>
      </c>
      <c r="G44" s="4">
        <v>85.569834569999998</v>
      </c>
      <c r="H44" s="5" t="str">
        <f t="shared" si="9"/>
        <v>N/A</v>
      </c>
      <c r="I44" s="6" t="s">
        <v>1748</v>
      </c>
      <c r="J44" s="6">
        <v>0.46929999999999999</v>
      </c>
      <c r="K44" s="92" t="str">
        <f>IF(J44="Div by 0", "N/A", IF(J44="N/A","N/A", IF(J44&gt;30, "No", IF(J44&lt;-30, "No", "Yes"))))</f>
        <v>Yes</v>
      </c>
    </row>
    <row r="45" spans="1:11" x14ac:dyDescent="0.25">
      <c r="A45" s="111" t="s">
        <v>914</v>
      </c>
      <c r="B45" s="21" t="s">
        <v>213</v>
      </c>
      <c r="C45" s="44" t="s">
        <v>1748</v>
      </c>
      <c r="D45" s="5" t="str">
        <f t="shared" si="7"/>
        <v>N/A</v>
      </c>
      <c r="E45" s="4">
        <v>13.653295938999999</v>
      </c>
      <c r="F45" s="5" t="str">
        <f t="shared" si="8"/>
        <v>N/A</v>
      </c>
      <c r="G45" s="4">
        <v>13.174448271999999</v>
      </c>
      <c r="H45" s="5" t="str">
        <f t="shared" si="9"/>
        <v>N/A</v>
      </c>
      <c r="I45" s="6" t="s">
        <v>1748</v>
      </c>
      <c r="J45" s="6">
        <v>-3.51</v>
      </c>
      <c r="K45" s="92" t="str">
        <f>IF(J45="Div by 0", "N/A", IF(J45="N/A","N/A", IF(J45&gt;30, "No", IF(J45&lt;-30, "No", "Yes"))))</f>
        <v>Yes</v>
      </c>
    </row>
    <row r="46" spans="1:11" x14ac:dyDescent="0.25">
      <c r="A46" s="111" t="s">
        <v>937</v>
      </c>
      <c r="B46" s="21" t="s">
        <v>213</v>
      </c>
      <c r="C46" s="44" t="s">
        <v>1748</v>
      </c>
      <c r="D46" s="5" t="str">
        <f t="shared" si="7"/>
        <v>N/A</v>
      </c>
      <c r="E46" s="4">
        <v>0.1024573942</v>
      </c>
      <c r="F46" s="5" t="str">
        <f t="shared" si="8"/>
        <v>N/A</v>
      </c>
      <c r="G46" s="4">
        <v>0.83620415989999997</v>
      </c>
      <c r="H46" s="5" t="str">
        <f t="shared" si="9"/>
        <v>N/A</v>
      </c>
      <c r="I46" s="6" t="s">
        <v>1748</v>
      </c>
      <c r="J46" s="6">
        <v>716.1</v>
      </c>
      <c r="K46" s="92" t="str">
        <f>IF(J46="Div by 0", "N/A", IF(J46="N/A","N/A", IF(J46&gt;30, "No", IF(J46&lt;-30, "No", "Yes"))))</f>
        <v>No</v>
      </c>
    </row>
    <row r="47" spans="1:11" x14ac:dyDescent="0.25">
      <c r="A47" s="118" t="s">
        <v>925</v>
      </c>
      <c r="B47" s="100" t="s">
        <v>213</v>
      </c>
      <c r="C47" s="117" t="s">
        <v>1748</v>
      </c>
      <c r="D47" s="101" t="str">
        <f t="shared" si="7"/>
        <v>N/A</v>
      </c>
      <c r="E47" s="105">
        <v>1.1765637192</v>
      </c>
      <c r="F47" s="101" t="str">
        <f t="shared" si="8"/>
        <v>N/A</v>
      </c>
      <c r="G47" s="105">
        <v>1.2557171578999999</v>
      </c>
      <c r="H47" s="101" t="str">
        <f t="shared" si="9"/>
        <v>N/A</v>
      </c>
      <c r="I47" s="102" t="s">
        <v>1748</v>
      </c>
      <c r="J47" s="102">
        <v>6.7279999999999998</v>
      </c>
      <c r="K47" s="103" t="str">
        <f>IF(J47="Div by 0", "N/A", IF(J47="N/A","N/A", IF(J47&gt;30, "No", IF(J47&lt;-30, "No", "Yes"))))</f>
        <v>Yes</v>
      </c>
    </row>
    <row r="48" spans="1:11" ht="12" customHeight="1" x14ac:dyDescent="0.25">
      <c r="A48" s="176" t="s">
        <v>1646</v>
      </c>
      <c r="B48" s="177"/>
      <c r="C48" s="177"/>
      <c r="D48" s="177"/>
      <c r="E48" s="177"/>
      <c r="F48" s="177"/>
      <c r="G48" s="177"/>
      <c r="H48" s="177"/>
      <c r="I48" s="177"/>
      <c r="J48" s="177"/>
      <c r="K48" s="178"/>
    </row>
    <row r="49" spans="1:11" x14ac:dyDescent="0.25">
      <c r="A49" s="165" t="s">
        <v>1644</v>
      </c>
      <c r="B49" s="166"/>
      <c r="C49" s="166"/>
      <c r="D49" s="166"/>
      <c r="E49" s="166"/>
      <c r="F49" s="166"/>
      <c r="G49" s="166"/>
      <c r="H49" s="166"/>
      <c r="I49" s="166"/>
      <c r="J49" s="166"/>
      <c r="K49" s="167"/>
    </row>
    <row r="50" spans="1:11" x14ac:dyDescent="0.25">
      <c r="A50" s="168" t="s">
        <v>1742</v>
      </c>
      <c r="B50" s="168"/>
      <c r="C50" s="168"/>
      <c r="D50" s="168"/>
      <c r="E50" s="168"/>
      <c r="F50" s="168"/>
      <c r="G50" s="168"/>
      <c r="H50" s="168"/>
      <c r="I50" s="168"/>
      <c r="J50" s="168"/>
      <c r="K50" s="169"/>
    </row>
  </sheetData>
  <mergeCells count="7">
    <mergeCell ref="A50:K50"/>
    <mergeCell ref="A1:K1"/>
    <mergeCell ref="A2:K2"/>
    <mergeCell ref="A4:K4"/>
    <mergeCell ref="A48:K48"/>
    <mergeCell ref="A49:K49"/>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24"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45"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1710</v>
      </c>
      <c r="B1" s="157"/>
      <c r="C1" s="157"/>
      <c r="D1" s="157"/>
      <c r="E1" s="157"/>
      <c r="F1" s="157"/>
      <c r="G1" s="157"/>
      <c r="H1" s="157"/>
      <c r="I1" s="157"/>
      <c r="J1" s="157"/>
      <c r="K1" s="158"/>
    </row>
    <row r="2" spans="1:11" ht="13" x14ac:dyDescent="0.3">
      <c r="A2" s="162" t="s">
        <v>1599</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2" t="s">
        <v>12</v>
      </c>
      <c r="B6" s="3" t="s">
        <v>213</v>
      </c>
      <c r="C6" s="43" t="s">
        <v>1748</v>
      </c>
      <c r="D6" s="5" t="str">
        <f t="shared" ref="D6:D15" si="0">IF($B6="N/A","N/A",IF(C6&lt;0,"No","Yes"))</f>
        <v>N/A</v>
      </c>
      <c r="E6" s="43">
        <v>5396389</v>
      </c>
      <c r="F6" s="5" t="str">
        <f t="shared" ref="F6:F15" si="1">IF($B6="N/A","N/A",IF(E6&lt;0,"No","Yes"))</f>
        <v>N/A</v>
      </c>
      <c r="G6" s="43">
        <v>5575999</v>
      </c>
      <c r="H6" s="5" t="str">
        <f t="shared" ref="H6:H15" si="2">IF($B6="N/A","N/A",IF(G6&lt;0,"No","Yes"))</f>
        <v>N/A</v>
      </c>
      <c r="I6" s="6" t="s">
        <v>1748</v>
      </c>
      <c r="J6" s="6">
        <v>3.3279999999999998</v>
      </c>
      <c r="K6" s="92" t="str">
        <f t="shared" ref="K6:K15" si="3">IF(J6="Div by 0", "N/A", IF(J6="N/A","N/A", IF(J6&gt;30, "No", IF(J6&lt;-30, "No", "Yes"))))</f>
        <v>Yes</v>
      </c>
    </row>
    <row r="7" spans="1:11" x14ac:dyDescent="0.25">
      <c r="A7" s="112" t="s">
        <v>445</v>
      </c>
      <c r="B7" s="3" t="s">
        <v>213</v>
      </c>
      <c r="C7" s="44" t="s">
        <v>1748</v>
      </c>
      <c r="D7" s="5" t="str">
        <f t="shared" si="0"/>
        <v>N/A</v>
      </c>
      <c r="E7" s="44">
        <v>0.64633961709999999</v>
      </c>
      <c r="F7" s="5" t="str">
        <f t="shared" si="1"/>
        <v>N/A</v>
      </c>
      <c r="G7" s="44">
        <v>0.64088964150000005</v>
      </c>
      <c r="H7" s="5" t="str">
        <f t="shared" si="2"/>
        <v>N/A</v>
      </c>
      <c r="I7" s="6" t="s">
        <v>1748</v>
      </c>
      <c r="J7" s="6">
        <v>-0.84299999999999997</v>
      </c>
      <c r="K7" s="92" t="str">
        <f t="shared" si="3"/>
        <v>Yes</v>
      </c>
    </row>
    <row r="8" spans="1:11" x14ac:dyDescent="0.25">
      <c r="A8" s="112" t="s">
        <v>446</v>
      </c>
      <c r="B8" s="3" t="s">
        <v>213</v>
      </c>
      <c r="C8" s="44" t="s">
        <v>1748</v>
      </c>
      <c r="D8" s="5" t="str">
        <f t="shared" si="0"/>
        <v>N/A</v>
      </c>
      <c r="E8" s="44">
        <v>22.51259129</v>
      </c>
      <c r="F8" s="5" t="str">
        <f t="shared" si="1"/>
        <v>N/A</v>
      </c>
      <c r="G8" s="44">
        <v>20.356388156000001</v>
      </c>
      <c r="H8" s="5" t="str">
        <f t="shared" si="2"/>
        <v>N/A</v>
      </c>
      <c r="I8" s="6" t="s">
        <v>1748</v>
      </c>
      <c r="J8" s="6">
        <v>-9.58</v>
      </c>
      <c r="K8" s="92" t="str">
        <f t="shared" si="3"/>
        <v>Yes</v>
      </c>
    </row>
    <row r="9" spans="1:11" x14ac:dyDescent="0.25">
      <c r="A9" s="112" t="s">
        <v>447</v>
      </c>
      <c r="B9" s="3" t="s">
        <v>213</v>
      </c>
      <c r="C9" s="44" t="s">
        <v>1748</v>
      </c>
      <c r="D9" s="5" t="str">
        <f t="shared" si="0"/>
        <v>N/A</v>
      </c>
      <c r="E9" s="44">
        <v>50.515946866999997</v>
      </c>
      <c r="F9" s="5" t="str">
        <f t="shared" si="1"/>
        <v>N/A</v>
      </c>
      <c r="G9" s="44">
        <v>54.504170463000001</v>
      </c>
      <c r="H9" s="5" t="str">
        <f t="shared" si="2"/>
        <v>N/A</v>
      </c>
      <c r="I9" s="6" t="s">
        <v>1748</v>
      </c>
      <c r="J9" s="6">
        <v>7.8949999999999996</v>
      </c>
      <c r="K9" s="92" t="str">
        <f t="shared" si="3"/>
        <v>Yes</v>
      </c>
    </row>
    <row r="10" spans="1:11" x14ac:dyDescent="0.25">
      <c r="A10" s="112" t="s">
        <v>448</v>
      </c>
      <c r="B10" s="3" t="s">
        <v>213</v>
      </c>
      <c r="C10" s="44" t="s">
        <v>1748</v>
      </c>
      <c r="D10" s="5" t="str">
        <f t="shared" si="0"/>
        <v>N/A</v>
      </c>
      <c r="E10" s="44">
        <v>18.018975280999999</v>
      </c>
      <c r="F10" s="5" t="str">
        <f t="shared" si="1"/>
        <v>N/A</v>
      </c>
      <c r="G10" s="44">
        <v>18.576581524000002</v>
      </c>
      <c r="H10" s="5" t="str">
        <f t="shared" si="2"/>
        <v>N/A</v>
      </c>
      <c r="I10" s="6" t="s">
        <v>1748</v>
      </c>
      <c r="J10" s="6">
        <v>3.0950000000000002</v>
      </c>
      <c r="K10" s="92" t="str">
        <f t="shared" si="3"/>
        <v>Yes</v>
      </c>
    </row>
    <row r="11" spans="1:11" ht="13" x14ac:dyDescent="0.3">
      <c r="A11" s="112" t="s">
        <v>1641</v>
      </c>
      <c r="B11" s="3" t="s">
        <v>213</v>
      </c>
      <c r="C11" s="44" t="s">
        <v>1748</v>
      </c>
      <c r="D11" s="5" t="str">
        <f t="shared" si="0"/>
        <v>N/A</v>
      </c>
      <c r="E11" s="44">
        <v>96.819336041</v>
      </c>
      <c r="F11" s="5" t="str">
        <f t="shared" si="1"/>
        <v>N/A</v>
      </c>
      <c r="G11" s="44">
        <v>91.045389354999998</v>
      </c>
      <c r="H11" s="5" t="str">
        <f t="shared" si="2"/>
        <v>N/A</v>
      </c>
      <c r="I11" s="6" t="s">
        <v>1748</v>
      </c>
      <c r="J11" s="6">
        <v>-5.96</v>
      </c>
      <c r="K11" s="92" t="str">
        <f t="shared" si="3"/>
        <v>Yes</v>
      </c>
    </row>
    <row r="12" spans="1:11" x14ac:dyDescent="0.25">
      <c r="A12" s="112" t="s">
        <v>16</v>
      </c>
      <c r="B12" s="3" t="s">
        <v>213</v>
      </c>
      <c r="C12" s="44" t="s">
        <v>1748</v>
      </c>
      <c r="D12" s="5" t="str">
        <f t="shared" si="0"/>
        <v>N/A</v>
      </c>
      <c r="E12" s="44">
        <v>1.7585833799999999E-2</v>
      </c>
      <c r="F12" s="5" t="str">
        <f t="shared" si="1"/>
        <v>N/A</v>
      </c>
      <c r="G12" s="44">
        <v>1.28945504E-2</v>
      </c>
      <c r="H12" s="5" t="str">
        <f t="shared" si="2"/>
        <v>N/A</v>
      </c>
      <c r="I12" s="6" t="s">
        <v>1748</v>
      </c>
      <c r="J12" s="6">
        <v>-26.7</v>
      </c>
      <c r="K12" s="92" t="str">
        <f t="shared" si="3"/>
        <v>Yes</v>
      </c>
    </row>
    <row r="13" spans="1:11" x14ac:dyDescent="0.25">
      <c r="A13" s="112" t="s">
        <v>36</v>
      </c>
      <c r="B13" s="3" t="s">
        <v>213</v>
      </c>
      <c r="C13" s="44" t="s">
        <v>1748</v>
      </c>
      <c r="D13" s="5" t="str">
        <f t="shared" si="0"/>
        <v>N/A</v>
      </c>
      <c r="E13" s="44">
        <v>2.8621970000000001E-4</v>
      </c>
      <c r="F13" s="5" t="str">
        <f t="shared" si="1"/>
        <v>N/A</v>
      </c>
      <c r="G13" s="44">
        <v>1.3369626999999999E-3</v>
      </c>
      <c r="H13" s="5" t="str">
        <f t="shared" si="2"/>
        <v>N/A</v>
      </c>
      <c r="I13" s="6" t="s">
        <v>1748</v>
      </c>
      <c r="J13" s="6">
        <v>367.1</v>
      </c>
      <c r="K13" s="92" t="str">
        <f t="shared" si="3"/>
        <v>No</v>
      </c>
    </row>
    <row r="14" spans="1:11" x14ac:dyDescent="0.25">
      <c r="A14" s="112" t="s">
        <v>37</v>
      </c>
      <c r="B14" s="3" t="s">
        <v>213</v>
      </c>
      <c r="C14" s="44" t="s">
        <v>1748</v>
      </c>
      <c r="D14" s="5" t="str">
        <f t="shared" si="0"/>
        <v>N/A</v>
      </c>
      <c r="E14" s="44">
        <v>0</v>
      </c>
      <c r="F14" s="5" t="str">
        <f t="shared" si="1"/>
        <v>N/A</v>
      </c>
      <c r="G14" s="44">
        <v>0</v>
      </c>
      <c r="H14" s="5" t="str">
        <f t="shared" si="2"/>
        <v>N/A</v>
      </c>
      <c r="I14" s="6" t="s">
        <v>1748</v>
      </c>
      <c r="J14" s="6" t="s">
        <v>1748</v>
      </c>
      <c r="K14" s="92" t="str">
        <f t="shared" si="3"/>
        <v>N/A</v>
      </c>
    </row>
    <row r="15" spans="1:11" x14ac:dyDescent="0.25">
      <c r="A15" s="112" t="s">
        <v>38</v>
      </c>
      <c r="B15" s="3" t="s">
        <v>213</v>
      </c>
      <c r="C15" s="44" t="s">
        <v>1748</v>
      </c>
      <c r="D15" s="5" t="str">
        <f t="shared" si="0"/>
        <v>N/A</v>
      </c>
      <c r="E15" s="44">
        <v>1.8925763299999999E-2</v>
      </c>
      <c r="F15" s="5" t="str">
        <f t="shared" si="1"/>
        <v>N/A</v>
      </c>
      <c r="G15" s="44">
        <v>1.37696685E-2</v>
      </c>
      <c r="H15" s="5" t="str">
        <f t="shared" si="2"/>
        <v>N/A</v>
      </c>
      <c r="I15" s="6" t="s">
        <v>1748</v>
      </c>
      <c r="J15" s="6">
        <v>-27.2</v>
      </c>
      <c r="K15" s="92" t="str">
        <f t="shared" si="3"/>
        <v>Yes</v>
      </c>
    </row>
    <row r="16" spans="1:11" x14ac:dyDescent="0.25">
      <c r="A16" s="112" t="s">
        <v>378</v>
      </c>
      <c r="B16" s="3" t="s">
        <v>213</v>
      </c>
      <c r="C16" s="4" t="s">
        <v>1748</v>
      </c>
      <c r="D16" s="5" t="str">
        <f t="shared" ref="D16:D41" si="4">IF($B16="N/A","N/A",IF(C16&lt;0,"No","Yes"))</f>
        <v>N/A</v>
      </c>
      <c r="E16" s="4">
        <v>18.495256736000002</v>
      </c>
      <c r="F16" s="5" t="str">
        <f t="shared" ref="F16:F41" si="5">IF($B16="N/A","N/A",IF(E16&lt;0,"No","Yes"))</f>
        <v>N/A</v>
      </c>
      <c r="G16" s="4">
        <v>23.403555130000001</v>
      </c>
      <c r="H16" s="5" t="str">
        <f t="shared" ref="H16:H41" si="6">IF($B16="N/A","N/A",IF(G16&lt;0,"No","Yes"))</f>
        <v>N/A</v>
      </c>
      <c r="I16" s="6" t="s">
        <v>1748</v>
      </c>
      <c r="J16" s="6">
        <v>26.54</v>
      </c>
      <c r="K16" s="92" t="str">
        <f t="shared" ref="K16:K41" si="7">IF(J16="Div by 0", "N/A", IF(J16="N/A","N/A", IF(J16&gt;30, "No", IF(J16&lt;-30, "No", "Yes"))))</f>
        <v>Yes</v>
      </c>
    </row>
    <row r="17" spans="1:11" x14ac:dyDescent="0.25">
      <c r="A17" s="112" t="s">
        <v>379</v>
      </c>
      <c r="B17" s="3" t="s">
        <v>213</v>
      </c>
      <c r="C17" s="4" t="s">
        <v>1748</v>
      </c>
      <c r="D17" s="5" t="str">
        <f t="shared" si="4"/>
        <v>N/A</v>
      </c>
      <c r="E17" s="4">
        <v>5.3072526799999999E-2</v>
      </c>
      <c r="F17" s="5" t="str">
        <f t="shared" si="5"/>
        <v>N/A</v>
      </c>
      <c r="G17" s="4">
        <v>3.4971312000000002E-3</v>
      </c>
      <c r="H17" s="5" t="str">
        <f t="shared" si="6"/>
        <v>N/A</v>
      </c>
      <c r="I17" s="6" t="s">
        <v>1748</v>
      </c>
      <c r="J17" s="6">
        <v>-93.4</v>
      </c>
      <c r="K17" s="92" t="str">
        <f t="shared" si="7"/>
        <v>No</v>
      </c>
    </row>
    <row r="18" spans="1:11" x14ac:dyDescent="0.25">
      <c r="A18" s="112" t="s">
        <v>380</v>
      </c>
      <c r="B18" s="3" t="s">
        <v>213</v>
      </c>
      <c r="C18" s="4" t="s">
        <v>1748</v>
      </c>
      <c r="D18" s="5" t="str">
        <f t="shared" si="4"/>
        <v>N/A</v>
      </c>
      <c r="E18" s="4">
        <v>2.0544478910000001</v>
      </c>
      <c r="F18" s="5" t="str">
        <f t="shared" si="5"/>
        <v>N/A</v>
      </c>
      <c r="G18" s="4">
        <v>2.8473283442000001</v>
      </c>
      <c r="H18" s="5" t="str">
        <f t="shared" si="6"/>
        <v>N/A</v>
      </c>
      <c r="I18" s="6" t="s">
        <v>1748</v>
      </c>
      <c r="J18" s="6">
        <v>38.590000000000003</v>
      </c>
      <c r="K18" s="92" t="str">
        <f t="shared" si="7"/>
        <v>No</v>
      </c>
    </row>
    <row r="19" spans="1:11" x14ac:dyDescent="0.25">
      <c r="A19" s="112" t="s">
        <v>381</v>
      </c>
      <c r="B19" s="3" t="s">
        <v>213</v>
      </c>
      <c r="C19" s="4" t="s">
        <v>1748</v>
      </c>
      <c r="D19" s="5" t="str">
        <f t="shared" si="4"/>
        <v>N/A</v>
      </c>
      <c r="E19" s="4">
        <v>6.4743664698999996</v>
      </c>
      <c r="F19" s="5" t="str">
        <f t="shared" si="5"/>
        <v>N/A</v>
      </c>
      <c r="G19" s="4">
        <v>6.7069954640000002</v>
      </c>
      <c r="H19" s="5" t="str">
        <f t="shared" si="6"/>
        <v>N/A</v>
      </c>
      <c r="I19" s="6" t="s">
        <v>1748</v>
      </c>
      <c r="J19" s="6">
        <v>3.593</v>
      </c>
      <c r="K19" s="92" t="str">
        <f t="shared" si="7"/>
        <v>Yes</v>
      </c>
    </row>
    <row r="20" spans="1:11" x14ac:dyDescent="0.25">
      <c r="A20" s="112" t="s">
        <v>382</v>
      </c>
      <c r="B20" s="3" t="s">
        <v>213</v>
      </c>
      <c r="C20" s="4" t="s">
        <v>1748</v>
      </c>
      <c r="D20" s="5" t="str">
        <f t="shared" si="4"/>
        <v>N/A</v>
      </c>
      <c r="E20" s="4">
        <v>7.0982836856000002</v>
      </c>
      <c r="F20" s="5" t="str">
        <f t="shared" si="5"/>
        <v>N/A</v>
      </c>
      <c r="G20" s="4">
        <v>6.6519021973000001</v>
      </c>
      <c r="H20" s="5" t="str">
        <f t="shared" si="6"/>
        <v>N/A</v>
      </c>
      <c r="I20" s="6" t="s">
        <v>1748</v>
      </c>
      <c r="J20" s="6">
        <v>-6.29</v>
      </c>
      <c r="K20" s="92" t="str">
        <f t="shared" si="7"/>
        <v>Yes</v>
      </c>
    </row>
    <row r="21" spans="1:11" x14ac:dyDescent="0.25">
      <c r="A21" s="112" t="s">
        <v>383</v>
      </c>
      <c r="B21" s="3" t="s">
        <v>213</v>
      </c>
      <c r="C21" s="4" t="s">
        <v>1748</v>
      </c>
      <c r="D21" s="5" t="str">
        <f t="shared" si="4"/>
        <v>N/A</v>
      </c>
      <c r="E21" s="4">
        <v>0.70347041330000004</v>
      </c>
      <c r="F21" s="5" t="str">
        <f t="shared" si="5"/>
        <v>N/A</v>
      </c>
      <c r="G21" s="4">
        <v>0.29962343969999999</v>
      </c>
      <c r="H21" s="5" t="str">
        <f t="shared" si="6"/>
        <v>N/A</v>
      </c>
      <c r="I21" s="6" t="s">
        <v>1748</v>
      </c>
      <c r="J21" s="6">
        <v>-57.4</v>
      </c>
      <c r="K21" s="92" t="str">
        <f t="shared" si="7"/>
        <v>No</v>
      </c>
    </row>
    <row r="22" spans="1:11" x14ac:dyDescent="0.25">
      <c r="A22" s="112" t="s">
        <v>384</v>
      </c>
      <c r="B22" s="3" t="s">
        <v>213</v>
      </c>
      <c r="C22" s="4" t="s">
        <v>1748</v>
      </c>
      <c r="D22" s="5" t="str">
        <f t="shared" si="4"/>
        <v>N/A</v>
      </c>
      <c r="E22" s="4">
        <v>18.040749100999999</v>
      </c>
      <c r="F22" s="5" t="str">
        <f t="shared" si="5"/>
        <v>N/A</v>
      </c>
      <c r="G22" s="4">
        <v>18.304917199999998</v>
      </c>
      <c r="H22" s="5" t="str">
        <f t="shared" si="6"/>
        <v>N/A</v>
      </c>
      <c r="I22" s="6" t="s">
        <v>1748</v>
      </c>
      <c r="J22" s="6">
        <v>1.464</v>
      </c>
      <c r="K22" s="92" t="str">
        <f t="shared" si="7"/>
        <v>Yes</v>
      </c>
    </row>
    <row r="23" spans="1:11" x14ac:dyDescent="0.25">
      <c r="A23" s="112" t="s">
        <v>385</v>
      </c>
      <c r="B23" s="3" t="s">
        <v>213</v>
      </c>
      <c r="C23" s="4" t="s">
        <v>1748</v>
      </c>
      <c r="D23" s="5" t="str">
        <f t="shared" si="4"/>
        <v>N/A</v>
      </c>
      <c r="E23" s="4">
        <v>0</v>
      </c>
      <c r="F23" s="5" t="str">
        <f t="shared" si="5"/>
        <v>N/A</v>
      </c>
      <c r="G23" s="4">
        <v>0</v>
      </c>
      <c r="H23" s="5" t="str">
        <f t="shared" si="6"/>
        <v>N/A</v>
      </c>
      <c r="I23" s="6" t="s">
        <v>1748</v>
      </c>
      <c r="J23" s="6" t="s">
        <v>1748</v>
      </c>
      <c r="K23" s="92" t="str">
        <f t="shared" si="7"/>
        <v>N/A</v>
      </c>
    </row>
    <row r="24" spans="1:11" x14ac:dyDescent="0.25">
      <c r="A24" s="112" t="s">
        <v>386</v>
      </c>
      <c r="B24" s="3" t="s">
        <v>213</v>
      </c>
      <c r="C24" s="4" t="s">
        <v>1748</v>
      </c>
      <c r="D24" s="5" t="str">
        <f t="shared" si="4"/>
        <v>N/A</v>
      </c>
      <c r="E24" s="4">
        <v>3.3127152248999998</v>
      </c>
      <c r="F24" s="5" t="str">
        <f t="shared" si="5"/>
        <v>N/A</v>
      </c>
      <c r="G24" s="4">
        <v>1.806510367</v>
      </c>
      <c r="H24" s="5" t="str">
        <f t="shared" si="6"/>
        <v>N/A</v>
      </c>
      <c r="I24" s="6" t="s">
        <v>1748</v>
      </c>
      <c r="J24" s="6">
        <v>-45.5</v>
      </c>
      <c r="K24" s="92" t="str">
        <f t="shared" si="7"/>
        <v>No</v>
      </c>
    </row>
    <row r="25" spans="1:11" x14ac:dyDescent="0.25">
      <c r="A25" s="112" t="s">
        <v>387</v>
      </c>
      <c r="B25" s="3" t="s">
        <v>213</v>
      </c>
      <c r="C25" s="4" t="s">
        <v>1748</v>
      </c>
      <c r="D25" s="5" t="str">
        <f t="shared" si="4"/>
        <v>N/A</v>
      </c>
      <c r="E25" s="4">
        <v>2.6888350710000002</v>
      </c>
      <c r="F25" s="5" t="str">
        <f t="shared" si="5"/>
        <v>N/A</v>
      </c>
      <c r="G25" s="4">
        <v>2.7917508594</v>
      </c>
      <c r="H25" s="5" t="str">
        <f t="shared" si="6"/>
        <v>N/A</v>
      </c>
      <c r="I25" s="6" t="s">
        <v>1748</v>
      </c>
      <c r="J25" s="6">
        <v>3.8279999999999998</v>
      </c>
      <c r="K25" s="92" t="str">
        <f t="shared" si="7"/>
        <v>Yes</v>
      </c>
    </row>
    <row r="26" spans="1:11" x14ac:dyDescent="0.25">
      <c r="A26" s="112" t="s">
        <v>388</v>
      </c>
      <c r="B26" s="3" t="s">
        <v>213</v>
      </c>
      <c r="C26" s="4" t="s">
        <v>1748</v>
      </c>
      <c r="D26" s="5" t="str">
        <f t="shared" si="4"/>
        <v>N/A</v>
      </c>
      <c r="E26" s="4">
        <v>5.0096647962</v>
      </c>
      <c r="F26" s="5" t="str">
        <f t="shared" si="5"/>
        <v>N/A</v>
      </c>
      <c r="G26" s="4">
        <v>3.9913027244000001</v>
      </c>
      <c r="H26" s="5" t="str">
        <f t="shared" si="6"/>
        <v>N/A</v>
      </c>
      <c r="I26" s="6" t="s">
        <v>1748</v>
      </c>
      <c r="J26" s="6">
        <v>-20.3</v>
      </c>
      <c r="K26" s="92" t="str">
        <f t="shared" si="7"/>
        <v>Yes</v>
      </c>
    </row>
    <row r="27" spans="1:11" x14ac:dyDescent="0.25">
      <c r="A27" s="112" t="s">
        <v>389</v>
      </c>
      <c r="B27" s="3" t="s">
        <v>213</v>
      </c>
      <c r="C27" s="4" t="s">
        <v>1748</v>
      </c>
      <c r="D27" s="5" t="str">
        <f t="shared" si="4"/>
        <v>N/A</v>
      </c>
      <c r="E27" s="4">
        <v>0.16781592279999999</v>
      </c>
      <c r="F27" s="5" t="str">
        <f t="shared" si="5"/>
        <v>N/A</v>
      </c>
      <c r="G27" s="4">
        <v>0.19067435269999999</v>
      </c>
      <c r="H27" s="5" t="str">
        <f t="shared" si="6"/>
        <v>N/A</v>
      </c>
      <c r="I27" s="6" t="s">
        <v>1748</v>
      </c>
      <c r="J27" s="6">
        <v>13.62</v>
      </c>
      <c r="K27" s="92" t="str">
        <f t="shared" si="7"/>
        <v>Yes</v>
      </c>
    </row>
    <row r="28" spans="1:11" x14ac:dyDescent="0.25">
      <c r="A28" s="112" t="s">
        <v>390</v>
      </c>
      <c r="B28" s="3" t="s">
        <v>213</v>
      </c>
      <c r="C28" s="4" t="s">
        <v>1748</v>
      </c>
      <c r="D28" s="5" t="str">
        <f t="shared" si="4"/>
        <v>N/A</v>
      </c>
      <c r="E28" s="4">
        <v>5.5592700000000001E-5</v>
      </c>
      <c r="F28" s="5" t="str">
        <f t="shared" si="5"/>
        <v>N/A</v>
      </c>
      <c r="G28" s="4">
        <v>0</v>
      </c>
      <c r="H28" s="5" t="str">
        <f t="shared" si="6"/>
        <v>N/A</v>
      </c>
      <c r="I28" s="6" t="s">
        <v>1748</v>
      </c>
      <c r="J28" s="6">
        <v>-100</v>
      </c>
      <c r="K28" s="92" t="str">
        <f t="shared" si="7"/>
        <v>No</v>
      </c>
    </row>
    <row r="29" spans="1:11" x14ac:dyDescent="0.25">
      <c r="A29" s="112" t="s">
        <v>391</v>
      </c>
      <c r="B29" s="3" t="s">
        <v>213</v>
      </c>
      <c r="C29" s="4" t="s">
        <v>1748</v>
      </c>
      <c r="D29" s="5" t="str">
        <f t="shared" si="4"/>
        <v>N/A</v>
      </c>
      <c r="E29" s="4">
        <v>5.0218766999999996E-3</v>
      </c>
      <c r="F29" s="5" t="str">
        <f t="shared" si="5"/>
        <v>N/A</v>
      </c>
      <c r="G29" s="4">
        <v>0.64350800640000005</v>
      </c>
      <c r="H29" s="5" t="str">
        <f t="shared" si="6"/>
        <v>N/A</v>
      </c>
      <c r="I29" s="6" t="s">
        <v>1748</v>
      </c>
      <c r="J29" s="6">
        <v>12714</v>
      </c>
      <c r="K29" s="92" t="str">
        <f t="shared" si="7"/>
        <v>No</v>
      </c>
    </row>
    <row r="30" spans="1:11" x14ac:dyDescent="0.25">
      <c r="A30" s="112" t="s">
        <v>392</v>
      </c>
      <c r="B30" s="3" t="s">
        <v>213</v>
      </c>
      <c r="C30" s="4" t="s">
        <v>1748</v>
      </c>
      <c r="D30" s="5" t="str">
        <f t="shared" si="4"/>
        <v>N/A</v>
      </c>
      <c r="E30" s="4">
        <v>4.5630698601999997</v>
      </c>
      <c r="F30" s="5" t="str">
        <f t="shared" si="5"/>
        <v>N/A</v>
      </c>
      <c r="G30" s="4">
        <v>4.0635947028999997</v>
      </c>
      <c r="H30" s="5" t="str">
        <f t="shared" si="6"/>
        <v>N/A</v>
      </c>
      <c r="I30" s="6" t="s">
        <v>1748</v>
      </c>
      <c r="J30" s="6">
        <v>-10.9</v>
      </c>
      <c r="K30" s="92" t="str">
        <f t="shared" si="7"/>
        <v>Yes</v>
      </c>
    </row>
    <row r="31" spans="1:11" x14ac:dyDescent="0.25">
      <c r="A31" s="112" t="s">
        <v>393</v>
      </c>
      <c r="B31" s="3" t="s">
        <v>213</v>
      </c>
      <c r="C31" s="4" t="s">
        <v>1748</v>
      </c>
      <c r="D31" s="5" t="str">
        <f t="shared" si="4"/>
        <v>N/A</v>
      </c>
      <c r="E31" s="4">
        <v>9.636073E-4</v>
      </c>
      <c r="F31" s="5" t="str">
        <f t="shared" si="5"/>
        <v>N/A</v>
      </c>
      <c r="G31" s="4">
        <v>1.5602585000000001E-3</v>
      </c>
      <c r="H31" s="5" t="str">
        <f t="shared" si="6"/>
        <v>N/A</v>
      </c>
      <c r="I31" s="6" t="s">
        <v>1748</v>
      </c>
      <c r="J31" s="6">
        <v>61.92</v>
      </c>
      <c r="K31" s="92" t="str">
        <f t="shared" si="7"/>
        <v>No</v>
      </c>
    </row>
    <row r="32" spans="1:11" x14ac:dyDescent="0.25">
      <c r="A32" s="112" t="s">
        <v>394</v>
      </c>
      <c r="B32" s="3" t="s">
        <v>213</v>
      </c>
      <c r="C32" s="4" t="s">
        <v>1748</v>
      </c>
      <c r="D32" s="5" t="str">
        <f t="shared" si="4"/>
        <v>N/A</v>
      </c>
      <c r="E32" s="4">
        <v>1.0548535325999999</v>
      </c>
      <c r="F32" s="5" t="str">
        <f t="shared" si="5"/>
        <v>N/A</v>
      </c>
      <c r="G32" s="4">
        <v>0.2048601515</v>
      </c>
      <c r="H32" s="5" t="str">
        <f t="shared" si="6"/>
        <v>N/A</v>
      </c>
      <c r="I32" s="6" t="s">
        <v>1748</v>
      </c>
      <c r="J32" s="6">
        <v>-80.599999999999994</v>
      </c>
      <c r="K32" s="92" t="str">
        <f t="shared" si="7"/>
        <v>No</v>
      </c>
    </row>
    <row r="33" spans="1:11" x14ac:dyDescent="0.25">
      <c r="A33" s="112" t="s">
        <v>395</v>
      </c>
      <c r="B33" s="3" t="s">
        <v>213</v>
      </c>
      <c r="C33" s="4" t="s">
        <v>1748</v>
      </c>
      <c r="D33" s="5" t="str">
        <f t="shared" si="4"/>
        <v>N/A</v>
      </c>
      <c r="E33" s="4">
        <v>3.9285530000000004E-3</v>
      </c>
      <c r="F33" s="5" t="str">
        <f t="shared" si="5"/>
        <v>N/A</v>
      </c>
      <c r="G33" s="4">
        <v>1.7037306000000001E-3</v>
      </c>
      <c r="H33" s="5" t="str">
        <f t="shared" si="6"/>
        <v>N/A</v>
      </c>
      <c r="I33" s="6" t="s">
        <v>1748</v>
      </c>
      <c r="J33" s="6">
        <v>-56.6</v>
      </c>
      <c r="K33" s="92" t="str">
        <f t="shared" si="7"/>
        <v>No</v>
      </c>
    </row>
    <row r="34" spans="1:11" x14ac:dyDescent="0.25">
      <c r="A34" s="112" t="s">
        <v>396</v>
      </c>
      <c r="B34" s="3" t="s">
        <v>213</v>
      </c>
      <c r="C34" s="4" t="s">
        <v>1748</v>
      </c>
      <c r="D34" s="5" t="str">
        <f t="shared" si="4"/>
        <v>N/A</v>
      </c>
      <c r="E34" s="4">
        <v>4.6512584999999999E-3</v>
      </c>
      <c r="F34" s="5" t="str">
        <f t="shared" si="5"/>
        <v>N/A</v>
      </c>
      <c r="G34" s="4">
        <v>8.2496428E-3</v>
      </c>
      <c r="H34" s="5" t="str">
        <f t="shared" si="6"/>
        <v>N/A</v>
      </c>
      <c r="I34" s="6" t="s">
        <v>1748</v>
      </c>
      <c r="J34" s="6">
        <v>77.36</v>
      </c>
      <c r="K34" s="92" t="str">
        <f t="shared" si="7"/>
        <v>No</v>
      </c>
    </row>
    <row r="35" spans="1:11" x14ac:dyDescent="0.25">
      <c r="A35" s="112" t="s">
        <v>397</v>
      </c>
      <c r="B35" s="3" t="s">
        <v>213</v>
      </c>
      <c r="C35" s="4" t="s">
        <v>1748</v>
      </c>
      <c r="D35" s="5" t="str">
        <f t="shared" si="4"/>
        <v>N/A</v>
      </c>
      <c r="E35" s="4">
        <v>0.27066247450000003</v>
      </c>
      <c r="F35" s="5" t="str">
        <f t="shared" si="5"/>
        <v>N/A</v>
      </c>
      <c r="G35" s="4">
        <v>0.7212698568</v>
      </c>
      <c r="H35" s="5" t="str">
        <f t="shared" si="6"/>
        <v>N/A</v>
      </c>
      <c r="I35" s="6" t="s">
        <v>1748</v>
      </c>
      <c r="J35" s="6">
        <v>166.5</v>
      </c>
      <c r="K35" s="92" t="str">
        <f t="shared" si="7"/>
        <v>No</v>
      </c>
    </row>
    <row r="36" spans="1:11" x14ac:dyDescent="0.25">
      <c r="A36" s="112" t="s">
        <v>398</v>
      </c>
      <c r="B36" s="3" t="s">
        <v>213</v>
      </c>
      <c r="C36" s="4" t="s">
        <v>1748</v>
      </c>
      <c r="D36" s="5" t="str">
        <f t="shared" si="4"/>
        <v>N/A</v>
      </c>
      <c r="E36" s="4">
        <v>0</v>
      </c>
      <c r="F36" s="5" t="str">
        <f t="shared" si="5"/>
        <v>N/A</v>
      </c>
      <c r="G36" s="4">
        <v>0</v>
      </c>
      <c r="H36" s="5" t="str">
        <f t="shared" si="6"/>
        <v>N/A</v>
      </c>
      <c r="I36" s="6" t="s">
        <v>1748</v>
      </c>
      <c r="J36" s="6" t="s">
        <v>1748</v>
      </c>
      <c r="K36" s="92" t="str">
        <f t="shared" si="7"/>
        <v>N/A</v>
      </c>
    </row>
    <row r="37" spans="1:11" x14ac:dyDescent="0.25">
      <c r="A37" s="112" t="s">
        <v>399</v>
      </c>
      <c r="B37" s="3" t="s">
        <v>213</v>
      </c>
      <c r="C37" s="4" t="s">
        <v>1748</v>
      </c>
      <c r="D37" s="5" t="str">
        <f t="shared" si="4"/>
        <v>N/A</v>
      </c>
      <c r="E37" s="4">
        <v>0</v>
      </c>
      <c r="F37" s="5" t="str">
        <f t="shared" si="5"/>
        <v>N/A</v>
      </c>
      <c r="G37" s="4">
        <v>0</v>
      </c>
      <c r="H37" s="5" t="str">
        <f t="shared" si="6"/>
        <v>N/A</v>
      </c>
      <c r="I37" s="6" t="s">
        <v>1748</v>
      </c>
      <c r="J37" s="6" t="s">
        <v>1748</v>
      </c>
      <c r="K37" s="92" t="str">
        <f t="shared" si="7"/>
        <v>N/A</v>
      </c>
    </row>
    <row r="38" spans="1:11" x14ac:dyDescent="0.25">
      <c r="A38" s="112" t="s">
        <v>400</v>
      </c>
      <c r="B38" s="3" t="s">
        <v>213</v>
      </c>
      <c r="C38" s="4" t="s">
        <v>1748</v>
      </c>
      <c r="D38" s="5" t="str">
        <f t="shared" si="4"/>
        <v>N/A</v>
      </c>
      <c r="E38" s="4">
        <v>0</v>
      </c>
      <c r="F38" s="5" t="str">
        <f t="shared" si="5"/>
        <v>N/A</v>
      </c>
      <c r="G38" s="4">
        <v>0</v>
      </c>
      <c r="H38" s="5" t="str">
        <f t="shared" si="6"/>
        <v>N/A</v>
      </c>
      <c r="I38" s="6" t="s">
        <v>1748</v>
      </c>
      <c r="J38" s="6" t="s">
        <v>1748</v>
      </c>
      <c r="K38" s="92" t="str">
        <f t="shared" si="7"/>
        <v>N/A</v>
      </c>
    </row>
    <row r="39" spans="1:11" x14ac:dyDescent="0.25">
      <c r="A39" s="112" t="s">
        <v>401</v>
      </c>
      <c r="B39" s="3" t="s">
        <v>213</v>
      </c>
      <c r="C39" s="4" t="s">
        <v>1748</v>
      </c>
      <c r="D39" s="5" t="str">
        <f t="shared" si="4"/>
        <v>N/A</v>
      </c>
      <c r="E39" s="4">
        <v>29.998115406</v>
      </c>
      <c r="F39" s="5" t="str">
        <f t="shared" si="5"/>
        <v>N/A</v>
      </c>
      <c r="G39" s="4">
        <v>27.357196440999999</v>
      </c>
      <c r="H39" s="5" t="str">
        <f t="shared" si="6"/>
        <v>N/A</v>
      </c>
      <c r="I39" s="6" t="s">
        <v>1748</v>
      </c>
      <c r="J39" s="6">
        <v>-8.8000000000000007</v>
      </c>
      <c r="K39" s="92" t="str">
        <f t="shared" si="7"/>
        <v>Yes</v>
      </c>
    </row>
    <row r="40" spans="1:11" x14ac:dyDescent="0.25">
      <c r="A40" s="112" t="s">
        <v>402</v>
      </c>
      <c r="B40" s="3" t="s">
        <v>213</v>
      </c>
      <c r="C40" s="4" t="s">
        <v>1748</v>
      </c>
      <c r="D40" s="5" t="str">
        <f t="shared" si="4"/>
        <v>N/A</v>
      </c>
      <c r="E40" s="4">
        <v>0</v>
      </c>
      <c r="F40" s="5" t="str">
        <f t="shared" si="5"/>
        <v>N/A</v>
      </c>
      <c r="G40" s="4">
        <v>0</v>
      </c>
      <c r="H40" s="5" t="str">
        <f t="shared" si="6"/>
        <v>N/A</v>
      </c>
      <c r="I40" s="6" t="s">
        <v>1748</v>
      </c>
      <c r="J40" s="6" t="s">
        <v>1748</v>
      </c>
      <c r="K40" s="92" t="str">
        <f t="shared" si="7"/>
        <v>N/A</v>
      </c>
    </row>
    <row r="41" spans="1:11" x14ac:dyDescent="0.25">
      <c r="A41" s="112" t="s">
        <v>403</v>
      </c>
      <c r="B41" s="3" t="s">
        <v>213</v>
      </c>
      <c r="C41" s="4" t="s">
        <v>1748</v>
      </c>
      <c r="D41" s="5" t="str">
        <f t="shared" si="4"/>
        <v>N/A</v>
      </c>
      <c r="E41" s="4">
        <v>0</v>
      </c>
      <c r="F41" s="5" t="str">
        <f t="shared" si="5"/>
        <v>N/A</v>
      </c>
      <c r="G41" s="4">
        <v>0</v>
      </c>
      <c r="H41" s="5" t="str">
        <f t="shared" si="6"/>
        <v>N/A</v>
      </c>
      <c r="I41" s="6" t="s">
        <v>1748</v>
      </c>
      <c r="J41" s="6" t="s">
        <v>1748</v>
      </c>
      <c r="K41" s="92" t="str">
        <f t="shared" si="7"/>
        <v>N/A</v>
      </c>
    </row>
    <row r="42" spans="1:11" x14ac:dyDescent="0.25">
      <c r="A42" s="112" t="s">
        <v>32</v>
      </c>
      <c r="B42" s="3" t="s">
        <v>213</v>
      </c>
      <c r="C42" s="4" t="s">
        <v>1748</v>
      </c>
      <c r="D42" s="5" t="str">
        <f t="shared" ref="D42:D51" si="8">IF($B42="N/A","N/A",IF(C42&lt;0,"No","Yes"))</f>
        <v>N/A</v>
      </c>
      <c r="E42" s="4">
        <v>100</v>
      </c>
      <c r="F42" s="5" t="str">
        <f t="shared" ref="F42:F51" si="9">IF($B42="N/A","N/A",IF(E42&lt;0,"No","Yes"))</f>
        <v>N/A</v>
      </c>
      <c r="G42" s="4">
        <v>97.162714699000006</v>
      </c>
      <c r="H42" s="5" t="str">
        <f t="shared" ref="H42:H51" si="10">IF($B42="N/A","N/A",IF(G42&lt;0,"No","Yes"))</f>
        <v>N/A</v>
      </c>
      <c r="I42" s="6" t="s">
        <v>1748</v>
      </c>
      <c r="J42" s="6">
        <v>-2.84</v>
      </c>
      <c r="K42" s="92" t="str">
        <f t="shared" ref="K42:K51" si="11">IF(J42="Div by 0", "N/A", IF(J42="N/A","N/A", IF(J42&gt;30, "No", IF(J42&lt;-30, "No", "Yes"))))</f>
        <v>Yes</v>
      </c>
    </row>
    <row r="43" spans="1:11" x14ac:dyDescent="0.25">
      <c r="A43" s="112" t="s">
        <v>39</v>
      </c>
      <c r="B43" s="3" t="s">
        <v>213</v>
      </c>
      <c r="C43" s="4" t="s">
        <v>1748</v>
      </c>
      <c r="D43" s="5" t="str">
        <f t="shared" si="8"/>
        <v>N/A</v>
      </c>
      <c r="E43" s="4">
        <v>100</v>
      </c>
      <c r="F43" s="5" t="str">
        <f t="shared" si="9"/>
        <v>N/A</v>
      </c>
      <c r="G43" s="4">
        <v>96.324457014999993</v>
      </c>
      <c r="H43" s="5" t="str">
        <f t="shared" si="10"/>
        <v>N/A</v>
      </c>
      <c r="I43" s="6" t="s">
        <v>1748</v>
      </c>
      <c r="J43" s="6">
        <v>-3.68</v>
      </c>
      <c r="K43" s="92" t="str">
        <f t="shared" si="11"/>
        <v>Yes</v>
      </c>
    </row>
    <row r="44" spans="1:11" x14ac:dyDescent="0.25">
      <c r="A44" s="112" t="s">
        <v>40</v>
      </c>
      <c r="B44" s="3" t="s">
        <v>213</v>
      </c>
      <c r="C44" s="4" t="s">
        <v>1748</v>
      </c>
      <c r="D44" s="5" t="str">
        <f t="shared" si="8"/>
        <v>N/A</v>
      </c>
      <c r="E44" s="4">
        <v>42.248214500000003</v>
      </c>
      <c r="F44" s="5" t="str">
        <f t="shared" si="9"/>
        <v>N/A</v>
      </c>
      <c r="G44" s="4">
        <v>89.082821932000002</v>
      </c>
      <c r="H44" s="5" t="str">
        <f t="shared" si="10"/>
        <v>N/A</v>
      </c>
      <c r="I44" s="6" t="s">
        <v>1748</v>
      </c>
      <c r="J44" s="6">
        <v>110.9</v>
      </c>
      <c r="K44" s="92" t="str">
        <f t="shared" si="11"/>
        <v>No</v>
      </c>
    </row>
    <row r="45" spans="1:11" x14ac:dyDescent="0.25">
      <c r="A45" s="112" t="s">
        <v>163</v>
      </c>
      <c r="B45" s="3" t="s">
        <v>213</v>
      </c>
      <c r="C45" s="4" t="s">
        <v>1748</v>
      </c>
      <c r="D45" s="5" t="str">
        <f t="shared" si="8"/>
        <v>N/A</v>
      </c>
      <c r="E45" s="4">
        <v>99.870357752000004</v>
      </c>
      <c r="F45" s="5" t="str">
        <f t="shared" si="9"/>
        <v>N/A</v>
      </c>
      <c r="G45" s="4">
        <v>99.922202282000001</v>
      </c>
      <c r="H45" s="5" t="str">
        <f t="shared" si="10"/>
        <v>N/A</v>
      </c>
      <c r="I45" s="6" t="s">
        <v>1748</v>
      </c>
      <c r="J45" s="6">
        <v>5.1900000000000002E-2</v>
      </c>
      <c r="K45" s="92" t="str">
        <f t="shared" si="11"/>
        <v>Yes</v>
      </c>
    </row>
    <row r="46" spans="1:11" x14ac:dyDescent="0.25">
      <c r="A46" s="112" t="s">
        <v>41</v>
      </c>
      <c r="B46" s="3" t="s">
        <v>213</v>
      </c>
      <c r="C46" s="4" t="s">
        <v>1748</v>
      </c>
      <c r="D46" s="5" t="str">
        <f t="shared" si="8"/>
        <v>N/A</v>
      </c>
      <c r="E46" s="4">
        <v>100</v>
      </c>
      <c r="F46" s="5" t="str">
        <f t="shared" si="9"/>
        <v>N/A</v>
      </c>
      <c r="G46" s="4">
        <v>100</v>
      </c>
      <c r="H46" s="5" t="str">
        <f t="shared" si="10"/>
        <v>N/A</v>
      </c>
      <c r="I46" s="6" t="s">
        <v>1748</v>
      </c>
      <c r="J46" s="6">
        <v>0</v>
      </c>
      <c r="K46" s="92" t="str">
        <f t="shared" si="11"/>
        <v>Yes</v>
      </c>
    </row>
    <row r="47" spans="1:11" x14ac:dyDescent="0.25">
      <c r="A47" s="112" t="s">
        <v>42</v>
      </c>
      <c r="B47" s="3" t="s">
        <v>213</v>
      </c>
      <c r="C47" s="4" t="s">
        <v>1748</v>
      </c>
      <c r="D47" s="5" t="str">
        <f t="shared" si="8"/>
        <v>N/A</v>
      </c>
      <c r="E47" s="4">
        <v>100</v>
      </c>
      <c r="F47" s="5" t="str">
        <f t="shared" si="9"/>
        <v>N/A</v>
      </c>
      <c r="G47" s="4">
        <v>100</v>
      </c>
      <c r="H47" s="5" t="str">
        <f t="shared" si="10"/>
        <v>N/A</v>
      </c>
      <c r="I47" s="6" t="s">
        <v>1748</v>
      </c>
      <c r="J47" s="6">
        <v>0</v>
      </c>
      <c r="K47" s="92" t="str">
        <f t="shared" si="11"/>
        <v>Yes</v>
      </c>
    </row>
    <row r="48" spans="1:11" x14ac:dyDescent="0.25">
      <c r="A48" s="112" t="s">
        <v>43</v>
      </c>
      <c r="B48" s="3" t="s">
        <v>213</v>
      </c>
      <c r="C48" s="4" t="s">
        <v>1748</v>
      </c>
      <c r="D48" s="5" t="str">
        <f t="shared" si="8"/>
        <v>N/A</v>
      </c>
      <c r="E48" s="4">
        <v>99.961928870999998</v>
      </c>
      <c r="F48" s="5" t="str">
        <f t="shared" si="9"/>
        <v>N/A</v>
      </c>
      <c r="G48" s="4">
        <v>99.974447044000001</v>
      </c>
      <c r="H48" s="5" t="str">
        <f t="shared" si="10"/>
        <v>N/A</v>
      </c>
      <c r="I48" s="6" t="s">
        <v>1748</v>
      </c>
      <c r="J48" s="6">
        <v>1.2500000000000001E-2</v>
      </c>
      <c r="K48" s="92" t="str">
        <f t="shared" si="11"/>
        <v>Yes</v>
      </c>
    </row>
    <row r="49" spans="1:12" x14ac:dyDescent="0.25">
      <c r="A49" s="112" t="s">
        <v>44</v>
      </c>
      <c r="B49" s="3" t="s">
        <v>213</v>
      </c>
      <c r="C49" s="4" t="s">
        <v>1748</v>
      </c>
      <c r="D49" s="5" t="str">
        <f t="shared" si="8"/>
        <v>N/A</v>
      </c>
      <c r="E49" s="4">
        <v>60.693347099</v>
      </c>
      <c r="F49" s="5" t="str">
        <f t="shared" si="9"/>
        <v>N/A</v>
      </c>
      <c r="G49" s="4">
        <v>65.371277973000005</v>
      </c>
      <c r="H49" s="5" t="str">
        <f t="shared" si="10"/>
        <v>N/A</v>
      </c>
      <c r="I49" s="6" t="s">
        <v>1748</v>
      </c>
      <c r="J49" s="6">
        <v>7.7069999999999999</v>
      </c>
      <c r="K49" s="92" t="str">
        <f t="shared" si="11"/>
        <v>Yes</v>
      </c>
    </row>
    <row r="50" spans="1:12" x14ac:dyDescent="0.25">
      <c r="A50" s="112" t="s">
        <v>45</v>
      </c>
      <c r="B50" s="3" t="s">
        <v>213</v>
      </c>
      <c r="C50" s="4" t="s">
        <v>1748</v>
      </c>
      <c r="D50" s="5" t="str">
        <f t="shared" si="8"/>
        <v>N/A</v>
      </c>
      <c r="E50" s="4">
        <v>39.306652901</v>
      </c>
      <c r="F50" s="5" t="str">
        <f t="shared" si="9"/>
        <v>N/A</v>
      </c>
      <c r="G50" s="4">
        <v>34.628632287999999</v>
      </c>
      <c r="H50" s="5" t="str">
        <f t="shared" si="10"/>
        <v>N/A</v>
      </c>
      <c r="I50" s="6" t="s">
        <v>1748</v>
      </c>
      <c r="J50" s="6">
        <v>-11.9</v>
      </c>
      <c r="K50" s="92" t="str">
        <f t="shared" si="11"/>
        <v>Yes</v>
      </c>
    </row>
    <row r="51" spans="1:12" x14ac:dyDescent="0.25">
      <c r="A51" s="112" t="s">
        <v>50</v>
      </c>
      <c r="B51" s="3" t="s">
        <v>213</v>
      </c>
      <c r="C51" s="4" t="s">
        <v>1748</v>
      </c>
      <c r="D51" s="5" t="str">
        <f t="shared" si="8"/>
        <v>N/A</v>
      </c>
      <c r="E51" s="4">
        <v>0</v>
      </c>
      <c r="F51" s="5" t="str">
        <f t="shared" si="9"/>
        <v>N/A</v>
      </c>
      <c r="G51" s="4">
        <v>0</v>
      </c>
      <c r="H51" s="5" t="str">
        <f t="shared" si="10"/>
        <v>N/A</v>
      </c>
      <c r="I51" s="6" t="s">
        <v>1748</v>
      </c>
      <c r="J51" s="6" t="s">
        <v>1748</v>
      </c>
      <c r="K51" s="92" t="str">
        <f t="shared" si="11"/>
        <v>N/A</v>
      </c>
      <c r="L51" s="29"/>
    </row>
    <row r="52" spans="1:12" s="29" customFormat="1" x14ac:dyDescent="0.25">
      <c r="A52" s="111" t="s">
        <v>898</v>
      </c>
      <c r="B52" s="3" t="s">
        <v>213</v>
      </c>
      <c r="C52" s="4" t="s">
        <v>213</v>
      </c>
      <c r="D52" s="5" t="str">
        <f t="shared" ref="D52:D57" si="12">IF($B52="N/A","N/A",IF(C52&lt;0,"No","Yes"))</f>
        <v>N/A</v>
      </c>
      <c r="E52" s="4">
        <v>0.1844566802</v>
      </c>
      <c r="F52" s="5" t="str">
        <f t="shared" ref="F52:F57" si="13">IF($B52="N/A","N/A",IF(E52&lt;0,"No","Yes"))</f>
        <v>N/A</v>
      </c>
      <c r="G52" s="4">
        <v>0.21789817389999999</v>
      </c>
      <c r="H52" s="5" t="str">
        <f t="shared" ref="H52:H57" si="14">IF($B52="N/A","N/A",IF(G52&lt;0,"No","Yes"))</f>
        <v>N/A</v>
      </c>
      <c r="I52" s="6" t="s">
        <v>213</v>
      </c>
      <c r="J52" s="6">
        <v>18.13</v>
      </c>
      <c r="K52" s="92" t="str">
        <f t="shared" ref="K52:K57" si="15">IF(J52="Div by 0", "N/A", IF(J52="N/A","N/A", IF(J52&gt;30, "No", IF(J52&lt;-30, "No", "Yes"))))</f>
        <v>Yes</v>
      </c>
    </row>
    <row r="53" spans="1:12" s="29" customFormat="1" x14ac:dyDescent="0.25">
      <c r="A53" s="111" t="s">
        <v>899</v>
      </c>
      <c r="B53" s="3" t="s">
        <v>213</v>
      </c>
      <c r="C53" s="4" t="s">
        <v>213</v>
      </c>
      <c r="D53" s="5" t="str">
        <f t="shared" si="12"/>
        <v>N/A</v>
      </c>
      <c r="E53" s="4">
        <v>1.8597806793</v>
      </c>
      <c r="F53" s="5" t="str">
        <f t="shared" si="13"/>
        <v>N/A</v>
      </c>
      <c r="G53" s="4">
        <v>1.282012425</v>
      </c>
      <c r="H53" s="5" t="str">
        <f t="shared" si="14"/>
        <v>N/A</v>
      </c>
      <c r="I53" s="6" t="s">
        <v>213</v>
      </c>
      <c r="J53" s="6">
        <v>-31.1</v>
      </c>
      <c r="K53" s="92" t="str">
        <f t="shared" si="15"/>
        <v>No</v>
      </c>
    </row>
    <row r="54" spans="1:12" s="29" customFormat="1" x14ac:dyDescent="0.25">
      <c r="A54" s="111" t="s">
        <v>900</v>
      </c>
      <c r="B54" s="3" t="s">
        <v>213</v>
      </c>
      <c r="C54" s="4" t="s">
        <v>213</v>
      </c>
      <c r="D54" s="5" t="str">
        <f t="shared" si="12"/>
        <v>N/A</v>
      </c>
      <c r="E54" s="4">
        <v>0.80880010690000004</v>
      </c>
      <c r="F54" s="5" t="str">
        <f t="shared" si="13"/>
        <v>N/A</v>
      </c>
      <c r="G54" s="4">
        <v>0.77283012429999998</v>
      </c>
      <c r="H54" s="5" t="str">
        <f t="shared" si="14"/>
        <v>N/A</v>
      </c>
      <c r="I54" s="6" t="s">
        <v>213</v>
      </c>
      <c r="J54" s="6">
        <v>-4.45</v>
      </c>
      <c r="K54" s="92" t="str">
        <f t="shared" si="15"/>
        <v>Yes</v>
      </c>
    </row>
    <row r="55" spans="1:12" s="29" customFormat="1" x14ac:dyDescent="0.25">
      <c r="A55" s="111" t="s">
        <v>901</v>
      </c>
      <c r="B55" s="3" t="s">
        <v>213</v>
      </c>
      <c r="C55" s="4" t="s">
        <v>213</v>
      </c>
      <c r="D55" s="5" t="str">
        <f t="shared" si="12"/>
        <v>N/A</v>
      </c>
      <c r="E55" s="4">
        <v>1.2786328000000001E-3</v>
      </c>
      <c r="F55" s="5" t="str">
        <f t="shared" si="13"/>
        <v>N/A</v>
      </c>
      <c r="G55" s="4">
        <v>3.7661412999999999E-3</v>
      </c>
      <c r="H55" s="5" t="str">
        <f t="shared" si="14"/>
        <v>N/A</v>
      </c>
      <c r="I55" s="6" t="s">
        <v>213</v>
      </c>
      <c r="J55" s="6">
        <v>194.5</v>
      </c>
      <c r="K55" s="92" t="str">
        <f t="shared" si="15"/>
        <v>No</v>
      </c>
    </row>
    <row r="56" spans="1:12" s="29" customFormat="1" ht="25" x14ac:dyDescent="0.25">
      <c r="A56" s="111" t="s">
        <v>902</v>
      </c>
      <c r="B56" s="3" t="s">
        <v>213</v>
      </c>
      <c r="C56" s="4" t="s">
        <v>213</v>
      </c>
      <c r="D56" s="5" t="str">
        <f t="shared" si="12"/>
        <v>N/A</v>
      </c>
      <c r="E56" s="4">
        <v>3.9790867560000001</v>
      </c>
      <c r="F56" s="5" t="str">
        <f t="shared" si="13"/>
        <v>N/A</v>
      </c>
      <c r="G56" s="4">
        <v>2.7787487048999999</v>
      </c>
      <c r="H56" s="5" t="str">
        <f t="shared" si="14"/>
        <v>N/A</v>
      </c>
      <c r="I56" s="6" t="s">
        <v>213</v>
      </c>
      <c r="J56" s="6">
        <v>-30.2</v>
      </c>
      <c r="K56" s="92" t="str">
        <f t="shared" si="15"/>
        <v>No</v>
      </c>
    </row>
    <row r="57" spans="1:12" s="29" customFormat="1" ht="25" x14ac:dyDescent="0.25">
      <c r="A57" s="118" t="s">
        <v>938</v>
      </c>
      <c r="B57" s="120" t="s">
        <v>213</v>
      </c>
      <c r="C57" s="105" t="s">
        <v>213</v>
      </c>
      <c r="D57" s="101" t="str">
        <f t="shared" si="12"/>
        <v>N/A</v>
      </c>
      <c r="E57" s="105">
        <v>3.9789014469000001</v>
      </c>
      <c r="F57" s="101" t="str">
        <f t="shared" si="13"/>
        <v>N/A</v>
      </c>
      <c r="G57" s="105">
        <v>2.7787487048999999</v>
      </c>
      <c r="H57" s="101" t="str">
        <f t="shared" si="14"/>
        <v>N/A</v>
      </c>
      <c r="I57" s="102" t="s">
        <v>213</v>
      </c>
      <c r="J57" s="102">
        <v>-30.2</v>
      </c>
      <c r="K57" s="103" t="str">
        <f t="shared" si="15"/>
        <v>No</v>
      </c>
      <c r="L57" s="13"/>
    </row>
    <row r="58" spans="1:12" ht="12" customHeight="1" x14ac:dyDescent="0.25">
      <c r="A58" s="176" t="s">
        <v>1646</v>
      </c>
      <c r="B58" s="177"/>
      <c r="C58" s="177"/>
      <c r="D58" s="177"/>
      <c r="E58" s="177"/>
      <c r="F58" s="177"/>
      <c r="G58" s="177"/>
      <c r="H58" s="177"/>
      <c r="I58" s="177"/>
      <c r="J58" s="177"/>
      <c r="K58" s="178"/>
    </row>
    <row r="59" spans="1:12" x14ac:dyDescent="0.25">
      <c r="A59" s="165" t="s">
        <v>1644</v>
      </c>
      <c r="B59" s="166"/>
      <c r="C59" s="166"/>
      <c r="D59" s="166"/>
      <c r="E59" s="166"/>
      <c r="F59" s="166"/>
      <c r="G59" s="166"/>
      <c r="H59" s="166"/>
      <c r="I59" s="166"/>
      <c r="J59" s="166"/>
      <c r="K59" s="167"/>
    </row>
    <row r="60" spans="1:12" x14ac:dyDescent="0.25">
      <c r="A60" s="168" t="s">
        <v>1742</v>
      </c>
      <c r="B60" s="168"/>
      <c r="C60" s="168"/>
      <c r="D60" s="168"/>
      <c r="E60" s="168"/>
      <c r="F60" s="168"/>
      <c r="G60" s="168"/>
      <c r="H60" s="168"/>
      <c r="I60" s="168"/>
      <c r="J60" s="168"/>
      <c r="K60" s="169"/>
    </row>
  </sheetData>
  <mergeCells count="7">
    <mergeCell ref="A60:K60"/>
    <mergeCell ref="A1:K1"/>
    <mergeCell ref="A2:K2"/>
    <mergeCell ref="A4:K4"/>
    <mergeCell ref="A58:K58"/>
    <mergeCell ref="A59:K59"/>
    <mergeCell ref="A3:K3"/>
  </mergeCells>
  <printOptions headings="1"/>
  <pageMargins left="0.75" right="0.75" top="1" bottom="0.75" header="0.5" footer="0.5"/>
  <pageSetup scale="52" orientation="landscape" useFirstPageNumber="1" r:id="rId1"/>
  <headerFooter alignWithMargins="0">
    <oddFooter>&amp;R&amp;A Page &amp;P</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13" customWidth="1"/>
    <col min="2" max="2" width="17.81640625"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1600</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ht="12.75" customHeight="1" x14ac:dyDescent="0.25">
      <c r="A6" s="115" t="s">
        <v>344</v>
      </c>
      <c r="B6" s="5" t="s">
        <v>213</v>
      </c>
      <c r="C6" s="14" t="s">
        <v>1746</v>
      </c>
      <c r="D6" s="5" t="s">
        <v>213</v>
      </c>
      <c r="E6" s="14">
        <v>7</v>
      </c>
      <c r="F6" s="5" t="s">
        <v>213</v>
      </c>
      <c r="G6" s="14" t="s">
        <v>1746</v>
      </c>
      <c r="H6" s="5" t="s">
        <v>213</v>
      </c>
      <c r="I6" s="80" t="s">
        <v>213</v>
      </c>
      <c r="J6" s="80" t="s">
        <v>213</v>
      </c>
      <c r="K6" s="92" t="s">
        <v>213</v>
      </c>
    </row>
    <row r="7" spans="1:11" x14ac:dyDescent="0.25">
      <c r="A7" s="91" t="s">
        <v>12</v>
      </c>
      <c r="B7" s="16" t="s">
        <v>213</v>
      </c>
      <c r="C7" s="17" t="s">
        <v>1748</v>
      </c>
      <c r="D7" s="18" t="str">
        <f>IF($B7="N/A","N/A",IF(C7&gt;15,"No",IF(C7&lt;-15,"No","Yes")))</f>
        <v>N/A</v>
      </c>
      <c r="E7" s="17">
        <v>3640724</v>
      </c>
      <c r="F7" s="18" t="str">
        <f>IF($B7="N/A","N/A",IF(E7&gt;15,"No",IF(E7&lt;-15,"No","Yes")))</f>
        <v>N/A</v>
      </c>
      <c r="G7" s="17">
        <v>3980730</v>
      </c>
      <c r="H7" s="18" t="str">
        <f>IF($B7="N/A","N/A",IF(G7&gt;15,"No",IF(G7&lt;-15,"No","Yes")))</f>
        <v>N/A</v>
      </c>
      <c r="I7" s="19" t="s">
        <v>1748</v>
      </c>
      <c r="J7" s="19">
        <v>9.3390000000000004</v>
      </c>
      <c r="K7" s="93" t="str">
        <f t="shared" ref="K7:K22" si="0">IF(J7="Div by 0", "N/A", IF(J7="N/A","N/A", IF(J7&gt;30, "No", IF(J7&lt;-30, "No", "Yes"))))</f>
        <v>Yes</v>
      </c>
    </row>
    <row r="8" spans="1:11" x14ac:dyDescent="0.25">
      <c r="A8" s="91" t="s">
        <v>362</v>
      </c>
      <c r="B8" s="16" t="s">
        <v>213</v>
      </c>
      <c r="C8" s="20" t="s">
        <v>1748</v>
      </c>
      <c r="D8" s="18" t="str">
        <f>IF($B8="N/A","N/A",IF(C8&gt;15,"No",IF(C8&lt;-15,"No","Yes")))</f>
        <v>N/A</v>
      </c>
      <c r="E8" s="20">
        <v>56.476019604999998</v>
      </c>
      <c r="F8" s="18" t="str">
        <f>IF($B8="N/A","N/A",IF(E8&gt;15,"No",IF(E8&lt;-15,"No","Yes")))</f>
        <v>N/A</v>
      </c>
      <c r="G8" s="20">
        <v>50.724766563000003</v>
      </c>
      <c r="H8" s="18" t="str">
        <f>IF($B8="N/A","N/A",IF(G8&gt;15,"No",IF(G8&lt;-15,"No","Yes")))</f>
        <v>N/A</v>
      </c>
      <c r="I8" s="19" t="s">
        <v>1748</v>
      </c>
      <c r="J8" s="19">
        <v>-10.199999999999999</v>
      </c>
      <c r="K8" s="93" t="str">
        <f t="shared" si="0"/>
        <v>Yes</v>
      </c>
    </row>
    <row r="9" spans="1:11" x14ac:dyDescent="0.25">
      <c r="A9" s="91" t="s">
        <v>119</v>
      </c>
      <c r="B9" s="21" t="s">
        <v>213</v>
      </c>
      <c r="C9" s="5" t="s">
        <v>1748</v>
      </c>
      <c r="D9" s="5" t="str">
        <f>IF($B9="N/A","N/A",IF(C9&gt;15,"No",IF(C9&lt;-15,"No","Yes")))</f>
        <v>N/A</v>
      </c>
      <c r="E9" s="5">
        <v>43.523980395000002</v>
      </c>
      <c r="F9" s="5" t="str">
        <f>IF($B9="N/A","N/A",IF(E9&gt;15,"No",IF(E9&lt;-15,"No","Yes")))</f>
        <v>N/A</v>
      </c>
      <c r="G9" s="5">
        <v>49.275233436999997</v>
      </c>
      <c r="H9" s="5" t="str">
        <f>IF($B9="N/A","N/A",IF(G9&gt;15,"No",IF(G9&lt;-15,"No","Yes")))</f>
        <v>N/A</v>
      </c>
      <c r="I9" s="6" t="s">
        <v>1748</v>
      </c>
      <c r="J9" s="6">
        <v>13.21</v>
      </c>
      <c r="K9" s="92" t="str">
        <f t="shared" si="0"/>
        <v>Yes</v>
      </c>
    </row>
    <row r="10" spans="1:11" x14ac:dyDescent="0.25">
      <c r="A10" s="91" t="s">
        <v>120</v>
      </c>
      <c r="B10" s="21" t="s">
        <v>213</v>
      </c>
      <c r="C10" s="5" t="s">
        <v>1748</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91" t="s">
        <v>839</v>
      </c>
      <c r="B11" s="21" t="s">
        <v>214</v>
      </c>
      <c r="C11" s="5" t="s">
        <v>1748</v>
      </c>
      <c r="D11" s="5" t="str">
        <f>IF(OR($B11="N/A",$C11="N/A"),"N/A",IF(C11&gt;100,"No",IF(C11&lt;95,"No","Yes")))</f>
        <v>No</v>
      </c>
      <c r="E11" s="5">
        <v>99.966517648999996</v>
      </c>
      <c r="F11" s="5" t="str">
        <f>IF(OR($B11="N/A",$E11="N/A"),"N/A",IF(E11&gt;100,"No",IF(E11&lt;95,"No","Yes")))</f>
        <v>Yes</v>
      </c>
      <c r="G11" s="5">
        <v>99.886051050999995</v>
      </c>
      <c r="H11" s="5" t="str">
        <f>IF($B11="N/A","N/A",IF(G11&gt;100,"No",IF(G11&lt;95,"No","Yes")))</f>
        <v>Yes</v>
      </c>
      <c r="I11" s="6" t="s">
        <v>1748</v>
      </c>
      <c r="J11" s="6">
        <v>-0.08</v>
      </c>
      <c r="K11" s="92" t="str">
        <f t="shared" si="0"/>
        <v>Yes</v>
      </c>
    </row>
    <row r="12" spans="1:11" x14ac:dyDescent="0.25">
      <c r="A12" s="91" t="s">
        <v>348</v>
      </c>
      <c r="B12" s="21" t="s">
        <v>213</v>
      </c>
      <c r="C12" s="5" t="s">
        <v>1748</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t="s">
        <v>1748</v>
      </c>
      <c r="J12" s="6" t="s">
        <v>1748</v>
      </c>
      <c r="K12" s="92" t="str">
        <f t="shared" si="0"/>
        <v>N/A</v>
      </c>
    </row>
    <row r="13" spans="1:11" x14ac:dyDescent="0.25">
      <c r="A13" s="91" t="s">
        <v>840</v>
      </c>
      <c r="B13" s="21" t="s">
        <v>214</v>
      </c>
      <c r="C13" s="5" t="s">
        <v>1748</v>
      </c>
      <c r="D13" s="5" t="str">
        <f t="shared" si="1"/>
        <v>No</v>
      </c>
      <c r="E13" s="5">
        <v>99.966517648999996</v>
      </c>
      <c r="F13" s="5" t="str">
        <f t="shared" si="2"/>
        <v>Yes</v>
      </c>
      <c r="G13" s="5">
        <v>86.476148847000005</v>
      </c>
      <c r="H13" s="5" t="str">
        <f t="shared" si="3"/>
        <v>No</v>
      </c>
      <c r="I13" s="6" t="s">
        <v>1748</v>
      </c>
      <c r="J13" s="6">
        <v>-13.5</v>
      </c>
      <c r="K13" s="92" t="str">
        <f t="shared" si="0"/>
        <v>Yes</v>
      </c>
    </row>
    <row r="14" spans="1:11" x14ac:dyDescent="0.25">
      <c r="A14" s="91" t="s">
        <v>13</v>
      </c>
      <c r="B14" s="21" t="s">
        <v>213</v>
      </c>
      <c r="C14" s="22" t="s">
        <v>1748</v>
      </c>
      <c r="D14" s="5" t="str">
        <f>IF($B14="N/A","N/A",IF(C14&gt;15,"No",IF(C14&lt;-15,"No","Yes")))</f>
        <v>N/A</v>
      </c>
      <c r="E14" s="22">
        <v>2056136</v>
      </c>
      <c r="F14" s="5" t="str">
        <f>IF($B14="N/A","N/A",IF(E14&gt;15,"No",IF(E14&lt;-15,"No","Yes")))</f>
        <v>N/A</v>
      </c>
      <c r="G14" s="22">
        <v>2019216</v>
      </c>
      <c r="H14" s="5" t="str">
        <f>IF($B14="N/A","N/A",IF(G14&gt;15,"No",IF(G14&lt;-15,"No","Yes")))</f>
        <v>N/A</v>
      </c>
      <c r="I14" s="6" t="s">
        <v>1748</v>
      </c>
      <c r="J14" s="6">
        <v>-1.8</v>
      </c>
      <c r="K14" s="92" t="str">
        <f t="shared" si="0"/>
        <v>Yes</v>
      </c>
    </row>
    <row r="15" spans="1:11" ht="14.25" customHeight="1" x14ac:dyDescent="0.25">
      <c r="A15" s="91" t="s">
        <v>444</v>
      </c>
      <c r="B15" s="21" t="s">
        <v>213</v>
      </c>
      <c r="C15" s="5" t="s">
        <v>1748</v>
      </c>
      <c r="D15" s="5" t="str">
        <f>IF($B15="N/A","N/A",IF(C15&gt;15,"No",IF(C15&lt;-15,"No","Yes")))</f>
        <v>N/A</v>
      </c>
      <c r="E15" s="5">
        <v>2.9959107799999999E-2</v>
      </c>
      <c r="F15" s="5" t="str">
        <f>IF($B15="N/A","N/A",IF(E15&gt;15,"No",IF(E15&lt;-15,"No","Yes")))</f>
        <v>N/A</v>
      </c>
      <c r="G15" s="5">
        <v>1.614488E-2</v>
      </c>
      <c r="H15" s="5" t="str">
        <f>IF($B15="N/A","N/A",IF(G15&gt;15,"No",IF(G15&lt;-15,"No","Yes")))</f>
        <v>N/A</v>
      </c>
      <c r="I15" s="6" t="s">
        <v>1748</v>
      </c>
      <c r="J15" s="6">
        <v>-46.1</v>
      </c>
      <c r="K15" s="92" t="str">
        <f t="shared" si="0"/>
        <v>No</v>
      </c>
    </row>
    <row r="16" spans="1:11" ht="12.75" customHeight="1" x14ac:dyDescent="0.25">
      <c r="A16" s="91" t="s">
        <v>862</v>
      </c>
      <c r="B16" s="21" t="s">
        <v>213</v>
      </c>
      <c r="C16" s="23" t="s">
        <v>1748</v>
      </c>
      <c r="D16" s="5" t="str">
        <f>IF($B16="N/A","N/A",IF(C16&gt;15,"No",IF(C16&lt;-15,"No","Yes")))</f>
        <v>N/A</v>
      </c>
      <c r="E16" s="23">
        <v>150.72889609999999</v>
      </c>
      <c r="F16" s="5" t="str">
        <f>IF($B16="N/A","N/A",IF(E16&gt;15,"No",IF(E16&lt;-15,"No","Yes")))</f>
        <v>N/A</v>
      </c>
      <c r="G16" s="23">
        <v>79.343558282000004</v>
      </c>
      <c r="H16" s="5" t="str">
        <f>IF($B16="N/A","N/A",IF(G16&gt;15,"No",IF(G16&lt;-15,"No","Yes")))</f>
        <v>N/A</v>
      </c>
      <c r="I16" s="6" t="s">
        <v>1748</v>
      </c>
      <c r="J16" s="6">
        <v>-47.4</v>
      </c>
      <c r="K16" s="92" t="str">
        <f t="shared" si="0"/>
        <v>No</v>
      </c>
    </row>
    <row r="17" spans="1:11" x14ac:dyDescent="0.25">
      <c r="A17" s="91" t="s">
        <v>131</v>
      </c>
      <c r="B17" s="21" t="s">
        <v>213</v>
      </c>
      <c r="C17" s="22" t="s">
        <v>1748</v>
      </c>
      <c r="D17" s="5" t="str">
        <f>IF($B17="N/A","N/A",IF(C17&gt;15,"No",IF(C17&lt;-15,"No","Yes")))</f>
        <v>N/A</v>
      </c>
      <c r="E17" s="22">
        <v>402660</v>
      </c>
      <c r="F17" s="5" t="str">
        <f>IF($B17="N/A","N/A",IF(E17&gt;15,"No",IF(E17&lt;-15,"No","Yes")))</f>
        <v>N/A</v>
      </c>
      <c r="G17" s="22">
        <v>385128</v>
      </c>
      <c r="H17" s="5" t="str">
        <f>IF($B17="N/A","N/A",IF(G17&gt;15,"No",IF(G17&lt;-15,"No","Yes")))</f>
        <v>N/A</v>
      </c>
      <c r="I17" s="6" t="s">
        <v>1748</v>
      </c>
      <c r="J17" s="6">
        <v>-4.3499999999999996</v>
      </c>
      <c r="K17" s="92" t="str">
        <f t="shared" si="0"/>
        <v>Yes</v>
      </c>
    </row>
    <row r="18" spans="1:11" x14ac:dyDescent="0.25">
      <c r="A18" s="91" t="s">
        <v>346</v>
      </c>
      <c r="B18" s="21" t="s">
        <v>213</v>
      </c>
      <c r="C18" s="4" t="s">
        <v>1748</v>
      </c>
      <c r="D18" s="5" t="str">
        <f>IF($B18="N/A","N/A",IF(C18&gt;15,"No",IF(C18&lt;-15,"No","Yes")))</f>
        <v>N/A</v>
      </c>
      <c r="E18" s="4">
        <v>11.059888087999999</v>
      </c>
      <c r="F18" s="5" t="str">
        <f>IF($B18="N/A","N/A",IF(E18&gt;15,"No",IF(E18&lt;-15,"No","Yes")))</f>
        <v>N/A</v>
      </c>
      <c r="G18" s="4">
        <v>9.6748083894000008</v>
      </c>
      <c r="H18" s="5" t="str">
        <f>IF($B18="N/A","N/A",IF(G18&gt;15,"No",IF(G18&lt;-15,"No","Yes")))</f>
        <v>N/A</v>
      </c>
      <c r="I18" s="6" t="s">
        <v>1748</v>
      </c>
      <c r="J18" s="6">
        <v>-12.5</v>
      </c>
      <c r="K18" s="92" t="str">
        <f t="shared" si="0"/>
        <v>Yes</v>
      </c>
    </row>
    <row r="19" spans="1:11" ht="27.75" customHeight="1" x14ac:dyDescent="0.25">
      <c r="A19" s="91" t="s">
        <v>841</v>
      </c>
      <c r="B19" s="21" t="s">
        <v>213</v>
      </c>
      <c r="C19" s="23" t="s">
        <v>1748</v>
      </c>
      <c r="D19" s="5" t="str">
        <f>IF($B19="N/A","N/A",IF(C19&gt;60,"No",IF(C19&lt;15,"No","Yes")))</f>
        <v>N/A</v>
      </c>
      <c r="E19" s="23">
        <v>70.017379426999995</v>
      </c>
      <c r="F19" s="5" t="str">
        <f>IF($B19="N/A","N/A",IF(E19&gt;60,"No",IF(E19&lt;15,"No","Yes")))</f>
        <v>N/A</v>
      </c>
      <c r="G19" s="23">
        <v>66.385786023999998</v>
      </c>
      <c r="H19" s="5" t="str">
        <f>IF($B19="N/A","N/A",IF(G19&gt;60,"No",IF(G19&lt;15,"No","Yes")))</f>
        <v>N/A</v>
      </c>
      <c r="I19" s="6" t="s">
        <v>1748</v>
      </c>
      <c r="J19" s="6">
        <v>-5.19</v>
      </c>
      <c r="K19" s="92" t="str">
        <f t="shared" si="0"/>
        <v>Yes</v>
      </c>
    </row>
    <row r="20" spans="1:11" x14ac:dyDescent="0.25">
      <c r="A20" s="91" t="s">
        <v>27</v>
      </c>
      <c r="B20" s="21" t="s">
        <v>217</v>
      </c>
      <c r="C20" s="22" t="s">
        <v>1748</v>
      </c>
      <c r="D20" s="5" t="str">
        <f>IF($B20="N/A","N/A",IF(C20="N/A","N/A",IF(C20=0,"Yes","No")))</f>
        <v>No</v>
      </c>
      <c r="E20" s="22">
        <v>11</v>
      </c>
      <c r="F20" s="5" t="str">
        <f>IF($B20="N/A","N/A",IF(E20="N/A","N/A",IF(E20=0,"Yes","No")))</f>
        <v>No</v>
      </c>
      <c r="G20" s="22">
        <v>0</v>
      </c>
      <c r="H20" s="5" t="str">
        <f>IF($B20="N/A","N/A",IF(G20=0,"Yes","No"))</f>
        <v>Yes</v>
      </c>
      <c r="I20" s="6" t="s">
        <v>1748</v>
      </c>
      <c r="J20" s="6">
        <v>-100</v>
      </c>
      <c r="K20" s="92" t="str">
        <f t="shared" si="0"/>
        <v>No</v>
      </c>
    </row>
    <row r="21" spans="1:11" x14ac:dyDescent="0.25">
      <c r="A21" s="91" t="s">
        <v>842</v>
      </c>
      <c r="B21" s="21" t="s">
        <v>213</v>
      </c>
      <c r="C21" s="5" t="s">
        <v>1748</v>
      </c>
      <c r="D21" s="5" t="str">
        <f>IF($B21="N/A","N/A",IF(C21&gt;15,"No",IF(C21&lt;-15,"No","Yes")))</f>
        <v>N/A</v>
      </c>
      <c r="E21" s="5">
        <v>1.9226940000000001E-4</v>
      </c>
      <c r="F21" s="5" t="str">
        <f>IF($B21="N/A","N/A",IF(E21&gt;15,"No",IF(E21&lt;-15,"No","Yes")))</f>
        <v>N/A</v>
      </c>
      <c r="G21" s="5">
        <v>0</v>
      </c>
      <c r="H21" s="5" t="str">
        <f>IF($B21="N/A","N/A",IF(G21&gt;15,"No",IF(G21&lt;-15,"No","Yes")))</f>
        <v>N/A</v>
      </c>
      <c r="I21" s="6" t="s">
        <v>1748</v>
      </c>
      <c r="J21" s="6">
        <v>-100</v>
      </c>
      <c r="K21" s="92" t="str">
        <f t="shared" si="0"/>
        <v>No</v>
      </c>
    </row>
    <row r="22" spans="1:11" x14ac:dyDescent="0.25">
      <c r="A22" s="99" t="s">
        <v>1724</v>
      </c>
      <c r="B22" s="100" t="s">
        <v>213</v>
      </c>
      <c r="C22" s="121" t="s">
        <v>1748</v>
      </c>
      <c r="D22" s="101" t="str">
        <f>IF($B22="N/A","N/A",IF(C22&gt;15,"No",IF(C22&lt;-15,"No","Yes")))</f>
        <v>N/A</v>
      </c>
      <c r="E22" s="121">
        <v>0</v>
      </c>
      <c r="F22" s="101" t="str">
        <f>IF($B22="N/A","N/A",IF(E22&gt;15,"No",IF(E22&lt;-15,"No","Yes")))</f>
        <v>N/A</v>
      </c>
      <c r="G22" s="121">
        <v>0</v>
      </c>
      <c r="H22" s="101" t="str">
        <f>IF($B22="N/A","N/A",IF(G22&gt;15,"No",IF(G22&lt;-15,"No","Yes")))</f>
        <v>N/A</v>
      </c>
      <c r="I22" s="102" t="s">
        <v>1748</v>
      </c>
      <c r="J22" s="102" t="s">
        <v>1748</v>
      </c>
      <c r="K22" s="103" t="str">
        <f t="shared" si="0"/>
        <v>N/A</v>
      </c>
    </row>
    <row r="23" spans="1:11" ht="12" customHeight="1" x14ac:dyDescent="0.25">
      <c r="A23" s="176" t="s">
        <v>1646</v>
      </c>
      <c r="B23" s="177"/>
      <c r="C23" s="177"/>
      <c r="D23" s="177"/>
      <c r="E23" s="177"/>
      <c r="F23" s="177"/>
      <c r="G23" s="177"/>
      <c r="H23" s="177"/>
      <c r="I23" s="177"/>
      <c r="J23" s="177"/>
      <c r="K23" s="178"/>
    </row>
    <row r="24" spans="1:11" x14ac:dyDescent="0.25">
      <c r="A24" s="165" t="s">
        <v>1644</v>
      </c>
      <c r="B24" s="166"/>
      <c r="C24" s="166"/>
      <c r="D24" s="166"/>
      <c r="E24" s="166"/>
      <c r="F24" s="166"/>
      <c r="G24" s="166"/>
      <c r="H24" s="166"/>
      <c r="I24" s="166"/>
      <c r="J24" s="166"/>
      <c r="K24" s="167"/>
    </row>
    <row r="25" spans="1:11" x14ac:dyDescent="0.25">
      <c r="A25" s="168" t="s">
        <v>1742</v>
      </c>
      <c r="B25" s="168"/>
      <c r="C25" s="168"/>
      <c r="D25" s="168"/>
      <c r="E25" s="168"/>
      <c r="F25" s="168"/>
      <c r="G25" s="168"/>
      <c r="H25" s="168"/>
      <c r="I25" s="168"/>
      <c r="J25" s="168"/>
      <c r="K25" s="169"/>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L3" sqref="L3"/>
      <selection pane="topRight" activeCell="L3" sqref="L3"/>
      <selection pane="bottomLeft" activeCell="L3" sqref="L3"/>
      <selection pane="bottomRight" activeCell="A34" sqref="A34:K34"/>
    </sheetView>
  </sheetViews>
  <sheetFormatPr defaultColWidth="9.1796875" defaultRowHeight="12.5" x14ac:dyDescent="0.25"/>
  <cols>
    <col min="1" max="1" width="77.26953125" style="13"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1601</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91" t="s">
        <v>12</v>
      </c>
      <c r="B6" s="21" t="s">
        <v>213</v>
      </c>
      <c r="C6" s="22" t="s">
        <v>1748</v>
      </c>
      <c r="D6" s="5" t="str">
        <f>IF($B6="N/A","N/A",IF(C6&gt;15,"No",IF(C6&lt;-15,"No","Yes")))</f>
        <v>N/A</v>
      </c>
      <c r="E6" s="22">
        <v>2056136</v>
      </c>
      <c r="F6" s="5" t="str">
        <f>IF($B6="N/A","N/A",IF(E6&gt;15,"No",IF(E6&lt;-15,"No","Yes")))</f>
        <v>N/A</v>
      </c>
      <c r="G6" s="22">
        <v>2019216</v>
      </c>
      <c r="H6" s="5" t="str">
        <f>IF($B6="N/A","N/A",IF(G6&gt;15,"No",IF(G6&lt;-15,"No","Yes")))</f>
        <v>N/A</v>
      </c>
      <c r="I6" s="6" t="s">
        <v>1748</v>
      </c>
      <c r="J6" s="6">
        <v>-1.8</v>
      </c>
      <c r="K6" s="92" t="str">
        <f t="shared" ref="K6:K18" si="0">IF(J6="Div by 0", "N/A", IF(J6="N/A","N/A", IF(J6&gt;30, "No", IF(J6&lt;-30, "No", "Yes"))))</f>
        <v>Yes</v>
      </c>
    </row>
    <row r="7" spans="1:11" x14ac:dyDescent="0.25">
      <c r="A7" s="91" t="s">
        <v>30</v>
      </c>
      <c r="B7" s="21" t="s">
        <v>214</v>
      </c>
      <c r="C7" s="5" t="s">
        <v>1748</v>
      </c>
      <c r="D7" s="5" t="str">
        <f>IF($B7="N/A","N/A",IF(C7&gt;100,"No",IF(C7&lt;95,"No","Yes")))</f>
        <v>No</v>
      </c>
      <c r="E7" s="5">
        <v>100</v>
      </c>
      <c r="F7" s="5" t="str">
        <f>IF($B7="N/A","N/A",IF(E7&gt;100,"No",IF(E7&lt;95,"No","Yes")))</f>
        <v>Yes</v>
      </c>
      <c r="G7" s="5">
        <v>100</v>
      </c>
      <c r="H7" s="5" t="str">
        <f>IF($B7="N/A","N/A",IF(G7&gt;100,"No",IF(G7&lt;95,"No","Yes")))</f>
        <v>Yes</v>
      </c>
      <c r="I7" s="6" t="s">
        <v>1748</v>
      </c>
      <c r="J7" s="6">
        <v>0</v>
      </c>
      <c r="K7" s="92" t="str">
        <f t="shared" si="0"/>
        <v>Yes</v>
      </c>
    </row>
    <row r="8" spans="1:11" x14ac:dyDescent="0.25">
      <c r="A8" s="91" t="s">
        <v>29</v>
      </c>
      <c r="B8" s="21" t="s">
        <v>217</v>
      </c>
      <c r="C8" s="5" t="s">
        <v>1748</v>
      </c>
      <c r="D8" s="5" t="str">
        <f>IF($B8="N/A","N/A",IF(C8=0,"Yes","No"))</f>
        <v>No</v>
      </c>
      <c r="E8" s="5">
        <v>0</v>
      </c>
      <c r="F8" s="5" t="str">
        <f>IF($B8="N/A","N/A",IF(E8=0,"Yes","No"))</f>
        <v>Yes</v>
      </c>
      <c r="G8" s="5">
        <v>0</v>
      </c>
      <c r="H8" s="5" t="str">
        <f>IF($B8="N/A","N/A",IF(G8=0,"Yes","No"))</f>
        <v>Yes</v>
      </c>
      <c r="I8" s="6" t="s">
        <v>1748</v>
      </c>
      <c r="J8" s="6" t="s">
        <v>1748</v>
      </c>
      <c r="K8" s="92" t="str">
        <f t="shared" si="0"/>
        <v>N/A</v>
      </c>
    </row>
    <row r="9" spans="1:11" x14ac:dyDescent="0.25">
      <c r="A9" s="91" t="s">
        <v>854</v>
      </c>
      <c r="B9" s="21" t="s">
        <v>271</v>
      </c>
      <c r="C9" s="23" t="s">
        <v>1748</v>
      </c>
      <c r="D9" s="5" t="str">
        <f>IF($B9="N/A","N/A",IF(C9&gt;60,"No",IF(C9&lt;15,"No","Yes")))</f>
        <v>No</v>
      </c>
      <c r="E9" s="23">
        <v>79.191353101000004</v>
      </c>
      <c r="F9" s="5" t="str">
        <f>IF($B9="N/A","N/A",IF(E9&gt;60,"No",IF(E9&lt;15,"No","Yes")))</f>
        <v>No</v>
      </c>
      <c r="G9" s="23">
        <v>76.782409607999995</v>
      </c>
      <c r="H9" s="5" t="str">
        <f>IF($B9="N/A","N/A",IF(G9&gt;60,"No",IF(G9&lt;15,"No","Yes")))</f>
        <v>No</v>
      </c>
      <c r="I9" s="6" t="s">
        <v>1748</v>
      </c>
      <c r="J9" s="6">
        <v>-3.04</v>
      </c>
      <c r="K9" s="92" t="str">
        <f t="shared" si="0"/>
        <v>Yes</v>
      </c>
    </row>
    <row r="10" spans="1:11" x14ac:dyDescent="0.25">
      <c r="A10" s="91" t="s">
        <v>14</v>
      </c>
      <c r="B10" s="21" t="s">
        <v>272</v>
      </c>
      <c r="C10" s="5" t="s">
        <v>1748</v>
      </c>
      <c r="D10" s="5" t="str">
        <f>IF($B10="N/A","N/A",IF(C10&gt;15,"No",IF(C10&lt;=0,"No","Yes")))</f>
        <v>No</v>
      </c>
      <c r="E10" s="5">
        <v>4.9397997020000002</v>
      </c>
      <c r="F10" s="5" t="str">
        <f>IF($B10="N/A","N/A",IF(E10&gt;15,"No",IF(E10&lt;=0,"No","Yes")))</f>
        <v>Yes</v>
      </c>
      <c r="G10" s="5">
        <v>4.9101730572999998</v>
      </c>
      <c r="H10" s="5" t="str">
        <f>IF($B10="N/A","N/A",IF(G10&gt;15,"No",IF(G10&lt;=0,"No","Yes")))</f>
        <v>Yes</v>
      </c>
      <c r="I10" s="6" t="s">
        <v>1748</v>
      </c>
      <c r="J10" s="6">
        <v>-0.6</v>
      </c>
      <c r="K10" s="92" t="str">
        <f t="shared" si="0"/>
        <v>Yes</v>
      </c>
    </row>
    <row r="11" spans="1:11" x14ac:dyDescent="0.25">
      <c r="A11" s="91" t="s">
        <v>877</v>
      </c>
      <c r="B11" s="21" t="s">
        <v>213</v>
      </c>
      <c r="C11" s="23" t="s">
        <v>1748</v>
      </c>
      <c r="D11" s="5" t="str">
        <f>IF($B11="N/A","N/A",IF(C11&gt;15,"No",IF(C11&lt;-15,"No","Yes")))</f>
        <v>N/A</v>
      </c>
      <c r="E11" s="23">
        <v>124.34983115</v>
      </c>
      <c r="F11" s="5" t="str">
        <f>IF($B11="N/A","N/A",IF(E11&gt;15,"No",IF(E11&lt;-15,"No","Yes")))</f>
        <v>N/A</v>
      </c>
      <c r="G11" s="23">
        <v>125.91502516</v>
      </c>
      <c r="H11" s="5" t="str">
        <f>IF($B11="N/A","N/A",IF(G11&gt;15,"No",IF(G11&lt;-15,"No","Yes")))</f>
        <v>N/A</v>
      </c>
      <c r="I11" s="6" t="s">
        <v>1748</v>
      </c>
      <c r="J11" s="6">
        <v>1.2589999999999999</v>
      </c>
      <c r="K11" s="92" t="str">
        <f t="shared" si="0"/>
        <v>Yes</v>
      </c>
    </row>
    <row r="12" spans="1:11" x14ac:dyDescent="0.25">
      <c r="A12" s="91" t="s">
        <v>939</v>
      </c>
      <c r="B12" s="21" t="s">
        <v>213</v>
      </c>
      <c r="C12" s="5" t="s">
        <v>1748</v>
      </c>
      <c r="D12" s="5" t="str">
        <f>IF($B12="N/A","N/A",IF(C12&gt;15,"No",IF(C12&lt;-15,"No","Yes")))</f>
        <v>N/A</v>
      </c>
      <c r="E12" s="5">
        <v>0.86978682340000002</v>
      </c>
      <c r="F12" s="5" t="str">
        <f>IF($B12="N/A","N/A",IF(E12&gt;15,"No",IF(E12&lt;-15,"No","Yes")))</f>
        <v>N/A</v>
      </c>
      <c r="G12" s="5">
        <v>0.82913368359999995</v>
      </c>
      <c r="H12" s="5" t="str">
        <f>IF($B12="N/A","N/A",IF(G12&gt;15,"No",IF(G12&lt;-15,"No","Yes")))</f>
        <v>N/A</v>
      </c>
      <c r="I12" s="6" t="s">
        <v>1748</v>
      </c>
      <c r="J12" s="6">
        <v>-4.67</v>
      </c>
      <c r="K12" s="92" t="str">
        <f t="shared" si="0"/>
        <v>Yes</v>
      </c>
    </row>
    <row r="13" spans="1:11" x14ac:dyDescent="0.25">
      <c r="A13" s="91" t="s">
        <v>51</v>
      </c>
      <c r="B13" s="21" t="s">
        <v>273</v>
      </c>
      <c r="C13" s="5" t="s">
        <v>1748</v>
      </c>
      <c r="D13" s="5" t="str">
        <f>IF($B13="N/A","N/A",IF(C13&gt;99,"No",IF(C13&lt;95,"No","Yes")))</f>
        <v>No</v>
      </c>
      <c r="E13" s="5">
        <v>100</v>
      </c>
      <c r="F13" s="5" t="str">
        <f>IF($B13="N/A","N/A",IF(E13&gt;99,"No",IF(E13&lt;95,"No","Yes")))</f>
        <v>No</v>
      </c>
      <c r="G13" s="5">
        <v>100</v>
      </c>
      <c r="H13" s="5" t="str">
        <f>IF($B13="N/A","N/A",IF(G13&gt;99,"No",IF(G13&lt;95,"No","Yes")))</f>
        <v>No</v>
      </c>
      <c r="I13" s="6" t="s">
        <v>1748</v>
      </c>
      <c r="J13" s="6">
        <v>0</v>
      </c>
      <c r="K13" s="92" t="str">
        <f t="shared" si="0"/>
        <v>Yes</v>
      </c>
    </row>
    <row r="14" spans="1:11" x14ac:dyDescent="0.25">
      <c r="A14" s="91" t="s">
        <v>52</v>
      </c>
      <c r="B14" s="21" t="s">
        <v>274</v>
      </c>
      <c r="C14" s="5" t="s">
        <v>1748</v>
      </c>
      <c r="D14" s="5" t="str">
        <f>IF($B14="N/A","N/A",IF(C14&gt;6,"No",IF(C14&lt;=0,"No","Yes")))</f>
        <v>No</v>
      </c>
      <c r="E14" s="5">
        <v>0</v>
      </c>
      <c r="F14" s="5" t="str">
        <f>IF($B14="N/A","N/A",IF(E14&gt;6,"No",IF(E14&lt;=0,"No","Yes")))</f>
        <v>No</v>
      </c>
      <c r="G14" s="5">
        <v>0</v>
      </c>
      <c r="H14" s="5" t="str">
        <f>IF($B14="N/A","N/A",IF(G14&gt;6,"No",IF(G14&lt;=0,"No","Yes")))</f>
        <v>No</v>
      </c>
      <c r="I14" s="6" t="s">
        <v>1748</v>
      </c>
      <c r="J14" s="6" t="s">
        <v>1748</v>
      </c>
      <c r="K14" s="92" t="str">
        <f t="shared" si="0"/>
        <v>N/A</v>
      </c>
    </row>
    <row r="15" spans="1:11" x14ac:dyDescent="0.25">
      <c r="A15" s="91" t="s">
        <v>164</v>
      </c>
      <c r="B15" s="21" t="s">
        <v>213</v>
      </c>
      <c r="C15" s="5" t="s">
        <v>1748</v>
      </c>
      <c r="D15" s="5" t="str">
        <f>IF($B15="N/A","N/A",IF(C15&gt;15,"No",IF(C15&lt;-15,"No","Yes")))</f>
        <v>N/A</v>
      </c>
      <c r="E15" s="5">
        <v>89.555797866000006</v>
      </c>
      <c r="F15" s="5" t="str">
        <f>IF($B15="N/A","N/A",IF(E15&gt;15,"No",IF(E15&lt;-15,"No","Yes")))</f>
        <v>N/A</v>
      </c>
      <c r="G15" s="5">
        <v>91.117493125999999</v>
      </c>
      <c r="H15" s="5" t="str">
        <f>IF($B15="N/A","N/A",IF(G15&gt;15,"No",IF(G15&lt;-15,"No","Yes")))</f>
        <v>N/A</v>
      </c>
      <c r="I15" s="6" t="s">
        <v>1748</v>
      </c>
      <c r="J15" s="6">
        <v>1.744</v>
      </c>
      <c r="K15" s="92" t="str">
        <f t="shared" si="0"/>
        <v>Yes</v>
      </c>
    </row>
    <row r="16" spans="1:11" x14ac:dyDescent="0.25">
      <c r="A16" s="91" t="s">
        <v>165</v>
      </c>
      <c r="B16" s="21" t="s">
        <v>275</v>
      </c>
      <c r="C16" s="5" t="s">
        <v>1748</v>
      </c>
      <c r="D16" s="5" t="str">
        <f>IF($B16="N/A","N/A",IF(C16&gt;98,"Yes","No"))</f>
        <v>Yes</v>
      </c>
      <c r="E16" s="5">
        <v>100</v>
      </c>
      <c r="F16" s="5" t="str">
        <f>IF($B16="N/A","N/A",IF(E16&gt;98,"Yes","No"))</f>
        <v>Yes</v>
      </c>
      <c r="G16" s="5">
        <v>100</v>
      </c>
      <c r="H16" s="5" t="str">
        <f>IF($B16="N/A","N/A",IF(G16&gt;98,"Yes","No"))</f>
        <v>Yes</v>
      </c>
      <c r="I16" s="6" t="s">
        <v>1748</v>
      </c>
      <c r="J16" s="6">
        <v>0</v>
      </c>
      <c r="K16" s="92" t="str">
        <f t="shared" si="0"/>
        <v>Yes</v>
      </c>
    </row>
    <row r="17" spans="1:11" x14ac:dyDescent="0.25">
      <c r="A17" s="91" t="s">
        <v>21</v>
      </c>
      <c r="B17" s="21" t="s">
        <v>275</v>
      </c>
      <c r="C17" s="5" t="s">
        <v>1748</v>
      </c>
      <c r="D17" s="5" t="str">
        <f>IF($B17="N/A","N/A",IF(C17&gt;98,"Yes","No"))</f>
        <v>Yes</v>
      </c>
      <c r="E17" s="5">
        <v>99.960508449000002</v>
      </c>
      <c r="F17" s="5" t="str">
        <f>IF($B17="N/A","N/A",IF(E17&gt;98,"Yes","No"))</f>
        <v>Yes</v>
      </c>
      <c r="G17" s="5">
        <v>99.988163723</v>
      </c>
      <c r="H17" s="5" t="str">
        <f>IF($B17="N/A","N/A",IF(G17&gt;98,"Yes","No"))</f>
        <v>Yes</v>
      </c>
      <c r="I17" s="6" t="s">
        <v>1748</v>
      </c>
      <c r="J17" s="6">
        <v>2.7699999999999999E-2</v>
      </c>
      <c r="K17" s="92" t="str">
        <f t="shared" si="0"/>
        <v>Yes</v>
      </c>
    </row>
    <row r="18" spans="1:11" x14ac:dyDescent="0.25">
      <c r="A18" s="91" t="s">
        <v>53</v>
      </c>
      <c r="B18" s="21" t="s">
        <v>275</v>
      </c>
      <c r="C18" s="5" t="s">
        <v>1748</v>
      </c>
      <c r="D18" s="5" t="str">
        <f>IF($B18="N/A","N/A",IF(C18&gt;98,"Yes","No"))</f>
        <v>Yes</v>
      </c>
      <c r="E18" s="5">
        <v>100</v>
      </c>
      <c r="F18" s="5" t="str">
        <f>IF($B18="N/A","N/A",IF(E18&gt;98,"Yes","No"))</f>
        <v>Yes</v>
      </c>
      <c r="G18" s="5">
        <v>100</v>
      </c>
      <c r="H18" s="5" t="str">
        <f>IF($B18="N/A","N/A",IF(G18&gt;98,"Yes","No"))</f>
        <v>Yes</v>
      </c>
      <c r="I18" s="6" t="s">
        <v>1748</v>
      </c>
      <c r="J18" s="6">
        <v>0</v>
      </c>
      <c r="K18" s="92" t="str">
        <f t="shared" si="0"/>
        <v>Yes</v>
      </c>
    </row>
    <row r="19" spans="1:11" ht="12.75" customHeight="1" x14ac:dyDescent="0.25">
      <c r="A19" s="91" t="s">
        <v>678</v>
      </c>
      <c r="B19" s="21" t="s">
        <v>223</v>
      </c>
      <c r="C19" s="5" t="s">
        <v>1748</v>
      </c>
      <c r="D19" s="5" t="str">
        <f>IF($B19="N/A","N/A",IF(C19&gt;100,"No",IF(C19&lt;98,"No","Yes")))</f>
        <v>No</v>
      </c>
      <c r="E19" s="5">
        <v>99.738441425999994</v>
      </c>
      <c r="F19" s="5" t="str">
        <f>IF($B19="N/A","N/A",IF(E19&gt;100,"No",IF(E19&lt;98,"No","Yes")))</f>
        <v>Yes</v>
      </c>
      <c r="G19" s="5">
        <v>99.667445186999998</v>
      </c>
      <c r="H19" s="5" t="str">
        <f>IF($B19="N/A","N/A",IF(G19&gt;100,"No",IF(G19&lt;98,"No","Yes")))</f>
        <v>Yes</v>
      </c>
      <c r="I19" s="6" t="s">
        <v>1748</v>
      </c>
      <c r="J19" s="6">
        <v>-7.0999999999999994E-2</v>
      </c>
      <c r="K19" s="92" t="str">
        <f>IF(J19="Div by 0", "N/A", IF(J19="N/A","N/A", IF(J19&gt;30, "No", IF(J19&lt;-30, "No", "Yes"))))</f>
        <v>Yes</v>
      </c>
    </row>
    <row r="20" spans="1:11" x14ac:dyDescent="0.25">
      <c r="A20" s="91" t="s">
        <v>679</v>
      </c>
      <c r="B20" s="21" t="s">
        <v>223</v>
      </c>
      <c r="C20" s="5" t="s">
        <v>1748</v>
      </c>
      <c r="D20" s="5" t="str">
        <f>IF($B20="N/A","N/A",IF(C20&gt;100,"No",IF(C20&lt;98,"No","Yes")))</f>
        <v>No</v>
      </c>
      <c r="E20" s="5">
        <v>100</v>
      </c>
      <c r="F20" s="5" t="str">
        <f>IF($B20="N/A","N/A",IF(E20&gt;100,"No",IF(E20&lt;98,"No","Yes")))</f>
        <v>Yes</v>
      </c>
      <c r="G20" s="5">
        <v>99.989203731000003</v>
      </c>
      <c r="H20" s="5" t="str">
        <f>IF($B20="N/A","N/A",IF(G20&gt;100,"No",IF(G20&lt;98,"No","Yes")))</f>
        <v>Yes</v>
      </c>
      <c r="I20" s="6" t="s">
        <v>1748</v>
      </c>
      <c r="J20" s="6">
        <v>-1.0999999999999999E-2</v>
      </c>
      <c r="K20" s="92" t="str">
        <f>IF(J20="Div by 0", "N/A", IF(J20="N/A","N/A", IF(J20&gt;30, "No", IF(J20&lt;-30, "No", "Yes"))))</f>
        <v>Yes</v>
      </c>
    </row>
    <row r="21" spans="1:11" x14ac:dyDescent="0.25">
      <c r="A21" s="91" t="s">
        <v>680</v>
      </c>
      <c r="B21" s="21" t="s">
        <v>223</v>
      </c>
      <c r="C21" s="5" t="s">
        <v>1748</v>
      </c>
      <c r="D21" s="5" t="str">
        <f>IF($B21="N/A","N/A",IF(C21&gt;100,"No",IF(C21&lt;98,"No","Yes")))</f>
        <v>No</v>
      </c>
      <c r="E21" s="5">
        <v>100</v>
      </c>
      <c r="F21" s="5" t="str">
        <f>IF($B21="N/A","N/A",IF(E21&gt;100,"No",IF(E21&lt;98,"No","Yes")))</f>
        <v>Yes</v>
      </c>
      <c r="G21" s="5">
        <v>99.989203731000003</v>
      </c>
      <c r="H21" s="5" t="str">
        <f>IF($B21="N/A","N/A",IF(G21&gt;100,"No",IF(G21&lt;98,"No","Yes")))</f>
        <v>Yes</v>
      </c>
      <c r="I21" s="6" t="s">
        <v>1748</v>
      </c>
      <c r="J21" s="6">
        <v>-1.0999999999999999E-2</v>
      </c>
      <c r="K21" s="92" t="str">
        <f>IF(J21="Div by 0", "N/A", IF(J21="N/A","N/A", IF(J21&gt;30, "No", IF(J21&lt;-30, "No", "Yes"))))</f>
        <v>Yes</v>
      </c>
    </row>
    <row r="22" spans="1:11" ht="15" customHeight="1" x14ac:dyDescent="0.25">
      <c r="A22" s="91" t="s">
        <v>1725</v>
      </c>
      <c r="B22" s="21" t="s">
        <v>213</v>
      </c>
      <c r="C22" s="5" t="s">
        <v>1748</v>
      </c>
      <c r="D22" s="5" t="str">
        <f>IF($B22="N/A","N/A",IF(C22&gt;15,"No",IF(C22&lt;-15,"No","Yes")))</f>
        <v>N/A</v>
      </c>
      <c r="E22" s="5">
        <v>63.421145293999999</v>
      </c>
      <c r="F22" s="5" t="str">
        <f>IF($B22="N/A","N/A",IF(E22&gt;15,"No",IF(E22&lt;-15,"No","Yes")))</f>
        <v>N/A</v>
      </c>
      <c r="G22" s="5">
        <v>60.360753877000001</v>
      </c>
      <c r="H22" s="5" t="str">
        <f>IF($B22="N/A","N/A",IF(G22&gt;15,"No",IF(G22&lt;-15,"No","Yes")))</f>
        <v>N/A</v>
      </c>
      <c r="I22" s="6" t="s">
        <v>1748</v>
      </c>
      <c r="J22" s="6">
        <v>-4.83</v>
      </c>
      <c r="K22" s="92" t="str">
        <f t="shared" ref="K22:K31" si="1">IF(J22="Div by 0", "N/A", IF(J22="N/A","N/A", IF(J22&gt;30, "No", IF(J22&lt;-30, "No", "Yes"))))</f>
        <v>Yes</v>
      </c>
    </row>
    <row r="23" spans="1:11" x14ac:dyDescent="0.25">
      <c r="A23" s="91" t="s">
        <v>940</v>
      </c>
      <c r="B23" s="21" t="s">
        <v>213</v>
      </c>
      <c r="C23" s="5" t="s">
        <v>1748</v>
      </c>
      <c r="D23" s="5" t="str">
        <f>IF($B23="N/A","N/A",IF(C23&gt;15,"No",IF(C23&lt;-15,"No","Yes")))</f>
        <v>N/A</v>
      </c>
      <c r="E23" s="5">
        <v>36.577541562999997</v>
      </c>
      <c r="F23" s="5" t="str">
        <f>IF($B23="N/A","N/A",IF(E23&gt;15,"No",IF(E23&lt;-15,"No","Yes")))</f>
        <v>N/A</v>
      </c>
      <c r="G23" s="5">
        <v>39.529649130999999</v>
      </c>
      <c r="H23" s="5" t="str">
        <f>IF($B23="N/A","N/A",IF(G23&gt;15,"No",IF(G23&lt;-15,"No","Yes")))</f>
        <v>N/A</v>
      </c>
      <c r="I23" s="6" t="s">
        <v>1748</v>
      </c>
      <c r="J23" s="6">
        <v>8.0709999999999997</v>
      </c>
      <c r="K23" s="92" t="str">
        <f t="shared" si="1"/>
        <v>Yes</v>
      </c>
    </row>
    <row r="24" spans="1:11" ht="25" x14ac:dyDescent="0.25">
      <c r="A24" s="91" t="s">
        <v>941</v>
      </c>
      <c r="B24" s="21" t="s">
        <v>213</v>
      </c>
      <c r="C24" s="5" t="s">
        <v>1748</v>
      </c>
      <c r="D24" s="5" t="str">
        <f>IF($B24="N/A","N/A",IF(C24&gt;15,"No",IF(C24&lt;-15,"No","Yes")))</f>
        <v>N/A</v>
      </c>
      <c r="E24" s="5">
        <v>0</v>
      </c>
      <c r="F24" s="5" t="str">
        <f>IF($B24="N/A","N/A",IF(E24&gt;15,"No",IF(E24&lt;-15,"No","Yes")))</f>
        <v>N/A</v>
      </c>
      <c r="G24" s="5">
        <v>9.45416439E-2</v>
      </c>
      <c r="H24" s="5" t="str">
        <f>IF($B24="N/A","N/A",IF(G24&gt;15,"No",IF(G24&lt;-15,"No","Yes")))</f>
        <v>N/A</v>
      </c>
      <c r="I24" s="6" t="s">
        <v>1748</v>
      </c>
      <c r="J24" s="6" t="s">
        <v>1748</v>
      </c>
      <c r="K24" s="92" t="str">
        <f t="shared" si="1"/>
        <v>N/A</v>
      </c>
    </row>
    <row r="25" spans="1:11" x14ac:dyDescent="0.25">
      <c r="A25" s="91" t="s">
        <v>166</v>
      </c>
      <c r="B25" s="21" t="s">
        <v>213</v>
      </c>
      <c r="C25" s="5" t="s">
        <v>1748</v>
      </c>
      <c r="D25" s="5" t="str">
        <f t="shared" ref="D25:D27" si="2">IF($B25="N/A","N/A",IF(C25&gt;15,"No",IF(C25&lt;-15,"No","Yes")))</f>
        <v>N/A</v>
      </c>
      <c r="E25" s="5">
        <v>100</v>
      </c>
      <c r="F25" s="5" t="str">
        <f t="shared" ref="F25:F27" si="3">IF($B25="N/A","N/A",IF(E25&gt;15,"No",IF(E25&lt;-15,"No","Yes")))</f>
        <v>N/A</v>
      </c>
      <c r="G25" s="5">
        <v>99.989203731000003</v>
      </c>
      <c r="H25" s="5" t="str">
        <f t="shared" ref="H25:H27" si="4">IF($B25="N/A","N/A",IF(G25&gt;15,"No",IF(G25&lt;-15,"No","Yes")))</f>
        <v>N/A</v>
      </c>
      <c r="I25" s="6" t="s">
        <v>1748</v>
      </c>
      <c r="J25" s="6">
        <v>-1.0999999999999999E-2</v>
      </c>
      <c r="K25" s="92" t="str">
        <f t="shared" si="1"/>
        <v>Yes</v>
      </c>
    </row>
    <row r="26" spans="1:11" x14ac:dyDescent="0.25">
      <c r="A26" s="91" t="s">
        <v>167</v>
      </c>
      <c r="B26" s="21" t="s">
        <v>213</v>
      </c>
      <c r="C26" s="5" t="s">
        <v>1748</v>
      </c>
      <c r="D26" s="5" t="str">
        <f t="shared" si="2"/>
        <v>N/A</v>
      </c>
      <c r="E26" s="5">
        <v>100</v>
      </c>
      <c r="F26" s="5" t="str">
        <f t="shared" si="3"/>
        <v>N/A</v>
      </c>
      <c r="G26" s="5">
        <v>99.989203731000003</v>
      </c>
      <c r="H26" s="5" t="str">
        <f t="shared" si="4"/>
        <v>N/A</v>
      </c>
      <c r="I26" s="6" t="s">
        <v>1748</v>
      </c>
      <c r="J26" s="6">
        <v>-1.0999999999999999E-2</v>
      </c>
      <c r="K26" s="92" t="str">
        <f t="shared" si="1"/>
        <v>Yes</v>
      </c>
    </row>
    <row r="27" spans="1:11" x14ac:dyDescent="0.25">
      <c r="A27" s="91" t="s">
        <v>168</v>
      </c>
      <c r="B27" s="21" t="s">
        <v>213</v>
      </c>
      <c r="C27" s="5" t="s">
        <v>1748</v>
      </c>
      <c r="D27" s="5" t="str">
        <f t="shared" si="2"/>
        <v>N/A</v>
      </c>
      <c r="E27" s="5">
        <v>100</v>
      </c>
      <c r="F27" s="5" t="str">
        <f t="shared" si="3"/>
        <v>N/A</v>
      </c>
      <c r="G27" s="5">
        <v>99.989203731000003</v>
      </c>
      <c r="H27" s="5" t="str">
        <f t="shared" si="4"/>
        <v>N/A</v>
      </c>
      <c r="I27" s="6" t="s">
        <v>1748</v>
      </c>
      <c r="J27" s="6">
        <v>-1.0999999999999999E-2</v>
      </c>
      <c r="K27" s="92" t="str">
        <f t="shared" si="1"/>
        <v>Yes</v>
      </c>
    </row>
    <row r="28" spans="1:11" x14ac:dyDescent="0.25">
      <c r="A28" s="91" t="s">
        <v>54</v>
      </c>
      <c r="B28" s="21" t="s">
        <v>213</v>
      </c>
      <c r="C28" s="5" t="s">
        <v>1748</v>
      </c>
      <c r="D28" s="5" t="str">
        <f>IF($B28="N/A","N/A",IF(C28&gt;15,"No",IF(C28&lt;-15,"No","Yes")))</f>
        <v>N/A</v>
      </c>
      <c r="E28" s="5">
        <v>6.6775252220999999</v>
      </c>
      <c r="F28" s="5" t="str">
        <f>IF($B28="N/A","N/A",IF(E28&gt;15,"No",IF(E28&lt;-15,"No","Yes")))</f>
        <v>N/A</v>
      </c>
      <c r="G28" s="5">
        <v>6.6241055935000004</v>
      </c>
      <c r="H28" s="5" t="str">
        <f>IF($B28="N/A","N/A",IF(G28&gt;15,"No",IF(G28&lt;-15,"No","Yes")))</f>
        <v>N/A</v>
      </c>
      <c r="I28" s="6" t="s">
        <v>1748</v>
      </c>
      <c r="J28" s="6">
        <v>-0.8</v>
      </c>
      <c r="K28" s="92" t="str">
        <f t="shared" si="1"/>
        <v>Yes</v>
      </c>
    </row>
    <row r="29" spans="1:11" x14ac:dyDescent="0.25">
      <c r="A29" s="91" t="s">
        <v>55</v>
      </c>
      <c r="B29" s="21" t="s">
        <v>213</v>
      </c>
      <c r="C29" s="5" t="s">
        <v>1748</v>
      </c>
      <c r="D29" s="5" t="str">
        <f>IF($B29="N/A","N/A",IF(C29&gt;15,"No",IF(C29&lt;-15,"No","Yes")))</f>
        <v>N/A</v>
      </c>
      <c r="E29" s="5">
        <v>93.322474778</v>
      </c>
      <c r="F29" s="5" t="str">
        <f>IF($B29="N/A","N/A",IF(E29&gt;15,"No",IF(E29&lt;-15,"No","Yes")))</f>
        <v>N/A</v>
      </c>
      <c r="G29" s="5">
        <v>93.365098137000004</v>
      </c>
      <c r="H29" s="5" t="str">
        <f>IF($B29="N/A","N/A",IF(G29&gt;15,"No",IF(G29&lt;-15,"No","Yes")))</f>
        <v>N/A</v>
      </c>
      <c r="I29" s="6" t="s">
        <v>1748</v>
      </c>
      <c r="J29" s="6">
        <v>4.5699999999999998E-2</v>
      </c>
      <c r="K29" s="92" t="str">
        <f t="shared" si="1"/>
        <v>Yes</v>
      </c>
    </row>
    <row r="30" spans="1:11" x14ac:dyDescent="0.25">
      <c r="A30" s="91" t="s">
        <v>56</v>
      </c>
      <c r="B30" s="21" t="s">
        <v>213</v>
      </c>
      <c r="C30" s="5" t="s">
        <v>1748</v>
      </c>
      <c r="D30" s="5" t="str">
        <f>IF($B30="N/A","N/A",IF(C30&gt;15,"No",IF(C30&lt;-15,"No","Yes")))</f>
        <v>N/A</v>
      </c>
      <c r="E30" s="5">
        <v>73.986448366999994</v>
      </c>
      <c r="F30" s="5" t="str">
        <f>IF($B30="N/A","N/A",IF(E30&gt;15,"No",IF(E30&lt;-15,"No","Yes")))</f>
        <v>N/A</v>
      </c>
      <c r="G30" s="5">
        <v>78.307026093000005</v>
      </c>
      <c r="H30" s="5" t="str">
        <f>IF($B30="N/A","N/A",IF(G30&gt;15,"No",IF(G30&lt;-15,"No","Yes")))</f>
        <v>N/A</v>
      </c>
      <c r="I30" s="6" t="s">
        <v>1748</v>
      </c>
      <c r="J30" s="6">
        <v>5.84</v>
      </c>
      <c r="K30" s="92" t="str">
        <f t="shared" si="1"/>
        <v>Yes</v>
      </c>
    </row>
    <row r="31" spans="1:11" x14ac:dyDescent="0.25">
      <c r="A31" s="99" t="s">
        <v>57</v>
      </c>
      <c r="B31" s="100" t="s">
        <v>213</v>
      </c>
      <c r="C31" s="101" t="s">
        <v>1748</v>
      </c>
      <c r="D31" s="101" t="str">
        <f>IF($B31="N/A","N/A",IF(C31&gt;15,"No",IF(C31&lt;-15,"No","Yes")))</f>
        <v>N/A</v>
      </c>
      <c r="E31" s="101">
        <v>18.119715815999999</v>
      </c>
      <c r="F31" s="101" t="str">
        <f>IF($B31="N/A","N/A",IF(E31&gt;15,"No",IF(E31&lt;-15,"No","Yes")))</f>
        <v>N/A</v>
      </c>
      <c r="G31" s="101">
        <v>16.764675003000001</v>
      </c>
      <c r="H31" s="101" t="str">
        <f>IF($B31="N/A","N/A",IF(G31&gt;15,"No",IF(G31&lt;-15,"No","Yes")))</f>
        <v>N/A</v>
      </c>
      <c r="I31" s="102" t="s">
        <v>1748</v>
      </c>
      <c r="J31" s="102">
        <v>-7.48</v>
      </c>
      <c r="K31" s="103" t="str">
        <f t="shared" si="1"/>
        <v>Yes</v>
      </c>
    </row>
    <row r="32" spans="1:11" ht="12" customHeight="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5" activePane="bottomRight" state="frozen"/>
      <selection activeCell="L3" sqref="L3"/>
      <selection pane="topRight" activeCell="L3" sqref="L3"/>
      <selection pane="bottomLeft" activeCell="L3" sqref="L3"/>
      <selection pane="bottomRight" activeCell="A34" sqref="A34:K34"/>
    </sheetView>
  </sheetViews>
  <sheetFormatPr defaultColWidth="9.1796875" defaultRowHeight="12.5" x14ac:dyDescent="0.25"/>
  <cols>
    <col min="1" max="1" width="77.26953125" style="13"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1711</v>
      </c>
      <c r="B1" s="157"/>
      <c r="C1" s="157"/>
      <c r="D1" s="157"/>
      <c r="E1" s="157"/>
      <c r="F1" s="157"/>
      <c r="G1" s="157"/>
      <c r="H1" s="157"/>
      <c r="I1" s="157"/>
      <c r="J1" s="157"/>
      <c r="K1" s="158"/>
    </row>
    <row r="2" spans="1:11" ht="13" x14ac:dyDescent="0.3">
      <c r="A2" s="162" t="s">
        <v>1602</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5.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5" t="s">
        <v>12</v>
      </c>
      <c r="B6" s="42" t="s">
        <v>213</v>
      </c>
      <c r="C6" s="22" t="s">
        <v>1748</v>
      </c>
      <c r="D6" s="5" t="str">
        <f t="shared" ref="D6:F18" si="0">IF($B6="N/A","N/A",IF(C6&lt;0,"No","Yes"))</f>
        <v>N/A</v>
      </c>
      <c r="E6" s="22">
        <v>1584588</v>
      </c>
      <c r="F6" s="5" t="str">
        <f t="shared" si="0"/>
        <v>N/A</v>
      </c>
      <c r="G6" s="22">
        <v>1961514</v>
      </c>
      <c r="H6" s="5" t="str">
        <f t="shared" ref="H6:H18" si="1">IF($B6="N/A","N/A",IF(G6&lt;0,"No","Yes"))</f>
        <v>N/A</v>
      </c>
      <c r="I6" s="6" t="s">
        <v>1748</v>
      </c>
      <c r="J6" s="6">
        <v>23.79</v>
      </c>
      <c r="K6" s="92" t="str">
        <f t="shared" ref="K6:K18" si="2">IF(J6="Div by 0", "N/A", IF(J6="N/A","N/A", IF(J6&gt;30, "No", IF(J6&lt;-30, "No", "Yes"))))</f>
        <v>Yes</v>
      </c>
    </row>
    <row r="7" spans="1:11" x14ac:dyDescent="0.25">
      <c r="A7" s="89" t="s">
        <v>445</v>
      </c>
      <c r="B7" s="42" t="s">
        <v>213</v>
      </c>
      <c r="C7" s="5" t="s">
        <v>1748</v>
      </c>
      <c r="D7" s="5" t="str">
        <f t="shared" si="0"/>
        <v>N/A</v>
      </c>
      <c r="E7" s="5">
        <v>0</v>
      </c>
      <c r="F7" s="5" t="str">
        <f t="shared" si="0"/>
        <v>N/A</v>
      </c>
      <c r="G7" s="5">
        <v>0</v>
      </c>
      <c r="H7" s="5" t="str">
        <f t="shared" si="1"/>
        <v>N/A</v>
      </c>
      <c r="I7" s="6" t="s">
        <v>1748</v>
      </c>
      <c r="J7" s="6" t="s">
        <v>1748</v>
      </c>
      <c r="K7" s="92" t="str">
        <f t="shared" si="2"/>
        <v>N/A</v>
      </c>
    </row>
    <row r="8" spans="1:11" x14ac:dyDescent="0.25">
      <c r="A8" s="89" t="s">
        <v>446</v>
      </c>
      <c r="B8" s="42" t="s">
        <v>213</v>
      </c>
      <c r="C8" s="5" t="s">
        <v>1748</v>
      </c>
      <c r="D8" s="5" t="str">
        <f t="shared" si="0"/>
        <v>N/A</v>
      </c>
      <c r="E8" s="5">
        <v>0.15455121459999999</v>
      </c>
      <c r="F8" s="5" t="str">
        <f t="shared" si="0"/>
        <v>N/A</v>
      </c>
      <c r="G8" s="5">
        <v>0.1456018157</v>
      </c>
      <c r="H8" s="5" t="str">
        <f t="shared" si="1"/>
        <v>N/A</v>
      </c>
      <c r="I8" s="6" t="s">
        <v>1748</v>
      </c>
      <c r="J8" s="6">
        <v>-5.79</v>
      </c>
      <c r="K8" s="92" t="str">
        <f t="shared" si="2"/>
        <v>Yes</v>
      </c>
    </row>
    <row r="9" spans="1:11" x14ac:dyDescent="0.25">
      <c r="A9" s="89" t="s">
        <v>447</v>
      </c>
      <c r="B9" s="42" t="s">
        <v>213</v>
      </c>
      <c r="C9" s="5" t="s">
        <v>1748</v>
      </c>
      <c r="D9" s="5" t="str">
        <f t="shared" si="0"/>
        <v>N/A</v>
      </c>
      <c r="E9" s="5">
        <v>56.801200059999999</v>
      </c>
      <c r="F9" s="5" t="str">
        <f t="shared" si="0"/>
        <v>N/A</v>
      </c>
      <c r="G9" s="5">
        <v>57.604992877999997</v>
      </c>
      <c r="H9" s="5" t="str">
        <f t="shared" si="1"/>
        <v>N/A</v>
      </c>
      <c r="I9" s="6" t="s">
        <v>1748</v>
      </c>
      <c r="J9" s="6">
        <v>1.415</v>
      </c>
      <c r="K9" s="92" t="str">
        <f t="shared" si="2"/>
        <v>Yes</v>
      </c>
    </row>
    <row r="10" spans="1:11" x14ac:dyDescent="0.25">
      <c r="A10" s="89" t="s">
        <v>448</v>
      </c>
      <c r="B10" s="42" t="s">
        <v>213</v>
      </c>
      <c r="C10" s="5" t="s">
        <v>1748</v>
      </c>
      <c r="D10" s="5" t="str">
        <f t="shared" si="0"/>
        <v>N/A</v>
      </c>
      <c r="E10" s="5">
        <v>35.958053450000001</v>
      </c>
      <c r="F10" s="5" t="str">
        <f t="shared" si="0"/>
        <v>N/A</v>
      </c>
      <c r="G10" s="5">
        <v>37.122039403999999</v>
      </c>
      <c r="H10" s="5" t="str">
        <f t="shared" si="1"/>
        <v>N/A</v>
      </c>
      <c r="I10" s="6" t="s">
        <v>1748</v>
      </c>
      <c r="J10" s="6">
        <v>3.2370000000000001</v>
      </c>
      <c r="K10" s="92" t="str">
        <f t="shared" si="2"/>
        <v>Yes</v>
      </c>
    </row>
    <row r="11" spans="1:11" x14ac:dyDescent="0.25">
      <c r="A11" s="115" t="s">
        <v>207</v>
      </c>
      <c r="B11" s="42" t="s">
        <v>213</v>
      </c>
      <c r="C11" s="5" t="s">
        <v>1748</v>
      </c>
      <c r="D11" s="5" t="str">
        <f t="shared" si="0"/>
        <v>N/A</v>
      </c>
      <c r="E11" s="5">
        <v>66.699356551999998</v>
      </c>
      <c r="F11" s="5" t="str">
        <f t="shared" si="0"/>
        <v>N/A</v>
      </c>
      <c r="G11" s="5">
        <v>99.846700049000006</v>
      </c>
      <c r="H11" s="5" t="str">
        <f t="shared" si="1"/>
        <v>N/A</v>
      </c>
      <c r="I11" s="6" t="s">
        <v>1748</v>
      </c>
      <c r="J11" s="6">
        <v>49.7</v>
      </c>
      <c r="K11" s="92" t="str">
        <f t="shared" si="2"/>
        <v>No</v>
      </c>
    </row>
    <row r="12" spans="1:11" x14ac:dyDescent="0.25">
      <c r="A12" s="115" t="s">
        <v>939</v>
      </c>
      <c r="B12" s="42" t="s">
        <v>213</v>
      </c>
      <c r="C12" s="5" t="s">
        <v>1748</v>
      </c>
      <c r="D12" s="5" t="str">
        <f t="shared" si="0"/>
        <v>N/A</v>
      </c>
      <c r="E12" s="5">
        <v>1.3325230281</v>
      </c>
      <c r="F12" s="5" t="str">
        <f t="shared" si="0"/>
        <v>N/A</v>
      </c>
      <c r="G12" s="5">
        <v>1.3674641118999999</v>
      </c>
      <c r="H12" s="5" t="str">
        <f t="shared" si="1"/>
        <v>N/A</v>
      </c>
      <c r="I12" s="6" t="s">
        <v>1748</v>
      </c>
      <c r="J12" s="6">
        <v>2.6219999999999999</v>
      </c>
      <c r="K12" s="92" t="str">
        <f t="shared" si="2"/>
        <v>Yes</v>
      </c>
    </row>
    <row r="13" spans="1:11" x14ac:dyDescent="0.25">
      <c r="A13" s="115" t="s">
        <v>51</v>
      </c>
      <c r="B13" s="42" t="s">
        <v>213</v>
      </c>
      <c r="C13" s="5" t="s">
        <v>1748</v>
      </c>
      <c r="D13" s="5" t="str">
        <f t="shared" si="0"/>
        <v>N/A</v>
      </c>
      <c r="E13" s="5">
        <v>97.829909099000005</v>
      </c>
      <c r="F13" s="5" t="str">
        <f t="shared" si="0"/>
        <v>N/A</v>
      </c>
      <c r="G13" s="5">
        <v>97.549443949999997</v>
      </c>
      <c r="H13" s="5" t="str">
        <f t="shared" si="1"/>
        <v>N/A</v>
      </c>
      <c r="I13" s="6" t="s">
        <v>1748</v>
      </c>
      <c r="J13" s="6">
        <v>-0.28699999999999998</v>
      </c>
      <c r="K13" s="92" t="str">
        <f t="shared" si="2"/>
        <v>Yes</v>
      </c>
    </row>
    <row r="14" spans="1:11" x14ac:dyDescent="0.25">
      <c r="A14" s="115" t="s">
        <v>52</v>
      </c>
      <c r="B14" s="42" t="s">
        <v>213</v>
      </c>
      <c r="C14" s="5" t="s">
        <v>1748</v>
      </c>
      <c r="D14" s="5" t="str">
        <f t="shared" si="0"/>
        <v>N/A</v>
      </c>
      <c r="E14" s="5">
        <v>2.1700909006</v>
      </c>
      <c r="F14" s="5" t="str">
        <f t="shared" si="0"/>
        <v>N/A</v>
      </c>
      <c r="G14" s="5">
        <v>0</v>
      </c>
      <c r="H14" s="5" t="str">
        <f t="shared" si="1"/>
        <v>N/A</v>
      </c>
      <c r="I14" s="6" t="s">
        <v>1748</v>
      </c>
      <c r="J14" s="6">
        <v>-100</v>
      </c>
      <c r="K14" s="92" t="str">
        <f t="shared" si="2"/>
        <v>No</v>
      </c>
    </row>
    <row r="15" spans="1:11" x14ac:dyDescent="0.25">
      <c r="A15" s="115" t="s">
        <v>164</v>
      </c>
      <c r="B15" s="42" t="s">
        <v>213</v>
      </c>
      <c r="C15" s="5" t="s">
        <v>1748</v>
      </c>
      <c r="D15" s="5" t="str">
        <f t="shared" si="0"/>
        <v>N/A</v>
      </c>
      <c r="E15" s="5">
        <v>93.600442780999998</v>
      </c>
      <c r="F15" s="5" t="str">
        <f t="shared" si="0"/>
        <v>N/A</v>
      </c>
      <c r="G15" s="5">
        <v>95.124241812999998</v>
      </c>
      <c r="H15" s="5" t="str">
        <f t="shared" si="1"/>
        <v>N/A</v>
      </c>
      <c r="I15" s="6" t="s">
        <v>1748</v>
      </c>
      <c r="J15" s="6">
        <v>1.6279999999999999</v>
      </c>
      <c r="K15" s="92" t="str">
        <f t="shared" si="2"/>
        <v>Yes</v>
      </c>
    </row>
    <row r="16" spans="1:11" x14ac:dyDescent="0.25">
      <c r="A16" s="115" t="s">
        <v>165</v>
      </c>
      <c r="B16" s="42" t="s">
        <v>213</v>
      </c>
      <c r="C16" s="5" t="s">
        <v>1748</v>
      </c>
      <c r="D16" s="5" t="str">
        <f t="shared" si="0"/>
        <v>N/A</v>
      </c>
      <c r="E16" s="5">
        <v>99.998709844999993</v>
      </c>
      <c r="F16" s="5" t="str">
        <f t="shared" si="0"/>
        <v>N/A</v>
      </c>
      <c r="G16" s="5">
        <v>100</v>
      </c>
      <c r="H16" s="5" t="str">
        <f t="shared" si="1"/>
        <v>N/A</v>
      </c>
      <c r="I16" s="6" t="s">
        <v>1748</v>
      </c>
      <c r="J16" s="6">
        <v>1.2999999999999999E-3</v>
      </c>
      <c r="K16" s="92" t="str">
        <f t="shared" si="2"/>
        <v>Yes</v>
      </c>
    </row>
    <row r="17" spans="1:11" x14ac:dyDescent="0.25">
      <c r="A17" s="115" t="s">
        <v>21</v>
      </c>
      <c r="B17" s="42" t="s">
        <v>213</v>
      </c>
      <c r="C17" s="5" t="s">
        <v>1748</v>
      </c>
      <c r="D17" s="5" t="str">
        <f t="shared" si="0"/>
        <v>N/A</v>
      </c>
      <c r="E17" s="5">
        <v>99.933879542</v>
      </c>
      <c r="F17" s="5" t="str">
        <f t="shared" si="0"/>
        <v>N/A</v>
      </c>
      <c r="G17" s="5">
        <v>99.954793602999999</v>
      </c>
      <c r="H17" s="5" t="str">
        <f t="shared" si="1"/>
        <v>N/A</v>
      </c>
      <c r="I17" s="6" t="s">
        <v>1748</v>
      </c>
      <c r="J17" s="6">
        <v>2.0899999999999998E-2</v>
      </c>
      <c r="K17" s="92" t="str">
        <f t="shared" si="2"/>
        <v>Yes</v>
      </c>
    </row>
    <row r="18" spans="1:11" x14ac:dyDescent="0.25">
      <c r="A18" s="115" t="s">
        <v>53</v>
      </c>
      <c r="B18" s="42" t="s">
        <v>213</v>
      </c>
      <c r="C18" s="5" t="s">
        <v>1748</v>
      </c>
      <c r="D18" s="5" t="str">
        <f t="shared" si="0"/>
        <v>N/A</v>
      </c>
      <c r="E18" s="5">
        <v>100</v>
      </c>
      <c r="F18" s="5" t="str">
        <f t="shared" si="0"/>
        <v>N/A</v>
      </c>
      <c r="G18" s="5">
        <v>100</v>
      </c>
      <c r="H18" s="5" t="str">
        <f t="shared" si="1"/>
        <v>N/A</v>
      </c>
      <c r="I18" s="6" t="s">
        <v>1748</v>
      </c>
      <c r="J18" s="6">
        <v>0</v>
      </c>
      <c r="K18" s="92" t="str">
        <f t="shared" si="2"/>
        <v>Yes</v>
      </c>
    </row>
    <row r="19" spans="1:11" x14ac:dyDescent="0.25">
      <c r="A19" s="91" t="s">
        <v>678</v>
      </c>
      <c r="B19" s="42" t="s">
        <v>213</v>
      </c>
      <c r="C19" s="5" t="s">
        <v>1748</v>
      </c>
      <c r="D19" s="5" t="str">
        <f t="shared" ref="D19:D21" si="3">IF($B19="N/A","N/A",IF(C19&lt;0,"No","Yes"))</f>
        <v>N/A</v>
      </c>
      <c r="E19" s="5">
        <v>99.870187076999997</v>
      </c>
      <c r="F19" s="5" t="str">
        <f t="shared" ref="F19:F21" si="4">IF($B19="N/A","N/A",IF(E19&lt;0,"No","Yes"))</f>
        <v>N/A</v>
      </c>
      <c r="G19" s="5">
        <v>99.529088244999997</v>
      </c>
      <c r="H19" s="5" t="str">
        <f t="shared" ref="H19:H21" si="5">IF($B19="N/A","N/A",IF(G19&lt;0,"No","Yes"))</f>
        <v>N/A</v>
      </c>
      <c r="I19" s="6" t="s">
        <v>1748</v>
      </c>
      <c r="J19" s="6">
        <v>-0.34200000000000003</v>
      </c>
      <c r="K19" s="92" t="str">
        <f>IF(J19="Div by 0", "N/A", IF(J19="N/A","N/A", IF(J19&gt;30, "No", IF(J19&lt;-30, "No", "Yes"))))</f>
        <v>Yes</v>
      </c>
    </row>
    <row r="20" spans="1:11" x14ac:dyDescent="0.25">
      <c r="A20" s="91" t="s">
        <v>679</v>
      </c>
      <c r="B20" s="42" t="s">
        <v>213</v>
      </c>
      <c r="C20" s="5" t="s">
        <v>1748</v>
      </c>
      <c r="D20" s="5" t="str">
        <f t="shared" si="3"/>
        <v>N/A</v>
      </c>
      <c r="E20" s="5">
        <v>99.999368920999999</v>
      </c>
      <c r="F20" s="5" t="str">
        <f t="shared" si="4"/>
        <v>N/A</v>
      </c>
      <c r="G20" s="5">
        <v>99.861739451999995</v>
      </c>
      <c r="H20" s="5" t="str">
        <f t="shared" si="5"/>
        <v>N/A</v>
      </c>
      <c r="I20" s="6" t="s">
        <v>1748</v>
      </c>
      <c r="J20" s="6">
        <v>-0.13800000000000001</v>
      </c>
      <c r="K20" s="92" t="str">
        <f>IF(J20="Div by 0", "N/A", IF(J20="N/A","N/A", IF(J20&gt;30, "No", IF(J20&lt;-30, "No", "Yes"))))</f>
        <v>Yes</v>
      </c>
    </row>
    <row r="21" spans="1:11" x14ac:dyDescent="0.25">
      <c r="A21" s="91" t="s">
        <v>680</v>
      </c>
      <c r="B21" s="42" t="s">
        <v>213</v>
      </c>
      <c r="C21" s="5" t="s">
        <v>1748</v>
      </c>
      <c r="D21" s="5" t="str">
        <f t="shared" si="3"/>
        <v>N/A</v>
      </c>
      <c r="E21" s="5">
        <v>99.999368920999999</v>
      </c>
      <c r="F21" s="5" t="str">
        <f t="shared" si="4"/>
        <v>N/A</v>
      </c>
      <c r="G21" s="5">
        <v>99.861739451999995</v>
      </c>
      <c r="H21" s="5" t="str">
        <f t="shared" si="5"/>
        <v>N/A</v>
      </c>
      <c r="I21" s="6" t="s">
        <v>1748</v>
      </c>
      <c r="J21" s="6">
        <v>-0.13800000000000001</v>
      </c>
      <c r="K21" s="92" t="str">
        <f>IF(J21="Div by 0", "N/A", IF(J21="N/A","N/A", IF(J21&gt;30, "No", IF(J21&lt;-30, "No", "Yes"))))</f>
        <v>Yes</v>
      </c>
    </row>
    <row r="22" spans="1:11" ht="16.5" customHeight="1" x14ac:dyDescent="0.25">
      <c r="A22" s="91" t="s">
        <v>1725</v>
      </c>
      <c r="B22" s="42" t="s">
        <v>213</v>
      </c>
      <c r="C22" s="5" t="s">
        <v>1748</v>
      </c>
      <c r="D22" s="5" t="str">
        <f t="shared" ref="D22:D31" si="6">IF($B22="N/A","N/A",IF(C22&lt;0,"No","Yes"))</f>
        <v>N/A</v>
      </c>
      <c r="E22" s="5">
        <v>60.835056178999999</v>
      </c>
      <c r="F22" s="5" t="str">
        <f t="shared" ref="F22:F31" si="7">IF($B22="N/A","N/A",IF(E22&lt;0,"No","Yes"))</f>
        <v>N/A</v>
      </c>
      <c r="G22" s="5">
        <v>57.856686213000003</v>
      </c>
      <c r="I22" s="6" t="s">
        <v>1748</v>
      </c>
      <c r="J22" s="6">
        <v>-4.9000000000000004</v>
      </c>
      <c r="K22" s="92" t="str">
        <f t="shared" ref="K22:K31" si="8">IF(J22="Div by 0", "N/A", IF(J22="N/A","N/A", IF(J22&gt;30, "No", IF(J22&lt;-30, "No", "Yes"))))</f>
        <v>Yes</v>
      </c>
    </row>
    <row r="23" spans="1:11" x14ac:dyDescent="0.25">
      <c r="A23" s="91" t="s">
        <v>942</v>
      </c>
      <c r="B23" s="42" t="s">
        <v>213</v>
      </c>
      <c r="C23" s="5" t="s">
        <v>1748</v>
      </c>
      <c r="D23" s="5" t="str">
        <f t="shared" si="6"/>
        <v>N/A</v>
      </c>
      <c r="E23" s="5">
        <v>39.060878916</v>
      </c>
      <c r="F23" s="5" t="str">
        <f t="shared" si="7"/>
        <v>N/A</v>
      </c>
      <c r="G23" s="5">
        <v>41.639519268999997</v>
      </c>
      <c r="H23" s="5" t="str">
        <f t="shared" ref="H23:H31" si="9">IF($B23="N/A","N/A",IF(G23&lt;0,"No","Yes"))</f>
        <v>N/A</v>
      </c>
      <c r="I23" s="6" t="s">
        <v>1748</v>
      </c>
      <c r="J23" s="6">
        <v>6.6020000000000003</v>
      </c>
      <c r="K23" s="92" t="str">
        <f t="shared" si="8"/>
        <v>Yes</v>
      </c>
    </row>
    <row r="24" spans="1:11" ht="25" x14ac:dyDescent="0.25">
      <c r="A24" s="91" t="s">
        <v>943</v>
      </c>
      <c r="B24" s="42" t="s">
        <v>213</v>
      </c>
      <c r="C24" s="5" t="s">
        <v>1748</v>
      </c>
      <c r="D24" s="5" t="str">
        <f t="shared" si="6"/>
        <v>N/A</v>
      </c>
      <c r="E24" s="5">
        <v>2.6694636099999999E-2</v>
      </c>
      <c r="F24" s="5" t="str">
        <f t="shared" si="7"/>
        <v>N/A</v>
      </c>
      <c r="G24" s="5">
        <v>0.28008976740000002</v>
      </c>
      <c r="H24" s="5" t="str">
        <f t="shared" si="9"/>
        <v>N/A</v>
      </c>
      <c r="I24" s="6" t="s">
        <v>1748</v>
      </c>
      <c r="J24" s="6">
        <v>949.2</v>
      </c>
      <c r="K24" s="92" t="str">
        <f t="shared" si="8"/>
        <v>No</v>
      </c>
    </row>
    <row r="25" spans="1:11" x14ac:dyDescent="0.25">
      <c r="A25" s="115" t="s">
        <v>166</v>
      </c>
      <c r="B25" s="42" t="s">
        <v>213</v>
      </c>
      <c r="C25" s="5" t="s">
        <v>1748</v>
      </c>
      <c r="D25" s="5" t="str">
        <f t="shared" si="6"/>
        <v>N/A</v>
      </c>
      <c r="E25" s="5">
        <v>99.999368920999999</v>
      </c>
      <c r="F25" s="5" t="str">
        <f t="shared" si="7"/>
        <v>N/A</v>
      </c>
      <c r="G25" s="5">
        <v>99.861739451999995</v>
      </c>
      <c r="H25" s="5" t="str">
        <f t="shared" si="9"/>
        <v>N/A</v>
      </c>
      <c r="I25" s="6" t="s">
        <v>1748</v>
      </c>
      <c r="J25" s="6">
        <v>-0.13800000000000001</v>
      </c>
      <c r="K25" s="92" t="str">
        <f t="shared" si="8"/>
        <v>Yes</v>
      </c>
    </row>
    <row r="26" spans="1:11" x14ac:dyDescent="0.25">
      <c r="A26" s="115" t="s">
        <v>167</v>
      </c>
      <c r="B26" s="42" t="s">
        <v>213</v>
      </c>
      <c r="C26" s="5" t="s">
        <v>1748</v>
      </c>
      <c r="D26" s="5" t="str">
        <f t="shared" si="6"/>
        <v>N/A</v>
      </c>
      <c r="E26" s="5">
        <v>99.999368920999999</v>
      </c>
      <c r="F26" s="5" t="str">
        <f t="shared" si="7"/>
        <v>N/A</v>
      </c>
      <c r="G26" s="5">
        <v>99.861739451999995</v>
      </c>
      <c r="H26" s="5" t="str">
        <f t="shared" si="9"/>
        <v>N/A</v>
      </c>
      <c r="I26" s="6" t="s">
        <v>1748</v>
      </c>
      <c r="J26" s="6">
        <v>-0.13800000000000001</v>
      </c>
      <c r="K26" s="92" t="str">
        <f t="shared" si="8"/>
        <v>Yes</v>
      </c>
    </row>
    <row r="27" spans="1:11" x14ac:dyDescent="0.25">
      <c r="A27" s="115" t="s">
        <v>168</v>
      </c>
      <c r="B27" s="42" t="s">
        <v>213</v>
      </c>
      <c r="C27" s="5" t="s">
        <v>1748</v>
      </c>
      <c r="D27" s="5" t="str">
        <f t="shared" si="6"/>
        <v>N/A</v>
      </c>
      <c r="E27" s="5">
        <v>99.999368920999999</v>
      </c>
      <c r="F27" s="5" t="str">
        <f t="shared" si="7"/>
        <v>N/A</v>
      </c>
      <c r="G27" s="5">
        <v>99.861739451999995</v>
      </c>
      <c r="H27" s="5" t="str">
        <f t="shared" si="9"/>
        <v>N/A</v>
      </c>
      <c r="I27" s="6" t="s">
        <v>1748</v>
      </c>
      <c r="J27" s="6">
        <v>-0.13800000000000001</v>
      </c>
      <c r="K27" s="92" t="str">
        <f t="shared" si="8"/>
        <v>Yes</v>
      </c>
    </row>
    <row r="28" spans="1:11" x14ac:dyDescent="0.25">
      <c r="A28" s="115" t="s">
        <v>54</v>
      </c>
      <c r="B28" s="42" t="s">
        <v>213</v>
      </c>
      <c r="C28" s="5" t="s">
        <v>1748</v>
      </c>
      <c r="D28" s="5" t="str">
        <f t="shared" si="6"/>
        <v>N/A</v>
      </c>
      <c r="E28" s="5">
        <v>8.1014118495999998</v>
      </c>
      <c r="F28" s="5" t="str">
        <f t="shared" si="7"/>
        <v>N/A</v>
      </c>
      <c r="G28" s="5">
        <v>8.3969831467000002</v>
      </c>
      <c r="H28" s="5" t="str">
        <f t="shared" si="9"/>
        <v>N/A</v>
      </c>
      <c r="I28" s="6" t="s">
        <v>1748</v>
      </c>
      <c r="J28" s="6">
        <v>3.6480000000000001</v>
      </c>
      <c r="K28" s="92" t="str">
        <f t="shared" si="8"/>
        <v>Yes</v>
      </c>
    </row>
    <row r="29" spans="1:11" x14ac:dyDescent="0.25">
      <c r="A29" s="115" t="s">
        <v>55</v>
      </c>
      <c r="B29" s="42" t="s">
        <v>213</v>
      </c>
      <c r="C29" s="5" t="s">
        <v>1748</v>
      </c>
      <c r="D29" s="5" t="str">
        <f t="shared" si="6"/>
        <v>N/A</v>
      </c>
      <c r="E29" s="5">
        <v>91.897957070999993</v>
      </c>
      <c r="F29" s="5" t="str">
        <f t="shared" si="7"/>
        <v>N/A</v>
      </c>
      <c r="G29" s="5">
        <v>91.464756305999998</v>
      </c>
      <c r="H29" s="5" t="str">
        <f t="shared" si="9"/>
        <v>N/A</v>
      </c>
      <c r="I29" s="6" t="s">
        <v>1748</v>
      </c>
      <c r="J29" s="6">
        <v>-0.47099999999999997</v>
      </c>
      <c r="K29" s="92" t="str">
        <f t="shared" si="8"/>
        <v>Yes</v>
      </c>
    </row>
    <row r="30" spans="1:11" x14ac:dyDescent="0.25">
      <c r="A30" s="115" t="s">
        <v>56</v>
      </c>
      <c r="B30" s="42" t="s">
        <v>213</v>
      </c>
      <c r="C30" s="5" t="s">
        <v>1748</v>
      </c>
      <c r="D30" s="5" t="str">
        <f t="shared" si="6"/>
        <v>N/A</v>
      </c>
      <c r="E30" s="5">
        <v>78.235604460000005</v>
      </c>
      <c r="F30" s="5" t="str">
        <f t="shared" si="7"/>
        <v>N/A</v>
      </c>
      <c r="G30" s="5">
        <v>80.375057225999996</v>
      </c>
      <c r="H30" s="5" t="str">
        <f t="shared" si="9"/>
        <v>N/A</v>
      </c>
      <c r="I30" s="6" t="s">
        <v>1748</v>
      </c>
      <c r="J30" s="6">
        <v>2.7349999999999999</v>
      </c>
      <c r="K30" s="92" t="str">
        <f t="shared" si="8"/>
        <v>Yes</v>
      </c>
    </row>
    <row r="31" spans="1:11" x14ac:dyDescent="0.25">
      <c r="A31" s="116" t="s">
        <v>57</v>
      </c>
      <c r="B31" s="122" t="s">
        <v>213</v>
      </c>
      <c r="C31" s="101" t="s">
        <v>1748</v>
      </c>
      <c r="D31" s="101" t="str">
        <f t="shared" si="6"/>
        <v>N/A</v>
      </c>
      <c r="E31" s="101">
        <v>16.330554062000001</v>
      </c>
      <c r="F31" s="101" t="str">
        <f t="shared" si="7"/>
        <v>N/A</v>
      </c>
      <c r="G31" s="101">
        <v>15.536672183</v>
      </c>
      <c r="H31" s="101" t="str">
        <f t="shared" si="9"/>
        <v>N/A</v>
      </c>
      <c r="I31" s="102" t="s">
        <v>1748</v>
      </c>
      <c r="J31" s="102">
        <v>-4.8600000000000003</v>
      </c>
      <c r="K31" s="103" t="str">
        <f t="shared" si="8"/>
        <v>Yes</v>
      </c>
    </row>
    <row r="32" spans="1:11" ht="12" customHeight="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15" customWidth="1"/>
    <col min="2" max="2" width="17.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26953125" style="13" customWidth="1"/>
    <col min="12" max="12" width="25.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s="13" customFormat="1" ht="13" x14ac:dyDescent="0.3">
      <c r="A2" s="162" t="s">
        <v>1603</v>
      </c>
      <c r="B2" s="163"/>
      <c r="C2" s="163"/>
      <c r="D2" s="163"/>
      <c r="E2" s="163"/>
      <c r="F2" s="163"/>
      <c r="G2" s="163"/>
      <c r="H2" s="163"/>
      <c r="I2" s="163"/>
      <c r="J2" s="163"/>
      <c r="K2" s="163"/>
      <c r="L2" s="164"/>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s="11" customFormat="1" ht="63" customHeight="1"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ht="12.75" customHeight="1" x14ac:dyDescent="0.25">
      <c r="A6" s="115" t="s">
        <v>345</v>
      </c>
      <c r="B6" s="7" t="s">
        <v>213</v>
      </c>
      <c r="C6" s="14">
        <v>7</v>
      </c>
      <c r="D6" s="7" t="s">
        <v>213</v>
      </c>
      <c r="E6" s="14">
        <v>7</v>
      </c>
      <c r="F6" s="7" t="s">
        <v>213</v>
      </c>
      <c r="G6" s="14">
        <v>7</v>
      </c>
      <c r="H6" s="7" t="s">
        <v>213</v>
      </c>
      <c r="I6" s="80" t="s">
        <v>213</v>
      </c>
      <c r="J6" s="80" t="s">
        <v>213</v>
      </c>
      <c r="K6" s="7" t="s">
        <v>213</v>
      </c>
      <c r="L6" s="125" t="s">
        <v>213</v>
      </c>
    </row>
    <row r="7" spans="1:12" x14ac:dyDescent="0.25">
      <c r="A7" s="91" t="s">
        <v>17</v>
      </c>
      <c r="B7" s="16" t="s">
        <v>213</v>
      </c>
      <c r="C7" s="17">
        <v>399640</v>
      </c>
      <c r="D7" s="39" t="str">
        <f>IF($B7="N/A","N/A",IF(C7&gt;10,"No",IF(C7&lt;-10,"No","Yes")))</f>
        <v>N/A</v>
      </c>
      <c r="E7" s="17">
        <v>443767</v>
      </c>
      <c r="F7" s="39" t="str">
        <f>IF($B7="N/A","N/A",IF(E7&gt;10,"No",IF(E7&lt;-10,"No","Yes")))</f>
        <v>N/A</v>
      </c>
      <c r="G7" s="17">
        <v>461486</v>
      </c>
      <c r="H7" s="39" t="str">
        <f>IF($B7="N/A","N/A",IF(G7&gt;10,"No",IF(G7&lt;-10,"No","Yes")))</f>
        <v>N/A</v>
      </c>
      <c r="I7" s="40">
        <v>11.04</v>
      </c>
      <c r="J7" s="40">
        <v>3.9929999999999999</v>
      </c>
      <c r="K7" s="41" t="s">
        <v>739</v>
      </c>
      <c r="L7" s="93" t="str">
        <f>IF(J7="Div by 0", "N/A", IF(K7="N/A","N/A", IF(J7&gt;VALUE(MID(K7,1,2)), "No", IF(J7&lt;-1*VALUE(MID(K7,1,2)), "No", "Yes"))))</f>
        <v>Yes</v>
      </c>
    </row>
    <row r="8" spans="1:12" x14ac:dyDescent="0.25">
      <c r="A8" s="91" t="s">
        <v>58</v>
      </c>
      <c r="B8" s="21" t="s">
        <v>213</v>
      </c>
      <c r="C8" s="26">
        <v>0</v>
      </c>
      <c r="D8" s="7" t="str">
        <f>IF($B8="N/A","N/A",IF(C8&gt;10,"No",IF(C8&lt;-10,"No","Yes")))</f>
        <v>N/A</v>
      </c>
      <c r="E8" s="26">
        <v>2504461439</v>
      </c>
      <c r="F8" s="7" t="str">
        <f>IF($B8="N/A","N/A",IF(E8&gt;10,"No",IF(E8&lt;-10,"No","Yes")))</f>
        <v>N/A</v>
      </c>
      <c r="G8" s="26">
        <v>2508742463</v>
      </c>
      <c r="H8" s="7" t="str">
        <f>IF($B8="N/A","N/A",IF(G8&gt;10,"No",IF(G8&lt;-10,"No","Yes")))</f>
        <v>N/A</v>
      </c>
      <c r="I8" s="8" t="s">
        <v>1748</v>
      </c>
      <c r="J8" s="8">
        <v>0.1709</v>
      </c>
      <c r="K8" s="25" t="s">
        <v>739</v>
      </c>
      <c r="L8" s="92" t="str">
        <f>IF(J8="Div by 0", "N/A", IF(K8="N/A","N/A", IF(J8&gt;VALUE(MID(K8,1,2)), "No", IF(J8&lt;-1*VALUE(MID(K8,1,2)), "No", "Yes"))))</f>
        <v>Yes</v>
      </c>
    </row>
    <row r="9" spans="1:12" x14ac:dyDescent="0.25">
      <c r="A9" s="123" t="s">
        <v>944</v>
      </c>
      <c r="B9" s="5" t="s">
        <v>213</v>
      </c>
      <c r="C9" s="4">
        <v>100</v>
      </c>
      <c r="D9" s="7" t="str">
        <f>IF($B9="N/A","N/A",IF(C9&gt;10,"No",IF(C9&lt;-10,"No","Yes")))</f>
        <v>N/A</v>
      </c>
      <c r="E9" s="4">
        <v>9.5345079738000003</v>
      </c>
      <c r="F9" s="7" t="str">
        <f>IF($B9="N/A","N/A",IF(E9&gt;10,"No",IF(E9&lt;-10,"No","Yes")))</f>
        <v>N/A</v>
      </c>
      <c r="G9" s="4">
        <v>7.0431172343000004</v>
      </c>
      <c r="H9" s="7" t="str">
        <f>IF($B9="N/A","N/A",IF(G9&gt;10,"No",IF(G9&lt;-10,"No","Yes")))</f>
        <v>N/A</v>
      </c>
      <c r="I9" s="8">
        <v>-90.5</v>
      </c>
      <c r="J9" s="8">
        <v>-26.1</v>
      </c>
      <c r="K9" s="5" t="s">
        <v>213</v>
      </c>
      <c r="L9" s="92" t="str">
        <f>IF(J9="Div by 0", "N/A", IF(K9="N/A","N/A", IF(J9&gt;VALUE(MID(K9,1,2)), "No", IF(J9&lt;-1*VALUE(MID(K9,1,2)), "No", "Yes"))))</f>
        <v>N/A</v>
      </c>
    </row>
    <row r="10" spans="1:12" x14ac:dyDescent="0.25">
      <c r="A10" s="123" t="s">
        <v>945</v>
      </c>
      <c r="B10" s="5" t="s">
        <v>213</v>
      </c>
      <c r="C10" s="4">
        <v>0</v>
      </c>
      <c r="D10" s="7" t="str">
        <f t="shared" ref="D10:D19" si="0">IF($B10="N/A","N/A",IF(C10&gt;10,"No",IF(C10&lt;-10,"No","Yes")))</f>
        <v>N/A</v>
      </c>
      <c r="E10" s="4">
        <v>4.9478667858999996</v>
      </c>
      <c r="F10" s="7" t="str">
        <f t="shared" ref="F10:F19" si="1">IF($B10="N/A","N/A",IF(E10&gt;10,"No",IF(E10&lt;-10,"No","Yes")))</f>
        <v>N/A</v>
      </c>
      <c r="G10" s="4">
        <v>8.1584273411999995</v>
      </c>
      <c r="H10" s="7" t="str">
        <f t="shared" ref="H10:H19" si="2">IF($B10="N/A","N/A",IF(G10&gt;10,"No",IF(G10&lt;-10,"No","Yes")))</f>
        <v>N/A</v>
      </c>
      <c r="I10" s="8" t="s">
        <v>1748</v>
      </c>
      <c r="J10" s="8">
        <v>64.89</v>
      </c>
      <c r="K10" s="5" t="s">
        <v>213</v>
      </c>
      <c r="L10" s="92" t="str">
        <f t="shared" ref="L10:L26" si="3">IF(J10="Div by 0", "N/A", IF(K10="N/A","N/A", IF(J10&gt;VALUE(MID(K10,1,2)), "No", IF(J10&lt;-1*VALUE(MID(K10,1,2)), "No", "Yes"))))</f>
        <v>N/A</v>
      </c>
    </row>
    <row r="11" spans="1:12" x14ac:dyDescent="0.25">
      <c r="A11" s="123" t="s">
        <v>946</v>
      </c>
      <c r="B11" s="5" t="s">
        <v>213</v>
      </c>
      <c r="C11" s="4">
        <v>0</v>
      </c>
      <c r="D11" s="7" t="str">
        <f t="shared" si="0"/>
        <v>N/A</v>
      </c>
      <c r="E11" s="4">
        <v>9.7201910010999999</v>
      </c>
      <c r="F11" s="7" t="str">
        <f t="shared" si="1"/>
        <v>N/A</v>
      </c>
      <c r="G11" s="4">
        <v>8.9710197058999999</v>
      </c>
      <c r="H11" s="7" t="str">
        <f t="shared" si="2"/>
        <v>N/A</v>
      </c>
      <c r="I11" s="8" t="s">
        <v>1748</v>
      </c>
      <c r="J11" s="8">
        <v>-7.71</v>
      </c>
      <c r="K11" s="5" t="s">
        <v>213</v>
      </c>
      <c r="L11" s="92" t="str">
        <f t="shared" si="3"/>
        <v>N/A</v>
      </c>
    </row>
    <row r="12" spans="1:12" x14ac:dyDescent="0.25">
      <c r="A12" s="123" t="s">
        <v>947</v>
      </c>
      <c r="B12" s="5" t="s">
        <v>213</v>
      </c>
      <c r="C12" s="4">
        <v>0</v>
      </c>
      <c r="D12" s="7" t="str">
        <f t="shared" si="0"/>
        <v>N/A</v>
      </c>
      <c r="E12" s="4">
        <v>5.20543438E-2</v>
      </c>
      <c r="F12" s="7" t="str">
        <f t="shared" si="1"/>
        <v>N/A</v>
      </c>
      <c r="G12" s="4">
        <v>1.4243118967999999</v>
      </c>
      <c r="H12" s="7" t="str">
        <f t="shared" si="2"/>
        <v>N/A</v>
      </c>
      <c r="I12" s="8" t="s">
        <v>1748</v>
      </c>
      <c r="J12" s="8">
        <v>2636</v>
      </c>
      <c r="K12" s="5" t="s">
        <v>213</v>
      </c>
      <c r="L12" s="92" t="str">
        <f t="shared" si="3"/>
        <v>N/A</v>
      </c>
    </row>
    <row r="13" spans="1:12" x14ac:dyDescent="0.25">
      <c r="A13" s="123" t="s">
        <v>948</v>
      </c>
      <c r="B13" s="7" t="s">
        <v>213</v>
      </c>
      <c r="C13" s="4">
        <v>0</v>
      </c>
      <c r="D13" s="7" t="str">
        <f t="shared" si="0"/>
        <v>N/A</v>
      </c>
      <c r="E13" s="4">
        <v>20.107173359000001</v>
      </c>
      <c r="F13" s="7" t="str">
        <f t="shared" si="1"/>
        <v>N/A</v>
      </c>
      <c r="G13" s="4">
        <v>18.757448762999999</v>
      </c>
      <c r="H13" s="7" t="str">
        <f t="shared" si="2"/>
        <v>N/A</v>
      </c>
      <c r="I13" s="8" t="s">
        <v>1748</v>
      </c>
      <c r="J13" s="8">
        <v>-6.71</v>
      </c>
      <c r="K13" s="5" t="s">
        <v>213</v>
      </c>
      <c r="L13" s="92" t="str">
        <f t="shared" si="3"/>
        <v>N/A</v>
      </c>
    </row>
    <row r="14" spans="1:12" ht="12.75" customHeight="1" x14ac:dyDescent="0.25">
      <c r="A14" s="123" t="s">
        <v>949</v>
      </c>
      <c r="B14" s="7" t="s">
        <v>213</v>
      </c>
      <c r="C14" s="4">
        <v>0</v>
      </c>
      <c r="D14" s="7" t="str">
        <f t="shared" si="0"/>
        <v>N/A</v>
      </c>
      <c r="E14" s="4">
        <v>17.586255850000001</v>
      </c>
      <c r="F14" s="7" t="str">
        <f t="shared" si="1"/>
        <v>N/A</v>
      </c>
      <c r="G14" s="4">
        <v>18.567627186999999</v>
      </c>
      <c r="H14" s="7" t="str">
        <f t="shared" si="2"/>
        <v>N/A</v>
      </c>
      <c r="I14" s="8" t="s">
        <v>1748</v>
      </c>
      <c r="J14" s="8">
        <v>5.58</v>
      </c>
      <c r="K14" s="5" t="s">
        <v>213</v>
      </c>
      <c r="L14" s="92" t="str">
        <f t="shared" si="3"/>
        <v>N/A</v>
      </c>
    </row>
    <row r="15" spans="1:12" x14ac:dyDescent="0.25">
      <c r="A15" s="123" t="s">
        <v>950</v>
      </c>
      <c r="B15" s="7" t="s">
        <v>213</v>
      </c>
      <c r="C15" s="4">
        <v>0</v>
      </c>
      <c r="D15" s="7" t="str">
        <f t="shared" si="0"/>
        <v>N/A</v>
      </c>
      <c r="E15" s="4">
        <v>3.6054957E-3</v>
      </c>
      <c r="F15" s="7" t="str">
        <f t="shared" si="1"/>
        <v>N/A</v>
      </c>
      <c r="G15" s="4">
        <v>0.79655720870000002</v>
      </c>
      <c r="H15" s="7" t="str">
        <f t="shared" si="2"/>
        <v>N/A</v>
      </c>
      <c r="I15" s="8" t="s">
        <v>1748</v>
      </c>
      <c r="J15" s="8">
        <v>21993</v>
      </c>
      <c r="K15" s="5" t="s">
        <v>213</v>
      </c>
      <c r="L15" s="92" t="str">
        <f t="shared" si="3"/>
        <v>N/A</v>
      </c>
    </row>
    <row r="16" spans="1:12" ht="12.75" customHeight="1" x14ac:dyDescent="0.25">
      <c r="A16" s="123" t="s">
        <v>951</v>
      </c>
      <c r="B16" s="7" t="s">
        <v>213</v>
      </c>
      <c r="C16" s="4">
        <v>0</v>
      </c>
      <c r="D16" s="7" t="str">
        <f t="shared" si="0"/>
        <v>N/A</v>
      </c>
      <c r="E16" s="4">
        <v>38.048345189999999</v>
      </c>
      <c r="F16" s="7" t="str">
        <f t="shared" si="1"/>
        <v>N/A</v>
      </c>
      <c r="G16" s="4">
        <v>36.281490663</v>
      </c>
      <c r="H16" s="7" t="str">
        <f t="shared" si="2"/>
        <v>N/A</v>
      </c>
      <c r="I16" s="8" t="s">
        <v>1748</v>
      </c>
      <c r="J16" s="8">
        <v>-4.6399999999999997</v>
      </c>
      <c r="K16" s="5" t="s">
        <v>213</v>
      </c>
      <c r="L16" s="92" t="str">
        <f t="shared" si="3"/>
        <v>N/A</v>
      </c>
    </row>
    <row r="17" spans="1:12" ht="12.75" customHeight="1" x14ac:dyDescent="0.25">
      <c r="A17" s="123" t="s">
        <v>952</v>
      </c>
      <c r="B17" s="7" t="s">
        <v>213</v>
      </c>
      <c r="C17" s="4">
        <v>0</v>
      </c>
      <c r="D17" s="7" t="str">
        <f t="shared" si="0"/>
        <v>N/A</v>
      </c>
      <c r="E17" s="4">
        <v>63.106990830999997</v>
      </c>
      <c r="F17" s="7" t="str">
        <f t="shared" si="1"/>
        <v>N/A</v>
      </c>
      <c r="G17" s="4">
        <v>63.993923975999998</v>
      </c>
      <c r="H17" s="7" t="str">
        <f t="shared" si="2"/>
        <v>N/A</v>
      </c>
      <c r="I17" s="8" t="s">
        <v>1748</v>
      </c>
      <c r="J17" s="8">
        <v>1.405</v>
      </c>
      <c r="K17" s="5" t="s">
        <v>213</v>
      </c>
      <c r="L17" s="92" t="str">
        <f t="shared" si="3"/>
        <v>N/A</v>
      </c>
    </row>
    <row r="18" spans="1:12" ht="12.75" customHeight="1" x14ac:dyDescent="0.25">
      <c r="A18" s="123" t="s">
        <v>953</v>
      </c>
      <c r="B18" s="7" t="s">
        <v>213</v>
      </c>
      <c r="C18" s="4">
        <v>0</v>
      </c>
      <c r="D18" s="7" t="str">
        <f t="shared" si="0"/>
        <v>N/A</v>
      </c>
      <c r="E18" s="4">
        <v>27.358501194999999</v>
      </c>
      <c r="F18" s="7" t="str">
        <f t="shared" si="1"/>
        <v>N/A</v>
      </c>
      <c r="G18" s="4">
        <v>28.962958789999998</v>
      </c>
      <c r="H18" s="7" t="str">
        <f t="shared" si="2"/>
        <v>N/A</v>
      </c>
      <c r="I18" s="8" t="s">
        <v>1748</v>
      </c>
      <c r="J18" s="8">
        <v>5.8650000000000002</v>
      </c>
      <c r="K18" s="5" t="s">
        <v>213</v>
      </c>
      <c r="L18" s="92" t="str">
        <f t="shared" si="3"/>
        <v>N/A</v>
      </c>
    </row>
    <row r="19" spans="1:12" ht="12.75" customHeight="1" x14ac:dyDescent="0.25">
      <c r="A19" s="124" t="s">
        <v>132</v>
      </c>
      <c r="B19" s="1" t="s">
        <v>213</v>
      </c>
      <c r="C19" s="22">
        <v>0</v>
      </c>
      <c r="D19" s="7" t="str">
        <f t="shared" si="0"/>
        <v>N/A</v>
      </c>
      <c r="E19" s="22">
        <v>25647</v>
      </c>
      <c r="F19" s="7" t="str">
        <f t="shared" si="1"/>
        <v>N/A</v>
      </c>
      <c r="G19" s="22">
        <v>26386</v>
      </c>
      <c r="H19" s="7" t="str">
        <f t="shared" si="2"/>
        <v>N/A</v>
      </c>
      <c r="I19" s="8" t="s">
        <v>1748</v>
      </c>
      <c r="J19" s="8">
        <v>2.8809999999999998</v>
      </c>
      <c r="K19" s="22" t="s">
        <v>213</v>
      </c>
      <c r="L19" s="92" t="str">
        <f t="shared" si="3"/>
        <v>N/A</v>
      </c>
    </row>
    <row r="20" spans="1:12" ht="12.75" customHeight="1" x14ac:dyDescent="0.25">
      <c r="A20" s="124" t="s">
        <v>133</v>
      </c>
      <c r="B20" s="25" t="s">
        <v>276</v>
      </c>
      <c r="C20" s="4">
        <v>0</v>
      </c>
      <c r="D20" s="7" t="str">
        <f>IF($B20="N/A","N/A",IF(C20&gt;=2,"No",IF(C20&lt;0,"No","Yes")))</f>
        <v>Yes</v>
      </c>
      <c r="E20" s="4">
        <v>5.7793842264000004</v>
      </c>
      <c r="F20" s="7" t="str">
        <f>IF($B20="N/A","N/A",IF(E20&gt;=2,"No",IF(E20&lt;0,"No","Yes")))</f>
        <v>No</v>
      </c>
      <c r="G20" s="4">
        <v>5.7176165690999996</v>
      </c>
      <c r="H20" s="7" t="str">
        <f>IF($B20="N/A","N/A",IF(G20&gt;=2,"No",IF(G20&lt;0,"No","Yes")))</f>
        <v>No</v>
      </c>
      <c r="I20" s="8" t="s">
        <v>1748</v>
      </c>
      <c r="J20" s="8">
        <v>-1.07</v>
      </c>
      <c r="K20" s="5" t="s">
        <v>213</v>
      </c>
      <c r="L20" s="92" t="str">
        <f t="shared" si="3"/>
        <v>N/A</v>
      </c>
    </row>
    <row r="21" spans="1:12" x14ac:dyDescent="0.25">
      <c r="A21" s="115" t="s">
        <v>134</v>
      </c>
      <c r="B21" s="25" t="s">
        <v>213</v>
      </c>
      <c r="C21" s="26">
        <v>0</v>
      </c>
      <c r="D21" s="7" t="str">
        <f t="shared" ref="D21:D26" si="4">IF($B21="N/A","N/A",IF(C21&gt;10,"No",IF(C21&lt;-10,"No","Yes")))</f>
        <v>N/A</v>
      </c>
      <c r="E21" s="26">
        <v>448053102</v>
      </c>
      <c r="F21" s="7" t="str">
        <f t="shared" ref="F21:F26" si="5">IF($B21="N/A","N/A",IF(E21&gt;10,"No",IF(E21&lt;-10,"No","Yes")))</f>
        <v>N/A</v>
      </c>
      <c r="G21" s="26">
        <v>412277512</v>
      </c>
      <c r="H21" s="7" t="str">
        <f t="shared" ref="H21:H26" si="6">IF($B21="N/A","N/A",IF(G21&gt;10,"No",IF(G21&lt;-10,"No","Yes")))</f>
        <v>N/A</v>
      </c>
      <c r="I21" s="8" t="s">
        <v>1748</v>
      </c>
      <c r="J21" s="8">
        <v>-7.98</v>
      </c>
      <c r="K21" s="5" t="s">
        <v>213</v>
      </c>
      <c r="L21" s="92" t="str">
        <f t="shared" si="3"/>
        <v>N/A</v>
      </c>
    </row>
    <row r="22" spans="1:12" x14ac:dyDescent="0.25">
      <c r="A22" s="115" t="s">
        <v>1719</v>
      </c>
      <c r="B22" s="25" t="s">
        <v>213</v>
      </c>
      <c r="C22" s="26" t="s">
        <v>1748</v>
      </c>
      <c r="D22" s="7" t="str">
        <f t="shared" si="4"/>
        <v>N/A</v>
      </c>
      <c r="E22" s="26">
        <v>17470.000467999998</v>
      </c>
      <c r="F22" s="7" t="str">
        <f t="shared" si="5"/>
        <v>N/A</v>
      </c>
      <c r="G22" s="26">
        <v>15624.858334</v>
      </c>
      <c r="H22" s="7" t="str">
        <f t="shared" si="6"/>
        <v>N/A</v>
      </c>
      <c r="I22" s="8" t="s">
        <v>1748</v>
      </c>
      <c r="J22" s="8">
        <v>-10.6</v>
      </c>
      <c r="K22" s="5" t="s">
        <v>213</v>
      </c>
      <c r="L22" s="92" t="str">
        <f t="shared" si="3"/>
        <v>N/A</v>
      </c>
    </row>
    <row r="23" spans="1:12" ht="12.75" customHeight="1" x14ac:dyDescent="0.25">
      <c r="A23" s="124" t="s">
        <v>135</v>
      </c>
      <c r="B23" s="21" t="s">
        <v>213</v>
      </c>
      <c r="C23" s="1">
        <v>0</v>
      </c>
      <c r="D23" s="7" t="str">
        <f t="shared" si="4"/>
        <v>N/A</v>
      </c>
      <c r="E23" s="1">
        <v>20215</v>
      </c>
      <c r="F23" s="7" t="str">
        <f t="shared" si="5"/>
        <v>N/A</v>
      </c>
      <c r="G23" s="1">
        <v>21092</v>
      </c>
      <c r="H23" s="7" t="str">
        <f t="shared" si="6"/>
        <v>N/A</v>
      </c>
      <c r="I23" s="8" t="s">
        <v>1748</v>
      </c>
      <c r="J23" s="8">
        <v>4.3380000000000001</v>
      </c>
      <c r="K23" s="22" t="s">
        <v>213</v>
      </c>
      <c r="L23" s="92" t="str">
        <f t="shared" si="3"/>
        <v>N/A</v>
      </c>
    </row>
    <row r="24" spans="1:12" ht="12.75" customHeight="1" x14ac:dyDescent="0.25">
      <c r="A24" s="124" t="s">
        <v>136</v>
      </c>
      <c r="B24" s="21" t="s">
        <v>213</v>
      </c>
      <c r="C24" s="9">
        <v>0</v>
      </c>
      <c r="D24" s="7" t="str">
        <f t="shared" si="4"/>
        <v>N/A</v>
      </c>
      <c r="E24" s="9">
        <v>4.5553184441000001</v>
      </c>
      <c r="F24" s="7" t="str">
        <f t="shared" si="5"/>
        <v>N/A</v>
      </c>
      <c r="G24" s="9">
        <v>4.5704528414999999</v>
      </c>
      <c r="H24" s="7" t="str">
        <f t="shared" si="6"/>
        <v>N/A</v>
      </c>
      <c r="I24" s="8" t="s">
        <v>1748</v>
      </c>
      <c r="J24" s="8">
        <v>0.3322</v>
      </c>
      <c r="K24" s="5" t="s">
        <v>213</v>
      </c>
      <c r="L24" s="92" t="str">
        <f t="shared" si="3"/>
        <v>N/A</v>
      </c>
    </row>
    <row r="25" spans="1:12" ht="25" x14ac:dyDescent="0.25">
      <c r="A25" s="115" t="s">
        <v>137</v>
      </c>
      <c r="B25" s="21" t="s">
        <v>213</v>
      </c>
      <c r="C25" s="10">
        <v>0</v>
      </c>
      <c r="D25" s="7" t="str">
        <f t="shared" si="4"/>
        <v>N/A</v>
      </c>
      <c r="E25" s="10">
        <v>434439989</v>
      </c>
      <c r="F25" s="7" t="str">
        <f t="shared" si="5"/>
        <v>N/A</v>
      </c>
      <c r="G25" s="10">
        <v>398187754</v>
      </c>
      <c r="H25" s="7" t="str">
        <f t="shared" si="6"/>
        <v>N/A</v>
      </c>
      <c r="I25" s="8" t="s">
        <v>1748</v>
      </c>
      <c r="J25" s="8">
        <v>-8.34</v>
      </c>
      <c r="K25" s="5" t="s">
        <v>213</v>
      </c>
      <c r="L25" s="92" t="str">
        <f t="shared" si="3"/>
        <v>N/A</v>
      </c>
    </row>
    <row r="26" spans="1:12" ht="25" x14ac:dyDescent="0.25">
      <c r="A26" s="115" t="s">
        <v>954</v>
      </c>
      <c r="B26" s="21" t="s">
        <v>213</v>
      </c>
      <c r="C26" s="10" t="s">
        <v>1748</v>
      </c>
      <c r="D26" s="7" t="str">
        <f t="shared" si="4"/>
        <v>N/A</v>
      </c>
      <c r="E26" s="10">
        <v>21490.971506000002</v>
      </c>
      <c r="F26" s="7" t="str">
        <f t="shared" si="5"/>
        <v>N/A</v>
      </c>
      <c r="G26" s="10">
        <v>18878.615303999999</v>
      </c>
      <c r="H26" s="7" t="str">
        <f t="shared" si="6"/>
        <v>N/A</v>
      </c>
      <c r="I26" s="8" t="s">
        <v>1748</v>
      </c>
      <c r="J26" s="8">
        <v>-12.2</v>
      </c>
      <c r="K26" s="5" t="s">
        <v>213</v>
      </c>
      <c r="L26" s="92" t="str">
        <f t="shared" si="3"/>
        <v>N/A</v>
      </c>
    </row>
    <row r="27" spans="1:12" x14ac:dyDescent="0.25">
      <c r="A27" s="124" t="s">
        <v>138</v>
      </c>
      <c r="B27" s="1" t="s">
        <v>213</v>
      </c>
      <c r="C27" s="22">
        <v>0</v>
      </c>
      <c r="D27" s="7" t="str">
        <f>IF($B27="N/A","N/A",IF(C27&gt;10,"No",IF(C27&lt;-10,"No","Yes")))</f>
        <v>N/A</v>
      </c>
      <c r="E27" s="22">
        <v>0</v>
      </c>
      <c r="F27" s="7" t="str">
        <f>IF($B27="N/A","N/A",IF(E27&gt;10,"No",IF(E27&lt;-10,"No","Yes")))</f>
        <v>N/A</v>
      </c>
      <c r="G27" s="22">
        <v>0</v>
      </c>
      <c r="H27" s="7" t="str">
        <f>IF($B27="N/A","N/A",IF(G27&gt;10,"No",IF(G27&lt;-10,"No","Yes")))</f>
        <v>N/A</v>
      </c>
      <c r="I27" s="8" t="s">
        <v>1748</v>
      </c>
      <c r="J27" s="8" t="s">
        <v>1748</v>
      </c>
      <c r="K27" s="22" t="s">
        <v>213</v>
      </c>
      <c r="L27" s="92" t="str">
        <f>IF(J27="Div by 0", "N/A", IF(K27="N/A","N/A", IF(J27&gt;VALUE(MID(K27,1,2)), "No", IF(J27&lt;-1*VALUE(MID(K27,1,2)), "No", "Yes"))))</f>
        <v>N/A</v>
      </c>
    </row>
    <row r="28" spans="1:12" x14ac:dyDescent="0.25">
      <c r="A28" s="115" t="s">
        <v>139</v>
      </c>
      <c r="B28" s="25" t="s">
        <v>213</v>
      </c>
      <c r="C28" s="4">
        <v>0</v>
      </c>
      <c r="D28" s="7" t="str">
        <f>IF($B28="N/A","N/A",IF(C28&gt;10,"No",IF(C28&lt;-10,"No","Yes")))</f>
        <v>N/A</v>
      </c>
      <c r="E28" s="4">
        <v>0</v>
      </c>
      <c r="F28" s="7" t="str">
        <f>IF($B28="N/A","N/A",IF(E28&gt;10,"No",IF(E28&lt;-10,"No","Yes")))</f>
        <v>N/A</v>
      </c>
      <c r="G28" s="4">
        <v>0</v>
      </c>
      <c r="H28" s="7" t="str">
        <f>IF($B28="N/A","N/A",IF(G28&gt;10,"No",IF(G28&lt;-10,"No","Yes")))</f>
        <v>N/A</v>
      </c>
      <c r="I28" s="8" t="s">
        <v>1748</v>
      </c>
      <c r="J28" s="8" t="s">
        <v>1748</v>
      </c>
      <c r="K28" s="5" t="s">
        <v>213</v>
      </c>
      <c r="L28" s="92" t="str">
        <f>IF(J28="Div by 0", "N/A", IF(K28="N/A","N/A", IF(J28&gt;VALUE(MID(K28,1,2)), "No", IF(J28&lt;-1*VALUE(MID(K28,1,2)), "No", "Yes"))))</f>
        <v>N/A</v>
      </c>
    </row>
    <row r="29" spans="1:12" x14ac:dyDescent="0.25">
      <c r="A29" s="124" t="s">
        <v>140</v>
      </c>
      <c r="B29" s="22" t="s">
        <v>213</v>
      </c>
      <c r="C29" s="22">
        <v>0</v>
      </c>
      <c r="D29" s="7" t="str">
        <f>IF($B29="N/A","N/A",IF(C29&gt;10,"No",IF(C29&lt;-10,"No","Yes")))</f>
        <v>N/A</v>
      </c>
      <c r="E29" s="22">
        <v>0</v>
      </c>
      <c r="F29" s="7" t="str">
        <f>IF($B29="N/A","N/A",IF(E29&gt;10,"No",IF(E29&lt;-10,"No","Yes")))</f>
        <v>N/A</v>
      </c>
      <c r="G29" s="22">
        <v>0</v>
      </c>
      <c r="H29" s="7" t="str">
        <f>IF($B29="N/A","N/A",IF(G29&gt;10,"No",IF(G29&lt;-10,"No","Yes")))</f>
        <v>N/A</v>
      </c>
      <c r="I29" s="8" t="s">
        <v>1748</v>
      </c>
      <c r="J29" s="8" t="s">
        <v>1748</v>
      </c>
      <c r="K29" s="22" t="s">
        <v>213</v>
      </c>
      <c r="L29" s="92" t="str">
        <f>IF(J29="Div by 0", "N/A", IF(K29="N/A","N/A", IF(J29&gt;VALUE(MID(K29,1,2)), "No", IF(J29&lt;-1*VALUE(MID(K29,1,2)), "No", "Yes"))))</f>
        <v>N/A</v>
      </c>
    </row>
    <row r="30" spans="1:12" x14ac:dyDescent="0.25">
      <c r="A30" s="115" t="s">
        <v>141</v>
      </c>
      <c r="B30" s="21" t="s">
        <v>213</v>
      </c>
      <c r="C30" s="4">
        <v>0</v>
      </c>
      <c r="D30" s="7" t="str">
        <f>IF($B30="N/A","N/A",IF(C30&gt;10,"No",IF(C30&lt;-10,"No","Yes")))</f>
        <v>N/A</v>
      </c>
      <c r="E30" s="4">
        <v>0</v>
      </c>
      <c r="F30" s="7" t="str">
        <f>IF($B30="N/A","N/A",IF(E30&gt;10,"No",IF(E30&lt;-10,"No","Yes")))</f>
        <v>N/A</v>
      </c>
      <c r="G30" s="4">
        <v>0</v>
      </c>
      <c r="H30" s="7" t="str">
        <f>IF($B30="N/A","N/A",IF(G30&gt;10,"No",IF(G30&lt;-10,"No","Yes")))</f>
        <v>N/A</v>
      </c>
      <c r="I30" s="8" t="s">
        <v>1748</v>
      </c>
      <c r="J30" s="8" t="s">
        <v>1748</v>
      </c>
      <c r="K30" s="5" t="s">
        <v>213</v>
      </c>
      <c r="L30" s="92" t="str">
        <f>IF(J30="Div by 0", "N/A", IF(K30="N/A","N/A", IF(J30&gt;VALUE(MID(K30,1,2)), "No", IF(J30&lt;-1*VALUE(MID(K30,1,2)), "No", "Yes"))))</f>
        <v>N/A</v>
      </c>
    </row>
    <row r="31" spans="1:12" ht="12.75" customHeight="1" x14ac:dyDescent="0.25">
      <c r="A31" s="130" t="s">
        <v>142</v>
      </c>
      <c r="B31" s="108" t="s">
        <v>213</v>
      </c>
      <c r="C31" s="108">
        <v>0</v>
      </c>
      <c r="D31" s="131" t="str">
        <f>IF($B31="N/A","N/A",IF(C31&gt;10,"No",IF(C31&lt;-10,"No","Yes")))</f>
        <v>N/A</v>
      </c>
      <c r="E31" s="108">
        <v>0</v>
      </c>
      <c r="F31" s="131" t="str">
        <f>IF($B31="N/A","N/A",IF(E31&gt;10,"No",IF(E31&lt;-10,"No","Yes")))</f>
        <v>N/A</v>
      </c>
      <c r="G31" s="108">
        <v>0</v>
      </c>
      <c r="H31" s="131" t="str">
        <f>IF($B31="N/A","N/A",IF(G31&gt;10,"No",IF(G31&lt;-10,"No","Yes")))</f>
        <v>N/A</v>
      </c>
      <c r="I31" s="132" t="s">
        <v>1748</v>
      </c>
      <c r="J31" s="132" t="s">
        <v>1748</v>
      </c>
      <c r="K31" s="108" t="s">
        <v>213</v>
      </c>
      <c r="L31" s="103" t="str">
        <f>IF(J31="Div by 0", "N/A", IF(K31="N/A","N/A", IF(J31&gt;VALUE(MID(K31,1,2)), "No", IF(J31&lt;-1*VALUE(MID(K31,1,2)), "No", "Yes"))))</f>
        <v>N/A</v>
      </c>
    </row>
    <row r="32" spans="1:12" s="13" customFormat="1" ht="12" customHeight="1" x14ac:dyDescent="0.25">
      <c r="A32" s="170" t="s">
        <v>1646</v>
      </c>
      <c r="B32" s="171"/>
      <c r="C32" s="171"/>
      <c r="D32" s="171"/>
      <c r="E32" s="171"/>
      <c r="F32" s="171"/>
      <c r="G32" s="171"/>
      <c r="H32" s="171"/>
      <c r="I32" s="171"/>
      <c r="J32" s="171"/>
      <c r="K32" s="171"/>
      <c r="L32" s="172"/>
    </row>
    <row r="33" spans="1:12" s="13" customFormat="1" ht="12.75" customHeight="1" x14ac:dyDescent="0.25">
      <c r="A33" s="165" t="s">
        <v>1644</v>
      </c>
      <c r="B33" s="166"/>
      <c r="C33" s="166"/>
      <c r="D33" s="166"/>
      <c r="E33" s="166"/>
      <c r="F33" s="166"/>
      <c r="G33" s="166"/>
      <c r="H33" s="166"/>
      <c r="I33" s="166"/>
      <c r="J33" s="166"/>
      <c r="K33" s="166"/>
      <c r="L33" s="167"/>
    </row>
    <row r="34" spans="1:12" s="13" customFormat="1" x14ac:dyDescent="0.25">
      <c r="A34" s="168" t="s">
        <v>1742</v>
      </c>
      <c r="B34" s="168"/>
      <c r="C34" s="168"/>
      <c r="D34" s="168"/>
      <c r="E34" s="168"/>
      <c r="F34" s="168"/>
      <c r="G34" s="168"/>
      <c r="H34" s="168"/>
      <c r="I34" s="168"/>
      <c r="J34" s="168"/>
      <c r="K34" s="168"/>
      <c r="L34" s="169"/>
    </row>
    <row r="35" spans="1:12" x14ac:dyDescent="0.25">
      <c r="B35" s="25"/>
      <c r="C35" s="4"/>
      <c r="D35" s="4"/>
    </row>
    <row r="36" spans="1:12" x14ac:dyDescent="0.25">
      <c r="A36" s="2"/>
      <c r="B36" s="25"/>
      <c r="C36" s="4"/>
      <c r="D36" s="4"/>
    </row>
    <row r="37" spans="1:12" x14ac:dyDescent="0.25">
      <c r="A37" s="2"/>
      <c r="C37" s="4"/>
      <c r="D37" s="4"/>
    </row>
    <row r="38" spans="1:12" x14ac:dyDescent="0.25">
      <c r="B38" s="25"/>
      <c r="C38" s="4"/>
      <c r="D38" s="4"/>
    </row>
    <row r="39" spans="1:12" x14ac:dyDescent="0.25">
      <c r="A39" s="27"/>
      <c r="B39" s="25"/>
      <c r="C39" s="4"/>
      <c r="D39" s="4"/>
    </row>
    <row r="40" spans="1:12" x14ac:dyDescent="0.25">
      <c r="A40" s="27"/>
      <c r="B40" s="25"/>
    </row>
    <row r="41" spans="1:12" x14ac:dyDescent="0.25">
      <c r="A41" s="27"/>
      <c r="B41" s="25"/>
    </row>
    <row r="42" spans="1:12" x14ac:dyDescent="0.25">
      <c r="A42" s="27"/>
      <c r="B42" s="25"/>
    </row>
    <row r="43" spans="1:12" x14ac:dyDescent="0.25">
      <c r="A43" s="27"/>
      <c r="B43" s="25"/>
    </row>
    <row r="44" spans="1:12" x14ac:dyDescent="0.25">
      <c r="A44" s="27"/>
      <c r="B44" s="25"/>
    </row>
    <row r="45" spans="1:12" x14ac:dyDescent="0.25">
      <c r="A45" s="27"/>
      <c r="B45" s="25"/>
    </row>
    <row r="46" spans="1:12" x14ac:dyDescent="0.25">
      <c r="A46" s="27"/>
    </row>
  </sheetData>
  <mergeCells count="7">
    <mergeCell ref="A1:L1"/>
    <mergeCell ref="A34:L34"/>
    <mergeCell ref="A33:L33"/>
    <mergeCell ref="A32:L32"/>
    <mergeCell ref="A2:L2"/>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L3" sqref="L3"/>
      <selection pane="topRight" activeCell="L3" sqref="L3"/>
      <selection pane="bottomLeft" activeCell="L3" sqref="L3"/>
      <selection pane="bottomRight" activeCell="A55" sqref="A55"/>
    </sheetView>
  </sheetViews>
  <sheetFormatPr defaultColWidth="9.1796875" defaultRowHeight="12.5" x14ac:dyDescent="0.25"/>
  <cols>
    <col min="1" max="1" width="77.26953125" style="15" customWidth="1"/>
    <col min="2" max="2" width="17.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26953125" style="13" customWidth="1"/>
    <col min="12" max="12" width="25.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24.75" customHeight="1" x14ac:dyDescent="0.3">
      <c r="A2" s="179" t="s">
        <v>1604</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33" t="s">
        <v>0</v>
      </c>
      <c r="B6" s="22" t="s">
        <v>213</v>
      </c>
      <c r="C6" s="22">
        <v>399640</v>
      </c>
      <c r="D6" s="7" t="str">
        <f>IF($B6="N/A","N/A",IF(C6&gt;10,"No",IF(C6&lt;-10,"No","Yes")))</f>
        <v>N/A</v>
      </c>
      <c r="E6" s="22">
        <v>418120</v>
      </c>
      <c r="F6" s="7" t="str">
        <f>IF($B6="N/A","N/A",IF(E6&gt;10,"No",IF(E6&lt;-10,"No","Yes")))</f>
        <v>N/A</v>
      </c>
      <c r="G6" s="22">
        <v>435100</v>
      </c>
      <c r="H6" s="7" t="str">
        <f>IF($B6="N/A","N/A",IF(G6&gt;10,"No",IF(G6&lt;-10,"No","Yes")))</f>
        <v>N/A</v>
      </c>
      <c r="I6" s="8">
        <v>4.6239999999999997</v>
      </c>
      <c r="J6" s="8">
        <v>4.0609999999999999</v>
      </c>
      <c r="K6" s="1" t="s">
        <v>739</v>
      </c>
      <c r="L6" s="92" t="str">
        <f>IF(J6="Div by 0", "N/A", IF(K6="N/A","N/A", IF(J6&gt;VALUE(MID(K6,1,2)), "No", IF(J6&lt;-1*VALUE(MID(K6,1,2)), "No", "Yes"))))</f>
        <v>Yes</v>
      </c>
    </row>
    <row r="7" spans="1:12" x14ac:dyDescent="0.25">
      <c r="A7" s="124" t="s">
        <v>59</v>
      </c>
      <c r="B7" s="22" t="s">
        <v>213</v>
      </c>
      <c r="C7" s="22">
        <v>316453.40000000002</v>
      </c>
      <c r="D7" s="7" t="str">
        <f>IF($B7="N/A","N/A",IF(C7&gt;10,"No",IF(C7&lt;-10,"No","Yes")))</f>
        <v>N/A</v>
      </c>
      <c r="E7" s="22">
        <v>338576.75</v>
      </c>
      <c r="F7" s="7" t="str">
        <f>IF($B7="N/A","N/A",IF(E7&gt;10,"No",IF(E7&lt;-10,"No","Yes")))</f>
        <v>N/A</v>
      </c>
      <c r="G7" s="22">
        <v>351471.8</v>
      </c>
      <c r="H7" s="7" t="str">
        <f>IF($B7="N/A","N/A",IF(G7&gt;10,"No",IF(G7&lt;-10,"No","Yes")))</f>
        <v>N/A</v>
      </c>
      <c r="I7" s="8">
        <v>6.9909999999999997</v>
      </c>
      <c r="J7" s="8">
        <v>3.8090000000000002</v>
      </c>
      <c r="K7" s="1" t="s">
        <v>740</v>
      </c>
      <c r="L7" s="92" t="str">
        <f>IF(J7="Div by 0", "N/A", IF(K7="N/A","N/A", IF(J7&gt;VALUE(MID(K7,1,2)), "No", IF(J7&lt;-1*VALUE(MID(K7,1,2)), "No", "Yes"))))</f>
        <v>Yes</v>
      </c>
    </row>
    <row r="8" spans="1:12" x14ac:dyDescent="0.25">
      <c r="A8" s="134" t="s">
        <v>143</v>
      </c>
      <c r="B8" s="22" t="s">
        <v>213</v>
      </c>
      <c r="C8" s="22">
        <v>0</v>
      </c>
      <c r="D8" s="7" t="str">
        <f>IF($B8="N/A","N/A",IF(C8&gt;10,"No",IF(C8&lt;-10,"No","Yes")))</f>
        <v>N/A</v>
      </c>
      <c r="E8" s="22">
        <v>0</v>
      </c>
      <c r="F8" s="7" t="str">
        <f>IF($B8="N/A","N/A",IF(E8&gt;10,"No",IF(E8&lt;-10,"No","Yes")))</f>
        <v>N/A</v>
      </c>
      <c r="G8" s="22">
        <v>0</v>
      </c>
      <c r="H8" s="7" t="str">
        <f>IF($B8="N/A","N/A",IF(G8&gt;10,"No",IF(G8&lt;-10,"No","Yes")))</f>
        <v>N/A</v>
      </c>
      <c r="I8" s="8" t="s">
        <v>1748</v>
      </c>
      <c r="J8" s="8" t="s">
        <v>1748</v>
      </c>
      <c r="K8" s="22" t="s">
        <v>213</v>
      </c>
      <c r="L8" s="92" t="str">
        <f>IF(J8="Div by 0", "N/A", IF(K8="N/A","N/A", IF(J8&gt;VALUE(MID(K8,1,2)), "No", IF(J8&lt;-1*VALUE(MID(K8,1,2)), "No", "Yes"))))</f>
        <v>N/A</v>
      </c>
    </row>
    <row r="9" spans="1:12" x14ac:dyDescent="0.25">
      <c r="A9" s="124" t="s">
        <v>681</v>
      </c>
      <c r="B9" s="22" t="s">
        <v>213</v>
      </c>
      <c r="C9" s="22" t="s">
        <v>1748</v>
      </c>
      <c r="D9" s="7" t="str">
        <f t="shared" ref="D9:D11" si="0">IF($B9="N/A","N/A",IF(C9&gt;10,"No",IF(C9&lt;-10,"No","Yes")))</f>
        <v>N/A</v>
      </c>
      <c r="E9" s="22" t="s">
        <v>1748</v>
      </c>
      <c r="F9" s="7" t="str">
        <f t="shared" ref="F9:F11" si="1">IF($B9="N/A","N/A",IF(E9&gt;10,"No",IF(E9&lt;-10,"No","Yes")))</f>
        <v>N/A</v>
      </c>
      <c r="G9" s="22" t="s">
        <v>1748</v>
      </c>
      <c r="H9" s="7" t="str">
        <f t="shared" ref="H9:H11" si="2">IF($B9="N/A","N/A",IF(G9&gt;10,"No",IF(G9&lt;-10,"No","Yes")))</f>
        <v>N/A</v>
      </c>
      <c r="I9" s="8" t="s">
        <v>1748</v>
      </c>
      <c r="J9" s="8" t="s">
        <v>1748</v>
      </c>
      <c r="K9" s="22" t="s">
        <v>213</v>
      </c>
      <c r="L9" s="92" t="str">
        <f t="shared" ref="L9:L11" si="3">IF(J9="Div by 0", "N/A", IF(K9="N/A","N/A", IF(J9&gt;VALUE(MID(K9,1,2)), "No", IF(J9&lt;-1*VALUE(MID(K9,1,2)), "No", "Yes"))))</f>
        <v>N/A</v>
      </c>
    </row>
    <row r="10" spans="1:12" x14ac:dyDescent="0.25">
      <c r="A10" s="124" t="s">
        <v>425</v>
      </c>
      <c r="B10" s="22" t="s">
        <v>213</v>
      </c>
      <c r="C10" s="22" t="s">
        <v>1748</v>
      </c>
      <c r="D10" s="7" t="str">
        <f t="shared" si="0"/>
        <v>N/A</v>
      </c>
      <c r="E10" s="22" t="s">
        <v>1748</v>
      </c>
      <c r="F10" s="7" t="str">
        <f t="shared" si="1"/>
        <v>N/A</v>
      </c>
      <c r="G10" s="22" t="s">
        <v>1748</v>
      </c>
      <c r="H10" s="7" t="str">
        <f t="shared" si="2"/>
        <v>N/A</v>
      </c>
      <c r="I10" s="8" t="s">
        <v>1748</v>
      </c>
      <c r="J10" s="8" t="s">
        <v>1748</v>
      </c>
      <c r="K10" s="22" t="s">
        <v>213</v>
      </c>
      <c r="L10" s="92" t="str">
        <f t="shared" si="3"/>
        <v>N/A</v>
      </c>
    </row>
    <row r="11" spans="1:12" x14ac:dyDescent="0.25">
      <c r="A11" s="124" t="s">
        <v>169</v>
      </c>
      <c r="B11" s="22" t="s">
        <v>213</v>
      </c>
      <c r="C11" s="4">
        <v>0</v>
      </c>
      <c r="D11" s="7" t="str">
        <f t="shared" si="0"/>
        <v>N/A</v>
      </c>
      <c r="E11" s="4">
        <v>0</v>
      </c>
      <c r="F11" s="7" t="str">
        <f t="shared" si="1"/>
        <v>N/A</v>
      </c>
      <c r="G11" s="4">
        <v>0</v>
      </c>
      <c r="H11" s="7" t="str">
        <f t="shared" si="2"/>
        <v>N/A</v>
      </c>
      <c r="I11" s="8" t="s">
        <v>1748</v>
      </c>
      <c r="J11" s="8" t="s">
        <v>1748</v>
      </c>
      <c r="K11" s="22" t="s">
        <v>213</v>
      </c>
      <c r="L11" s="92" t="str">
        <f t="shared" si="3"/>
        <v>N/A</v>
      </c>
    </row>
    <row r="12" spans="1:12" x14ac:dyDescent="0.25">
      <c r="A12" s="124" t="s">
        <v>144</v>
      </c>
      <c r="B12" s="22" t="s">
        <v>213</v>
      </c>
      <c r="C12" s="22">
        <v>0</v>
      </c>
      <c r="D12" s="7" t="str">
        <f>IF($B12="N/A","N/A",IF(C12&gt;10,"No",IF(C12&lt;-10,"No","Yes")))</f>
        <v>N/A</v>
      </c>
      <c r="E12" s="22">
        <v>0</v>
      </c>
      <c r="F12" s="7" t="str">
        <f>IF($B12="N/A","N/A",IF(E12&gt;10,"No",IF(E12&lt;-10,"No","Yes")))</f>
        <v>N/A</v>
      </c>
      <c r="G12" s="22">
        <v>0</v>
      </c>
      <c r="H12" s="7" t="str">
        <f>IF($B12="N/A","N/A",IF(G12&gt;10,"No",IF(G12&lt;-10,"No","Yes")))</f>
        <v>N/A</v>
      </c>
      <c r="I12" s="8" t="s">
        <v>1748</v>
      </c>
      <c r="J12" s="8" t="s">
        <v>1748</v>
      </c>
      <c r="K12" s="22" t="s">
        <v>213</v>
      </c>
      <c r="L12" s="92" t="str">
        <f>IF(J12="Div by 0", "N/A", IF(K12="N/A","N/A", IF(J12&gt;VALUE(MID(K12,1,2)), "No", IF(J12&lt;-1*VALUE(MID(K12,1,2)), "No", "Yes"))))</f>
        <v>N/A</v>
      </c>
    </row>
    <row r="13" spans="1:12" x14ac:dyDescent="0.25">
      <c r="A13" s="91" t="s">
        <v>364</v>
      </c>
      <c r="B13" s="33" t="s">
        <v>213</v>
      </c>
      <c r="C13" s="4" t="s">
        <v>213</v>
      </c>
      <c r="D13" s="9" t="str">
        <f>IF($B13="N/A","N/A",IF(C13&gt;=95,"Yes","No"))</f>
        <v>N/A</v>
      </c>
      <c r="E13" s="4">
        <v>98.96895628</v>
      </c>
      <c r="F13" s="9" t="str">
        <f>IF($B13="N/A","N/A",IF(E13&gt;=95,"Yes","No"))</f>
        <v>N/A</v>
      </c>
      <c r="G13" s="4">
        <v>99.197885544000002</v>
      </c>
      <c r="H13" s="7" t="str">
        <f>IF($B13="N/A","N/A",IF(G13&gt;=95,"Yes","No"))</f>
        <v>N/A</v>
      </c>
      <c r="I13" s="8" t="s">
        <v>213</v>
      </c>
      <c r="J13" s="8">
        <v>0.23130000000000001</v>
      </c>
      <c r="K13" s="25" t="s">
        <v>740</v>
      </c>
      <c r="L13" s="92" t="str">
        <f t="shared" ref="L13:L70" si="4">IF(J13="Div by 0", "N/A", IF(K13="N/A","N/A", IF(J13&gt;VALUE(MID(K13,1,2)), "No", IF(J13&lt;-1*VALUE(MID(K13,1,2)), "No", "Yes"))))</f>
        <v>Yes</v>
      </c>
    </row>
    <row r="14" spans="1:12" x14ac:dyDescent="0.25">
      <c r="A14" s="135" t="s">
        <v>365</v>
      </c>
      <c r="B14" s="33" t="s">
        <v>213</v>
      </c>
      <c r="C14" s="34" t="s">
        <v>213</v>
      </c>
      <c r="D14" s="34" t="str">
        <f>IF($B14="N/A","N/A",IF(C14&gt;10,"No",IF(C14&lt;-10,"No","Yes")))</f>
        <v>N/A</v>
      </c>
      <c r="E14" s="34">
        <v>1.0257820720999999</v>
      </c>
      <c r="F14" s="9" t="str">
        <f>IF($B14="N/A","N/A",IF(E14&gt;95,"Yes","No"))</f>
        <v>N/A</v>
      </c>
      <c r="G14" s="34">
        <v>0.79866697310000001</v>
      </c>
      <c r="H14" s="7" t="str">
        <f>IF($B14="N/A","N/A",IF(G14&gt;95,"Yes","No"))</f>
        <v>N/A</v>
      </c>
      <c r="I14" s="35" t="s">
        <v>213</v>
      </c>
      <c r="J14" s="35">
        <v>-22.1</v>
      </c>
      <c r="K14" s="36" t="s">
        <v>213</v>
      </c>
      <c r="L14" s="92" t="str">
        <f t="shared" si="4"/>
        <v>N/A</v>
      </c>
    </row>
    <row r="15" spans="1:12" x14ac:dyDescent="0.25">
      <c r="A15" s="135" t="s">
        <v>366</v>
      </c>
      <c r="B15" s="33" t="s">
        <v>213</v>
      </c>
      <c r="C15" s="34" t="s">
        <v>213</v>
      </c>
      <c r="D15" s="34" t="str">
        <f t="shared" ref="D15:D21" si="5">IF($B15="N/A","N/A",IF(C15&gt;10,"No",IF(C15&lt;-10,"No","Yes")))</f>
        <v>N/A</v>
      </c>
      <c r="E15" s="34">
        <v>5.2616473999999996E-3</v>
      </c>
      <c r="F15" s="34" t="str">
        <f t="shared" ref="F15:F21" si="6">IF($B15="N/A","N/A",IF(E15&gt;10,"No",IF(E15&lt;-10,"No","Yes")))</f>
        <v>N/A</v>
      </c>
      <c r="G15" s="34">
        <v>3.4474833E-3</v>
      </c>
      <c r="H15" s="37" t="str">
        <f t="shared" ref="H15:H21" si="7">IF($B15="N/A","N/A",IF(G15&gt;10,"No",IF(G15&lt;-10,"No","Yes")))</f>
        <v>N/A</v>
      </c>
      <c r="I15" s="35" t="s">
        <v>213</v>
      </c>
      <c r="J15" s="35">
        <v>-34.5</v>
      </c>
      <c r="K15" s="36" t="s">
        <v>213</v>
      </c>
      <c r="L15" s="92" t="str">
        <f t="shared" si="4"/>
        <v>N/A</v>
      </c>
    </row>
    <row r="16" spans="1:12" x14ac:dyDescent="0.25">
      <c r="A16" s="135" t="s">
        <v>367</v>
      </c>
      <c r="B16" s="33" t="s">
        <v>213</v>
      </c>
      <c r="C16" s="38" t="s">
        <v>213</v>
      </c>
      <c r="D16" s="38" t="str">
        <f t="shared" si="5"/>
        <v>N/A</v>
      </c>
      <c r="E16" s="38">
        <v>4311</v>
      </c>
      <c r="F16" s="38" t="str">
        <f t="shared" si="6"/>
        <v>N/A</v>
      </c>
      <c r="G16" s="38">
        <v>3490</v>
      </c>
      <c r="H16" s="37" t="str">
        <f t="shared" si="7"/>
        <v>N/A</v>
      </c>
      <c r="I16" s="35" t="s">
        <v>213</v>
      </c>
      <c r="J16" s="35">
        <v>-19</v>
      </c>
      <c r="K16" s="36" t="s">
        <v>213</v>
      </c>
      <c r="L16" s="92" t="str">
        <f t="shared" si="4"/>
        <v>N/A</v>
      </c>
    </row>
    <row r="17" spans="1:12" x14ac:dyDescent="0.25">
      <c r="A17" s="136" t="s">
        <v>368</v>
      </c>
      <c r="B17" s="33" t="s">
        <v>213</v>
      </c>
      <c r="C17" s="34" t="s">
        <v>213</v>
      </c>
      <c r="D17" s="37" t="str">
        <f t="shared" si="5"/>
        <v>N/A</v>
      </c>
      <c r="E17" s="34">
        <v>1.0310437195</v>
      </c>
      <c r="F17" s="37" t="str">
        <f t="shared" si="6"/>
        <v>N/A</v>
      </c>
      <c r="G17" s="34">
        <v>0.80211445640000001</v>
      </c>
      <c r="H17" s="37" t="str">
        <f t="shared" si="7"/>
        <v>N/A</v>
      </c>
      <c r="I17" s="35" t="s">
        <v>213</v>
      </c>
      <c r="J17" s="35">
        <v>-22.2</v>
      </c>
      <c r="K17" s="36" t="s">
        <v>213</v>
      </c>
      <c r="L17" s="92" t="str">
        <f t="shared" si="4"/>
        <v>N/A</v>
      </c>
    </row>
    <row r="18" spans="1:12" x14ac:dyDescent="0.25">
      <c r="A18" s="135" t="s">
        <v>682</v>
      </c>
      <c r="B18" s="33" t="s">
        <v>213</v>
      </c>
      <c r="C18" s="34" t="s">
        <v>213</v>
      </c>
      <c r="D18" s="37" t="str">
        <f t="shared" si="5"/>
        <v>N/A</v>
      </c>
      <c r="E18" s="34">
        <v>60.125260959999999</v>
      </c>
      <c r="F18" s="37" t="str">
        <f t="shared" si="6"/>
        <v>N/A</v>
      </c>
      <c r="G18" s="34">
        <v>54.297994269</v>
      </c>
      <c r="H18" s="37" t="str">
        <f t="shared" si="7"/>
        <v>N/A</v>
      </c>
      <c r="I18" s="8" t="s">
        <v>213</v>
      </c>
      <c r="J18" s="8">
        <v>-9.69</v>
      </c>
      <c r="K18" s="36" t="s">
        <v>213</v>
      </c>
      <c r="L18" s="92" t="str">
        <f t="shared" si="4"/>
        <v>N/A</v>
      </c>
    </row>
    <row r="19" spans="1:12" x14ac:dyDescent="0.25">
      <c r="A19" s="135" t="s">
        <v>683</v>
      </c>
      <c r="B19" s="33" t="s">
        <v>213</v>
      </c>
      <c r="C19" s="34" t="s">
        <v>213</v>
      </c>
      <c r="D19" s="37" t="str">
        <f t="shared" si="5"/>
        <v>N/A</v>
      </c>
      <c r="E19" s="34">
        <v>28.206912548999998</v>
      </c>
      <c r="F19" s="37" t="str">
        <f t="shared" si="6"/>
        <v>N/A</v>
      </c>
      <c r="G19" s="34">
        <v>25.530085960000001</v>
      </c>
      <c r="H19" s="37" t="str">
        <f t="shared" si="7"/>
        <v>N/A</v>
      </c>
      <c r="I19" s="8" t="s">
        <v>213</v>
      </c>
      <c r="J19" s="8">
        <v>-9.49</v>
      </c>
      <c r="K19" s="36" t="s">
        <v>213</v>
      </c>
      <c r="L19" s="92" t="str">
        <f t="shared" si="4"/>
        <v>N/A</v>
      </c>
    </row>
    <row r="20" spans="1:12" ht="25" x14ac:dyDescent="0.25">
      <c r="A20" s="135" t="s">
        <v>684</v>
      </c>
      <c r="B20" s="33" t="s">
        <v>213</v>
      </c>
      <c r="C20" s="34" t="s">
        <v>213</v>
      </c>
      <c r="D20" s="37" t="str">
        <f t="shared" si="5"/>
        <v>N/A</v>
      </c>
      <c r="E20" s="34">
        <v>42.171189978999998</v>
      </c>
      <c r="F20" s="37" t="str">
        <f t="shared" si="6"/>
        <v>N/A</v>
      </c>
      <c r="G20" s="34">
        <v>46.504297993999998</v>
      </c>
      <c r="H20" s="37" t="str">
        <f t="shared" si="7"/>
        <v>N/A</v>
      </c>
      <c r="I20" s="8" t="s">
        <v>213</v>
      </c>
      <c r="J20" s="8">
        <v>10.28</v>
      </c>
      <c r="K20" s="36" t="s">
        <v>213</v>
      </c>
      <c r="L20" s="92" t="str">
        <f t="shared" si="4"/>
        <v>N/A</v>
      </c>
    </row>
    <row r="21" spans="1:12" ht="25" x14ac:dyDescent="0.25">
      <c r="A21" s="135" t="s">
        <v>685</v>
      </c>
      <c r="B21" s="33" t="s">
        <v>213</v>
      </c>
      <c r="C21" s="34" t="s">
        <v>213</v>
      </c>
      <c r="D21" s="37" t="str">
        <f t="shared" si="5"/>
        <v>N/A</v>
      </c>
      <c r="E21" s="34">
        <v>0</v>
      </c>
      <c r="F21" s="37" t="str">
        <f t="shared" si="6"/>
        <v>N/A</v>
      </c>
      <c r="G21" s="34">
        <v>0</v>
      </c>
      <c r="H21" s="37" t="str">
        <f t="shared" si="7"/>
        <v>N/A</v>
      </c>
      <c r="I21" s="8" t="s">
        <v>213</v>
      </c>
      <c r="J21" s="8" t="s">
        <v>1748</v>
      </c>
      <c r="K21" s="36" t="s">
        <v>213</v>
      </c>
      <c r="L21" s="92" t="str">
        <f t="shared" si="4"/>
        <v>N/A</v>
      </c>
    </row>
    <row r="22" spans="1:12" x14ac:dyDescent="0.25">
      <c r="A22" s="115" t="s">
        <v>1726</v>
      </c>
      <c r="B22" s="25" t="s">
        <v>217</v>
      </c>
      <c r="C22" s="1">
        <v>19</v>
      </c>
      <c r="D22" s="7" t="str">
        <f>IF($B22="N/A","N/A",IF(C22&gt;0,"No",IF(C22&lt;0,"No","Yes")))</f>
        <v>No</v>
      </c>
      <c r="E22" s="1">
        <v>16</v>
      </c>
      <c r="F22" s="7" t="str">
        <f>IF($B22="N/A","N/A",IF(E22&gt;0,"No",IF(E22&lt;0,"No","Yes")))</f>
        <v>No</v>
      </c>
      <c r="G22" s="1">
        <v>13</v>
      </c>
      <c r="H22" s="7" t="str">
        <f>IF($B22="N/A","N/A",IF(G22&gt;0,"No",IF(G22&lt;0,"No","Yes")))</f>
        <v>No</v>
      </c>
      <c r="I22" s="8">
        <v>-15.8</v>
      </c>
      <c r="J22" s="8">
        <v>-18.8</v>
      </c>
      <c r="K22" s="25" t="s">
        <v>213</v>
      </c>
      <c r="L22" s="92" t="str">
        <f t="shared" si="4"/>
        <v>N/A</v>
      </c>
    </row>
    <row r="23" spans="1:12" x14ac:dyDescent="0.25">
      <c r="A23" s="137" t="s">
        <v>145</v>
      </c>
      <c r="B23" s="25" t="s">
        <v>279</v>
      </c>
      <c r="C23" s="4">
        <v>9.5085576999999998E-3</v>
      </c>
      <c r="D23" s="7" t="str">
        <f>IF($B23="N/A","N/A",IF(C23&gt;=10,"No",IF(C23&lt;0,"No","Yes")))</f>
        <v>Yes</v>
      </c>
      <c r="E23" s="4">
        <v>7.6533052999999997E-3</v>
      </c>
      <c r="F23" s="7" t="str">
        <f>IF($B23="N/A","N/A",IF(E23&gt;=10,"No",IF(E23&lt;0,"No","Yes")))</f>
        <v>Yes</v>
      </c>
      <c r="G23" s="4">
        <v>5.9756378000000001E-3</v>
      </c>
      <c r="H23" s="7" t="str">
        <f>IF($B23="N/A","N/A",IF(G23&gt;=10,"No",IF(G23&lt;0,"No","Yes")))</f>
        <v>Yes</v>
      </c>
      <c r="I23" s="8">
        <v>-19.5</v>
      </c>
      <c r="J23" s="8">
        <v>-21.9</v>
      </c>
      <c r="K23" s="25" t="s">
        <v>213</v>
      </c>
      <c r="L23" s="92" t="str">
        <f t="shared" si="4"/>
        <v>N/A</v>
      </c>
    </row>
    <row r="24" spans="1:12" x14ac:dyDescent="0.25">
      <c r="A24" s="115" t="s">
        <v>426</v>
      </c>
      <c r="B24" s="21" t="s">
        <v>213</v>
      </c>
      <c r="C24" s="9">
        <v>100</v>
      </c>
      <c r="D24" s="37" t="str">
        <f t="shared" ref="D24:D27" si="8">IF($B24="N/A","N/A",IF(C24&gt;10,"No",IF(C24&lt;-10,"No","Yes")))</f>
        <v>N/A</v>
      </c>
      <c r="E24" s="9">
        <v>93.75</v>
      </c>
      <c r="F24" s="7" t="str">
        <f t="shared" ref="F24:F27" si="9">IF($B24="N/A","N/A",IF(E24&gt;10,"No",IF(E24&lt;-10,"No","Yes")))</f>
        <v>N/A</v>
      </c>
      <c r="G24" s="9">
        <v>76.923076922999996</v>
      </c>
      <c r="H24" s="7" t="str">
        <f t="shared" ref="H24:H27" si="10">IF($B24="N/A","N/A",IF(G24&gt;10,"No",IF(G24&lt;-10,"No","Yes")))</f>
        <v>N/A</v>
      </c>
      <c r="I24" s="8">
        <v>-6.25</v>
      </c>
      <c r="J24" s="8">
        <v>-17.899999999999999</v>
      </c>
      <c r="K24" s="25" t="s">
        <v>213</v>
      </c>
      <c r="L24" s="92" t="str">
        <f t="shared" si="4"/>
        <v>N/A</v>
      </c>
    </row>
    <row r="25" spans="1:12" x14ac:dyDescent="0.25">
      <c r="A25" s="115" t="s">
        <v>427</v>
      </c>
      <c r="B25" s="21" t="s">
        <v>213</v>
      </c>
      <c r="C25" s="9">
        <v>31.578947368000001</v>
      </c>
      <c r="D25" s="37" t="str">
        <f t="shared" si="8"/>
        <v>N/A</v>
      </c>
      <c r="E25" s="9">
        <v>6.25</v>
      </c>
      <c r="F25" s="7" t="str">
        <f t="shared" si="9"/>
        <v>N/A</v>
      </c>
      <c r="G25" s="9">
        <v>23.076923077</v>
      </c>
      <c r="H25" s="7" t="str">
        <f t="shared" si="10"/>
        <v>N/A</v>
      </c>
      <c r="I25" s="8">
        <v>-80.2</v>
      </c>
      <c r="J25" s="8">
        <v>269.2</v>
      </c>
      <c r="K25" s="25" t="s">
        <v>213</v>
      </c>
      <c r="L25" s="92" t="str">
        <f t="shared" si="4"/>
        <v>N/A</v>
      </c>
    </row>
    <row r="26" spans="1:12" x14ac:dyDescent="0.25">
      <c r="A26" s="115" t="s">
        <v>423</v>
      </c>
      <c r="B26" s="21" t="s">
        <v>213</v>
      </c>
      <c r="C26" s="9">
        <v>0</v>
      </c>
      <c r="D26" s="37" t="str">
        <f t="shared" si="8"/>
        <v>N/A</v>
      </c>
      <c r="E26" s="9">
        <v>0</v>
      </c>
      <c r="F26" s="7" t="str">
        <f t="shared" si="9"/>
        <v>N/A</v>
      </c>
      <c r="G26" s="9">
        <v>0</v>
      </c>
      <c r="H26" s="7" t="str">
        <f t="shared" si="10"/>
        <v>N/A</v>
      </c>
      <c r="I26" s="8" t="s">
        <v>1748</v>
      </c>
      <c r="J26" s="8" t="s">
        <v>1748</v>
      </c>
      <c r="K26" s="25" t="s">
        <v>213</v>
      </c>
      <c r="L26" s="92" t="str">
        <f t="shared" si="4"/>
        <v>N/A</v>
      </c>
    </row>
    <row r="27" spans="1:12" x14ac:dyDescent="0.25">
      <c r="A27" s="115" t="s">
        <v>424</v>
      </c>
      <c r="B27" s="21" t="s">
        <v>213</v>
      </c>
      <c r="C27" s="9">
        <v>0</v>
      </c>
      <c r="D27" s="37" t="str">
        <f t="shared" si="8"/>
        <v>N/A</v>
      </c>
      <c r="E27" s="9">
        <v>0</v>
      </c>
      <c r="F27" s="7" t="str">
        <f t="shared" si="9"/>
        <v>N/A</v>
      </c>
      <c r="G27" s="9">
        <v>0</v>
      </c>
      <c r="H27" s="7" t="str">
        <f t="shared" si="10"/>
        <v>N/A</v>
      </c>
      <c r="I27" s="8" t="s">
        <v>1748</v>
      </c>
      <c r="J27" s="8" t="s">
        <v>1748</v>
      </c>
      <c r="K27" s="25" t="s">
        <v>213</v>
      </c>
      <c r="L27" s="92" t="str">
        <f t="shared" si="4"/>
        <v>N/A</v>
      </c>
    </row>
    <row r="28" spans="1:12" x14ac:dyDescent="0.25">
      <c r="A28" s="115" t="s">
        <v>955</v>
      </c>
      <c r="B28" s="21" t="s">
        <v>213</v>
      </c>
      <c r="C28" s="34">
        <v>19.702982683999998</v>
      </c>
      <c r="D28" s="37" t="str">
        <f>IF($B28="N/A","N/A",IF(C28&gt;10,"No",IF(C28&lt;-10,"No","Yes")))</f>
        <v>N/A</v>
      </c>
      <c r="E28" s="34">
        <v>19.608007271000002</v>
      </c>
      <c r="F28" s="37" t="str">
        <f>IF($B28="N/A","N/A",IF(E28&gt;10,"No",IF(E28&lt;-10,"No","Yes")))</f>
        <v>N/A</v>
      </c>
      <c r="G28" s="34">
        <v>18.892438519999999</v>
      </c>
      <c r="H28" s="37" t="str">
        <f>IF($B28="N/A","N/A",IF(G28&gt;10,"No",IF(G28&lt;-10,"No","Yes")))</f>
        <v>N/A</v>
      </c>
      <c r="I28" s="8">
        <v>-0.48199999999999998</v>
      </c>
      <c r="J28" s="8">
        <v>-3.65</v>
      </c>
      <c r="K28" s="36" t="s">
        <v>740</v>
      </c>
      <c r="L28" s="92" t="str">
        <f t="shared" si="4"/>
        <v>Yes</v>
      </c>
    </row>
    <row r="29" spans="1:12" x14ac:dyDescent="0.25">
      <c r="A29" s="115" t="s">
        <v>956</v>
      </c>
      <c r="B29" s="21" t="s">
        <v>213</v>
      </c>
      <c r="C29" s="34">
        <v>0</v>
      </c>
      <c r="D29" s="37" t="str">
        <f>IF($B29="N/A","N/A",IF(C29&gt;10,"No",IF(C29&lt;-10,"No","Yes")))</f>
        <v>N/A</v>
      </c>
      <c r="E29" s="34">
        <v>0</v>
      </c>
      <c r="F29" s="37" t="str">
        <f>IF($B29="N/A","N/A",IF(E29&gt;10,"No",IF(E29&lt;-10,"No","Yes")))</f>
        <v>N/A</v>
      </c>
      <c r="G29" s="34">
        <v>0</v>
      </c>
      <c r="H29" s="37" t="str">
        <f>IF($B29="N/A","N/A",IF(G29&gt;10,"No",IF(G29&lt;-10,"No","Yes")))</f>
        <v>N/A</v>
      </c>
      <c r="I29" s="8" t="s">
        <v>1748</v>
      </c>
      <c r="J29" s="8" t="s">
        <v>1748</v>
      </c>
      <c r="K29" s="36" t="s">
        <v>740</v>
      </c>
      <c r="L29" s="92" t="str">
        <f t="shared" si="4"/>
        <v>N/A</v>
      </c>
    </row>
    <row r="30" spans="1:12" x14ac:dyDescent="0.25">
      <c r="A30" s="115" t="s">
        <v>20</v>
      </c>
      <c r="B30" s="25" t="s">
        <v>280</v>
      </c>
      <c r="C30" s="9">
        <v>100</v>
      </c>
      <c r="D30" s="7" t="str">
        <f>IF($B30="N/A","N/A",IF(C30&gt;=98,"Yes","No"))</f>
        <v>Yes</v>
      </c>
      <c r="E30" s="9">
        <v>100</v>
      </c>
      <c r="F30" s="7" t="str">
        <f>IF($B30="N/A","N/A",IF(E30&gt;=98,"Yes","No"))</f>
        <v>Yes</v>
      </c>
      <c r="G30" s="9">
        <v>100</v>
      </c>
      <c r="H30" s="7" t="str">
        <f>IF($B30="N/A","N/A",IF(G30&gt;=98,"Yes","No"))</f>
        <v>Yes</v>
      </c>
      <c r="I30" s="8">
        <v>0</v>
      </c>
      <c r="J30" s="8">
        <v>0</v>
      </c>
      <c r="K30" s="25" t="s">
        <v>740</v>
      </c>
      <c r="L30" s="92" t="str">
        <f t="shared" si="4"/>
        <v>Yes</v>
      </c>
    </row>
    <row r="31" spans="1:12" x14ac:dyDescent="0.25">
      <c r="A31" s="115" t="s">
        <v>18</v>
      </c>
      <c r="B31" s="25" t="s">
        <v>277</v>
      </c>
      <c r="C31" s="9">
        <v>99.999499549999996</v>
      </c>
      <c r="D31" s="7" t="str">
        <f>IF($B31="N/A","N/A",IF(C31&gt;=95,"Yes","No"))</f>
        <v>Yes</v>
      </c>
      <c r="E31" s="9">
        <v>100</v>
      </c>
      <c r="F31" s="7" t="str">
        <f>IF($B31="N/A","N/A",IF(E31&gt;=95,"Yes","No"))</f>
        <v>Yes</v>
      </c>
      <c r="G31" s="9">
        <v>99.999770167999998</v>
      </c>
      <c r="H31" s="7" t="str">
        <f>IF($B31="N/A","N/A",IF(G31&gt;=95,"Yes","No"))</f>
        <v>Yes</v>
      </c>
      <c r="I31" s="8">
        <v>5.0000000000000001E-4</v>
      </c>
      <c r="J31" s="8">
        <v>0</v>
      </c>
      <c r="K31" s="25" t="s">
        <v>740</v>
      </c>
      <c r="L31" s="92" t="str">
        <f t="shared" si="4"/>
        <v>Yes</v>
      </c>
    </row>
    <row r="32" spans="1:12" x14ac:dyDescent="0.25">
      <c r="A32" s="115" t="s">
        <v>23</v>
      </c>
      <c r="B32" s="21" t="s">
        <v>213</v>
      </c>
      <c r="C32" s="9">
        <v>77.450955859999993</v>
      </c>
      <c r="D32" s="7" t="str">
        <f t="shared" ref="D32:D37" si="11">IF($B32="N/A","N/A",IF(C32&gt;10,"No",IF(C32&lt;-10,"No","Yes")))</f>
        <v>N/A</v>
      </c>
      <c r="E32" s="9">
        <v>77.619343728999993</v>
      </c>
      <c r="F32" s="7" t="str">
        <f t="shared" ref="F32:F37" si="12">IF($B32="N/A","N/A",IF(E32&gt;10,"No",IF(E32&lt;-10,"No","Yes")))</f>
        <v>N/A</v>
      </c>
      <c r="G32" s="9">
        <v>77.938864628999994</v>
      </c>
      <c r="H32" s="7" t="str">
        <f t="shared" ref="H32:H37" si="13">IF($B32="N/A","N/A",IF(G32&gt;10,"No",IF(G32&lt;-10,"No","Yes")))</f>
        <v>N/A</v>
      </c>
      <c r="I32" s="8">
        <v>0.21740000000000001</v>
      </c>
      <c r="J32" s="8">
        <v>0.41170000000000001</v>
      </c>
      <c r="K32" s="25" t="s">
        <v>740</v>
      </c>
      <c r="L32" s="92" t="str">
        <f t="shared" si="4"/>
        <v>Yes</v>
      </c>
    </row>
    <row r="33" spans="1:12" x14ac:dyDescent="0.25">
      <c r="A33" s="115" t="s">
        <v>24</v>
      </c>
      <c r="B33" s="21" t="s">
        <v>213</v>
      </c>
      <c r="C33" s="9">
        <v>15.387348614</v>
      </c>
      <c r="D33" s="7" t="str">
        <f t="shared" si="11"/>
        <v>N/A</v>
      </c>
      <c r="E33" s="9">
        <v>15.360662011000001</v>
      </c>
      <c r="F33" s="7" t="str">
        <f t="shared" si="12"/>
        <v>N/A</v>
      </c>
      <c r="G33" s="9">
        <v>15.431395082</v>
      </c>
      <c r="H33" s="7" t="str">
        <f t="shared" si="13"/>
        <v>N/A</v>
      </c>
      <c r="I33" s="8">
        <v>-0.17299999999999999</v>
      </c>
      <c r="J33" s="8">
        <v>0.46050000000000002</v>
      </c>
      <c r="K33" s="25" t="s">
        <v>740</v>
      </c>
      <c r="L33" s="92" t="str">
        <f t="shared" si="4"/>
        <v>Yes</v>
      </c>
    </row>
    <row r="34" spans="1:12" x14ac:dyDescent="0.25">
      <c r="A34" s="115" t="s">
        <v>25</v>
      </c>
      <c r="B34" s="21" t="s">
        <v>213</v>
      </c>
      <c r="C34" s="9">
        <v>2.0583525172999999</v>
      </c>
      <c r="D34" s="7" t="str">
        <f t="shared" si="11"/>
        <v>N/A</v>
      </c>
      <c r="E34" s="9">
        <v>2.1185305654</v>
      </c>
      <c r="F34" s="7" t="str">
        <f t="shared" si="12"/>
        <v>N/A</v>
      </c>
      <c r="G34" s="9">
        <v>2.1753619858</v>
      </c>
      <c r="H34" s="7" t="str">
        <f t="shared" si="13"/>
        <v>N/A</v>
      </c>
      <c r="I34" s="8">
        <v>2.9239999999999999</v>
      </c>
      <c r="J34" s="8">
        <v>2.6829999999999998</v>
      </c>
      <c r="K34" s="25" t="s">
        <v>740</v>
      </c>
      <c r="L34" s="92" t="str">
        <f t="shared" si="4"/>
        <v>Yes</v>
      </c>
    </row>
    <row r="35" spans="1:12" x14ac:dyDescent="0.25">
      <c r="A35" s="115" t="s">
        <v>26</v>
      </c>
      <c r="B35" s="25" t="s">
        <v>213</v>
      </c>
      <c r="C35" s="9">
        <v>2.0861275147999998</v>
      </c>
      <c r="D35" s="7" t="str">
        <f t="shared" si="11"/>
        <v>N/A</v>
      </c>
      <c r="E35" s="9">
        <v>2.1929111259999998</v>
      </c>
      <c r="F35" s="7" t="str">
        <f t="shared" si="12"/>
        <v>N/A</v>
      </c>
      <c r="G35" s="9">
        <v>2.2392553436</v>
      </c>
      <c r="H35" s="7" t="str">
        <f t="shared" si="13"/>
        <v>N/A</v>
      </c>
      <c r="I35" s="8">
        <v>5.1189999999999998</v>
      </c>
      <c r="J35" s="8">
        <v>2.113</v>
      </c>
      <c r="K35" s="25" t="s">
        <v>213</v>
      </c>
      <c r="L35" s="92" t="str">
        <f t="shared" si="4"/>
        <v>N/A</v>
      </c>
    </row>
    <row r="36" spans="1:12" x14ac:dyDescent="0.25">
      <c r="A36" s="115" t="s">
        <v>60</v>
      </c>
      <c r="B36" s="25" t="s">
        <v>213</v>
      </c>
      <c r="C36" s="9">
        <v>0.14037633869999999</v>
      </c>
      <c r="D36" s="7" t="str">
        <f t="shared" si="11"/>
        <v>N/A</v>
      </c>
      <c r="E36" s="9">
        <v>0.14182531330000001</v>
      </c>
      <c r="F36" s="7" t="str">
        <f t="shared" si="12"/>
        <v>N/A</v>
      </c>
      <c r="G36" s="9">
        <v>0.1698460124</v>
      </c>
      <c r="H36" s="7" t="str">
        <f t="shared" si="13"/>
        <v>N/A</v>
      </c>
      <c r="I36" s="8">
        <v>1.032</v>
      </c>
      <c r="J36" s="8">
        <v>19.760000000000002</v>
      </c>
      <c r="K36" s="25" t="s">
        <v>213</v>
      </c>
      <c r="L36" s="92" t="str">
        <f t="shared" si="4"/>
        <v>N/A</v>
      </c>
    </row>
    <row r="37" spans="1:12" x14ac:dyDescent="0.25">
      <c r="A37" s="115" t="s">
        <v>61</v>
      </c>
      <c r="B37" s="25" t="s">
        <v>213</v>
      </c>
      <c r="C37" s="9">
        <v>1.8098788910000001</v>
      </c>
      <c r="D37" s="7" t="str">
        <f t="shared" si="11"/>
        <v>N/A</v>
      </c>
      <c r="E37" s="9">
        <v>1.9616378073</v>
      </c>
      <c r="F37" s="7" t="str">
        <f t="shared" si="12"/>
        <v>N/A</v>
      </c>
      <c r="G37" s="9">
        <v>2.3468168237000002</v>
      </c>
      <c r="H37" s="7" t="str">
        <f t="shared" si="13"/>
        <v>N/A</v>
      </c>
      <c r="I37" s="8">
        <v>8.3849999999999998</v>
      </c>
      <c r="J37" s="8">
        <v>19.64</v>
      </c>
      <c r="K37" s="25" t="s">
        <v>213</v>
      </c>
      <c r="L37" s="92" t="str">
        <f t="shared" si="4"/>
        <v>N/A</v>
      </c>
    </row>
    <row r="38" spans="1:12" x14ac:dyDescent="0.25">
      <c r="A38" s="115" t="s">
        <v>62</v>
      </c>
      <c r="B38" s="25" t="s">
        <v>278</v>
      </c>
      <c r="C38" s="9">
        <v>4.7370133120000002</v>
      </c>
      <c r="D38" s="7" t="str">
        <f>IF($B38="N/A","N/A",IF(C38&gt;=5,"No",IF(C38&lt;0,"No","Yes")))</f>
        <v>Yes</v>
      </c>
      <c r="E38" s="9">
        <v>4.5840906917000002</v>
      </c>
      <c r="F38" s="7" t="str">
        <f>IF($B38="N/A","N/A",IF(E38&gt;=5,"No",IF(E38&lt;0,"No","Yes")))</f>
        <v>Yes</v>
      </c>
      <c r="G38" s="9">
        <v>4.4780510227999999</v>
      </c>
      <c r="H38" s="7" t="str">
        <f>IF($B38="N/A","N/A",IF(G38&gt;=5,"No",IF(G38&lt;0,"No","Yes")))</f>
        <v>Yes</v>
      </c>
      <c r="I38" s="8">
        <v>-3.23</v>
      </c>
      <c r="J38" s="8">
        <v>-2.31</v>
      </c>
      <c r="K38" s="25" t="s">
        <v>740</v>
      </c>
      <c r="L38" s="92" t="str">
        <f t="shared" si="4"/>
        <v>Yes</v>
      </c>
    </row>
    <row r="39" spans="1:12" x14ac:dyDescent="0.25">
      <c r="A39" s="115" t="s">
        <v>63</v>
      </c>
      <c r="B39" s="25" t="s">
        <v>213</v>
      </c>
      <c r="C39" s="9">
        <v>18.405314783000001</v>
      </c>
      <c r="D39" s="7" t="str">
        <f>IF($B39="N/A","N/A",IF(C39&gt;10,"No",IF(C39&lt;-10,"No","Yes")))</f>
        <v>N/A</v>
      </c>
      <c r="E39" s="9">
        <v>18.700373099</v>
      </c>
      <c r="F39" s="7" t="str">
        <f>IF($B39="N/A","N/A",IF(E39&gt;10,"No",IF(E39&lt;-10,"No","Yes")))</f>
        <v>N/A</v>
      </c>
      <c r="G39" s="9">
        <v>19.444955183000001</v>
      </c>
      <c r="H39" s="7" t="str">
        <f>IF($B39="N/A","N/A",IF(G39&gt;10,"No",IF(G39&lt;-10,"No","Yes")))</f>
        <v>N/A</v>
      </c>
      <c r="I39" s="8">
        <v>1.603</v>
      </c>
      <c r="J39" s="8">
        <v>3.9820000000000002</v>
      </c>
      <c r="K39" s="25" t="s">
        <v>740</v>
      </c>
      <c r="L39" s="92" t="str">
        <f t="shared" si="4"/>
        <v>Yes</v>
      </c>
    </row>
    <row r="40" spans="1:12" x14ac:dyDescent="0.25">
      <c r="A40" s="115" t="s">
        <v>64</v>
      </c>
      <c r="B40" s="25" t="s">
        <v>213</v>
      </c>
      <c r="C40" s="9">
        <v>11.893141186999999</v>
      </c>
      <c r="D40" s="7" t="str">
        <f>IF($B40="N/A","N/A",IF(C40&gt;10,"No",IF(C40&lt;-10,"No","Yes")))</f>
        <v>N/A</v>
      </c>
      <c r="E40" s="9">
        <v>11.359508889000001</v>
      </c>
      <c r="F40" s="7" t="str">
        <f>IF($B40="N/A","N/A",IF(E40&gt;10,"No",IF(E40&lt;-10,"No","Yes")))</f>
        <v>N/A</v>
      </c>
      <c r="G40" s="9">
        <v>10.674310029000001</v>
      </c>
      <c r="H40" s="7" t="str">
        <f>IF($B40="N/A","N/A",IF(G40&gt;10,"No",IF(G40&lt;-10,"No","Yes")))</f>
        <v>N/A</v>
      </c>
      <c r="I40" s="8">
        <v>-4.49</v>
      </c>
      <c r="J40" s="8">
        <v>-6.03</v>
      </c>
      <c r="K40" s="25" t="s">
        <v>740</v>
      </c>
      <c r="L40" s="92" t="str">
        <f t="shared" si="4"/>
        <v>Yes</v>
      </c>
    </row>
    <row r="41" spans="1:12" x14ac:dyDescent="0.25">
      <c r="A41" s="91" t="s">
        <v>19</v>
      </c>
      <c r="B41" s="21" t="s">
        <v>281</v>
      </c>
      <c r="C41" s="4">
        <v>4.8899009107999998</v>
      </c>
      <c r="D41" s="7" t="str">
        <f>IF($B41="N/A","N/A",IF(C41&gt;8,"No",IF(C41&lt;2,"No","Yes")))</f>
        <v>Yes</v>
      </c>
      <c r="E41" s="4">
        <v>4.6424471444000002</v>
      </c>
      <c r="F41" s="7" t="str">
        <f>IF($B41="N/A","N/A",IF(E41&gt;8,"No",IF(E41&lt;2,"No","Yes")))</f>
        <v>Yes</v>
      </c>
      <c r="G41" s="4">
        <v>4.4226614571000002</v>
      </c>
      <c r="H41" s="7" t="str">
        <f>IF($B41="N/A","N/A",IF(G41&gt;8,"No",IF(G41&lt;2,"No","Yes")))</f>
        <v>Yes</v>
      </c>
      <c r="I41" s="8">
        <v>-5.0599999999999996</v>
      </c>
      <c r="J41" s="8">
        <v>-4.7300000000000004</v>
      </c>
      <c r="K41" s="25" t="s">
        <v>740</v>
      </c>
      <c r="L41" s="92" t="str">
        <f t="shared" si="4"/>
        <v>Yes</v>
      </c>
    </row>
    <row r="42" spans="1:12" x14ac:dyDescent="0.25">
      <c r="A42" s="91" t="s">
        <v>170</v>
      </c>
      <c r="B42" s="21" t="s">
        <v>213</v>
      </c>
      <c r="C42" s="4">
        <v>22.297067361</v>
      </c>
      <c r="D42" s="7" t="str">
        <f t="shared" ref="D42:D49" si="14">IF($B42="N/A","N/A",IF(C42&gt;10,"No",IF(C42&lt;-10,"No","Yes")))</f>
        <v>N/A</v>
      </c>
      <c r="E42" s="4">
        <v>22.087678179000001</v>
      </c>
      <c r="F42" s="7" t="str">
        <f t="shared" ref="F42:F49" si="15">IF($B42="N/A","N/A",IF(E42&gt;10,"No",IF(E42&lt;-10,"No","Yes")))</f>
        <v>N/A</v>
      </c>
      <c r="G42" s="4">
        <v>22.106642150999999</v>
      </c>
      <c r="H42" s="7" t="str">
        <f t="shared" ref="H42:H49" si="16">IF($B42="N/A","N/A",IF(G42&gt;10,"No",IF(G42&lt;-10,"No","Yes")))</f>
        <v>N/A</v>
      </c>
      <c r="I42" s="8">
        <v>-0.93899999999999995</v>
      </c>
      <c r="J42" s="8">
        <v>8.5900000000000004E-2</v>
      </c>
      <c r="K42" s="25" t="s">
        <v>740</v>
      </c>
      <c r="L42" s="92" t="str">
        <f>IF(J42="Div by 0", "N/A", IF(OR(J42="N/A",K42="N/A"),"N/A", IF(J42&gt;VALUE(MID(K42,1,2)), "No", IF(J42&lt;-1*VALUE(MID(K42,1,2)), "No", "Yes"))))</f>
        <v>Yes</v>
      </c>
    </row>
    <row r="43" spans="1:12" x14ac:dyDescent="0.25">
      <c r="A43" s="91" t="s">
        <v>171</v>
      </c>
      <c r="B43" s="21" t="s">
        <v>213</v>
      </c>
      <c r="C43" s="4">
        <v>32.229256331000002</v>
      </c>
      <c r="D43" s="7" t="str">
        <f t="shared" si="14"/>
        <v>N/A</v>
      </c>
      <c r="E43" s="4">
        <v>32.655936095000001</v>
      </c>
      <c r="F43" s="7" t="str">
        <f t="shared" si="15"/>
        <v>N/A</v>
      </c>
      <c r="G43" s="4">
        <v>34.205929671</v>
      </c>
      <c r="H43" s="7" t="str">
        <f t="shared" si="16"/>
        <v>N/A</v>
      </c>
      <c r="I43" s="8">
        <v>1.3240000000000001</v>
      </c>
      <c r="J43" s="8">
        <v>4.7460000000000004</v>
      </c>
      <c r="K43" s="25" t="s">
        <v>740</v>
      </c>
      <c r="L43" s="92" t="str">
        <f>IF(J43="Div by 0", "N/A", IF(OR(J43="N/A",K43="N/A"),"N/A", IF(J43&gt;VALUE(MID(K43,1,2)), "No", IF(J43&lt;-1*VALUE(MID(K43,1,2)), "No", "Yes"))))</f>
        <v>Yes</v>
      </c>
    </row>
    <row r="44" spans="1:12" x14ac:dyDescent="0.25">
      <c r="A44" s="91" t="s">
        <v>172</v>
      </c>
      <c r="B44" s="21" t="s">
        <v>213</v>
      </c>
      <c r="C44" s="4">
        <v>2.9841857672000001</v>
      </c>
      <c r="D44" s="7" t="str">
        <f t="shared" si="14"/>
        <v>N/A</v>
      </c>
      <c r="E44" s="4">
        <v>2.9503491821000001</v>
      </c>
      <c r="F44" s="7" t="str">
        <f t="shared" si="15"/>
        <v>N/A</v>
      </c>
      <c r="G44" s="4">
        <v>2.8306136519999998</v>
      </c>
      <c r="H44" s="7" t="str">
        <f t="shared" si="16"/>
        <v>N/A</v>
      </c>
      <c r="I44" s="8">
        <v>-1.1299999999999999</v>
      </c>
      <c r="J44" s="8">
        <v>-4.0599999999999996</v>
      </c>
      <c r="K44" s="25" t="s">
        <v>740</v>
      </c>
      <c r="L44" s="92" t="str">
        <f t="shared" ref="L44:L53" si="17">IF(J44="Div by 0", "N/A", IF(OR(J44="N/A",K44="N/A"),"N/A", IF(J44&gt;VALUE(MID(K44,1,2)), "No", IF(J44&lt;-1*VALUE(MID(K44,1,2)), "No", "Yes"))))</f>
        <v>Yes</v>
      </c>
    </row>
    <row r="45" spans="1:12" x14ac:dyDescent="0.25">
      <c r="A45" s="91" t="s">
        <v>173</v>
      </c>
      <c r="B45" s="21" t="s">
        <v>213</v>
      </c>
      <c r="C45" s="4">
        <v>17.332098889000001</v>
      </c>
      <c r="D45" s="7" t="str">
        <f t="shared" si="14"/>
        <v>N/A</v>
      </c>
      <c r="E45" s="4">
        <v>17.477040083999999</v>
      </c>
      <c r="F45" s="7" t="str">
        <f t="shared" si="15"/>
        <v>N/A</v>
      </c>
      <c r="G45" s="4">
        <v>16.936796138999998</v>
      </c>
      <c r="H45" s="7" t="str">
        <f t="shared" si="16"/>
        <v>N/A</v>
      </c>
      <c r="I45" s="8">
        <v>0.83630000000000004</v>
      </c>
      <c r="J45" s="8">
        <v>-3.09</v>
      </c>
      <c r="K45" s="25" t="s">
        <v>740</v>
      </c>
      <c r="L45" s="92" t="str">
        <f t="shared" si="17"/>
        <v>Yes</v>
      </c>
    </row>
    <row r="46" spans="1:12" x14ac:dyDescent="0.25">
      <c r="A46" s="91" t="s">
        <v>174</v>
      </c>
      <c r="B46" s="21" t="s">
        <v>213</v>
      </c>
      <c r="C46" s="4">
        <v>10.756681013</v>
      </c>
      <c r="D46" s="7" t="str">
        <f t="shared" si="14"/>
        <v>N/A</v>
      </c>
      <c r="E46" s="4">
        <v>10.771788002999999</v>
      </c>
      <c r="F46" s="7" t="str">
        <f t="shared" si="15"/>
        <v>N/A</v>
      </c>
      <c r="G46" s="4">
        <v>10.535049414</v>
      </c>
      <c r="H46" s="7" t="str">
        <f t="shared" si="16"/>
        <v>N/A</v>
      </c>
      <c r="I46" s="8">
        <v>0.1404</v>
      </c>
      <c r="J46" s="8">
        <v>-2.2000000000000002</v>
      </c>
      <c r="K46" s="25" t="s">
        <v>740</v>
      </c>
      <c r="L46" s="92" t="str">
        <f t="shared" si="17"/>
        <v>Yes</v>
      </c>
    </row>
    <row r="47" spans="1:12" x14ac:dyDescent="0.25">
      <c r="A47" s="91" t="s">
        <v>175</v>
      </c>
      <c r="B47" s="21" t="s">
        <v>213</v>
      </c>
      <c r="C47" s="4">
        <v>3.7713942548000001</v>
      </c>
      <c r="D47" s="7" t="str">
        <f t="shared" si="14"/>
        <v>N/A</v>
      </c>
      <c r="E47" s="4">
        <v>3.8496125513999999</v>
      </c>
      <c r="F47" s="7" t="str">
        <f t="shared" si="15"/>
        <v>N/A</v>
      </c>
      <c r="G47" s="4">
        <v>3.8147552287000002</v>
      </c>
      <c r="H47" s="7" t="str">
        <f t="shared" si="16"/>
        <v>N/A</v>
      </c>
      <c r="I47" s="8">
        <v>2.0739999999999998</v>
      </c>
      <c r="J47" s="8">
        <v>-0.90500000000000003</v>
      </c>
      <c r="K47" s="25" t="s">
        <v>740</v>
      </c>
      <c r="L47" s="92" t="str">
        <f t="shared" si="17"/>
        <v>Yes</v>
      </c>
    </row>
    <row r="48" spans="1:12" x14ac:dyDescent="0.25">
      <c r="A48" s="91" t="s">
        <v>176</v>
      </c>
      <c r="B48" s="21" t="s">
        <v>213</v>
      </c>
      <c r="C48" s="4">
        <v>3.0359823841</v>
      </c>
      <c r="D48" s="7" t="str">
        <f t="shared" si="14"/>
        <v>N/A</v>
      </c>
      <c r="E48" s="4">
        <v>2.9472400267999999</v>
      </c>
      <c r="F48" s="7" t="str">
        <f t="shared" si="15"/>
        <v>N/A</v>
      </c>
      <c r="G48" s="4">
        <v>2.7628131464000001</v>
      </c>
      <c r="H48" s="7" t="str">
        <f t="shared" si="16"/>
        <v>N/A</v>
      </c>
      <c r="I48" s="8">
        <v>-2.92</v>
      </c>
      <c r="J48" s="8">
        <v>-6.26</v>
      </c>
      <c r="K48" s="25" t="s">
        <v>740</v>
      </c>
      <c r="L48" s="92" t="str">
        <f t="shared" si="17"/>
        <v>Yes</v>
      </c>
    </row>
    <row r="49" spans="1:12" x14ac:dyDescent="0.25">
      <c r="A49" s="91" t="s">
        <v>957</v>
      </c>
      <c r="B49" s="21" t="s">
        <v>213</v>
      </c>
      <c r="C49" s="4">
        <v>2.7034330897999999</v>
      </c>
      <c r="D49" s="7" t="str">
        <f t="shared" si="14"/>
        <v>N/A</v>
      </c>
      <c r="E49" s="4">
        <v>2.6179087342999998</v>
      </c>
      <c r="F49" s="7" t="str">
        <f t="shared" si="15"/>
        <v>N/A</v>
      </c>
      <c r="G49" s="4">
        <v>2.3847391403999998</v>
      </c>
      <c r="H49" s="7" t="str">
        <f t="shared" si="16"/>
        <v>N/A</v>
      </c>
      <c r="I49" s="8">
        <v>-3.16</v>
      </c>
      <c r="J49" s="8">
        <v>-8.91</v>
      </c>
      <c r="K49" s="25" t="s">
        <v>740</v>
      </c>
      <c r="L49" s="92" t="str">
        <f t="shared" si="17"/>
        <v>Yes</v>
      </c>
    </row>
    <row r="50" spans="1:12" x14ac:dyDescent="0.25">
      <c r="A50" s="115" t="s">
        <v>208</v>
      </c>
      <c r="B50" s="21" t="s">
        <v>213</v>
      </c>
      <c r="C50" s="22">
        <v>237451</v>
      </c>
      <c r="D50" s="5" t="str">
        <f t="shared" ref="D50:D53" si="18">IF($B50="N/A","N/A",IF(C50&lt;0,"No","Yes"))</f>
        <v>N/A</v>
      </c>
      <c r="E50" s="22">
        <v>246836</v>
      </c>
      <c r="F50" s="5" t="str">
        <f t="shared" ref="F50:F53" si="19">IF($B50="N/A","N/A",IF(E50&lt;0,"No","Yes"))</f>
        <v>N/A</v>
      </c>
      <c r="G50" s="22">
        <v>263144</v>
      </c>
      <c r="H50" s="5" t="str">
        <f t="shared" ref="H50:H53" si="20">IF($B50="N/A","N/A",IF(G50&lt;0,"No","Yes"))</f>
        <v>N/A</v>
      </c>
      <c r="I50" s="8">
        <v>3.952</v>
      </c>
      <c r="J50" s="8">
        <v>6.6070000000000002</v>
      </c>
      <c r="K50" s="25" t="s">
        <v>740</v>
      </c>
      <c r="L50" s="92" t="str">
        <f t="shared" si="17"/>
        <v>Yes</v>
      </c>
    </row>
    <row r="51" spans="1:12" x14ac:dyDescent="0.25">
      <c r="A51" s="115" t="s">
        <v>209</v>
      </c>
      <c r="B51" s="21" t="s">
        <v>213</v>
      </c>
      <c r="C51" s="22">
        <v>11926</v>
      </c>
      <c r="D51" s="5" t="str">
        <f t="shared" si="18"/>
        <v>N/A</v>
      </c>
      <c r="E51" s="22">
        <v>12236</v>
      </c>
      <c r="F51" s="5" t="str">
        <f t="shared" si="19"/>
        <v>N/A</v>
      </c>
      <c r="G51" s="22">
        <v>12242</v>
      </c>
      <c r="H51" s="5" t="str">
        <f t="shared" si="20"/>
        <v>N/A</v>
      </c>
      <c r="I51" s="8">
        <v>2.5990000000000002</v>
      </c>
      <c r="J51" s="8">
        <v>4.9000000000000002E-2</v>
      </c>
      <c r="K51" s="25" t="s">
        <v>740</v>
      </c>
      <c r="L51" s="92" t="str">
        <f t="shared" si="17"/>
        <v>Yes</v>
      </c>
    </row>
    <row r="52" spans="1:12" x14ac:dyDescent="0.25">
      <c r="A52" s="115" t="s">
        <v>210</v>
      </c>
      <c r="B52" s="21" t="s">
        <v>213</v>
      </c>
      <c r="C52" s="22">
        <v>112254</v>
      </c>
      <c r="D52" s="5" t="str">
        <f t="shared" si="18"/>
        <v>N/A</v>
      </c>
      <c r="E52" s="22">
        <v>116072</v>
      </c>
      <c r="F52" s="5" t="str">
        <f t="shared" si="19"/>
        <v>N/A</v>
      </c>
      <c r="G52" s="22">
        <v>117463</v>
      </c>
      <c r="H52" s="5" t="str">
        <f t="shared" si="20"/>
        <v>N/A</v>
      </c>
      <c r="I52" s="8">
        <v>3.4009999999999998</v>
      </c>
      <c r="J52" s="8">
        <v>1.198</v>
      </c>
      <c r="K52" s="25" t="s">
        <v>740</v>
      </c>
      <c r="L52" s="92" t="str">
        <f t="shared" si="17"/>
        <v>Yes</v>
      </c>
    </row>
    <row r="53" spans="1:12" x14ac:dyDescent="0.25">
      <c r="A53" s="115" t="s">
        <v>958</v>
      </c>
      <c r="B53" s="21" t="s">
        <v>213</v>
      </c>
      <c r="C53" s="22">
        <v>38009</v>
      </c>
      <c r="D53" s="5" t="str">
        <f t="shared" si="18"/>
        <v>N/A</v>
      </c>
      <c r="E53" s="22">
        <v>27581</v>
      </c>
      <c r="F53" s="5" t="str">
        <f t="shared" si="19"/>
        <v>N/A</v>
      </c>
      <c r="G53" s="22">
        <v>27326</v>
      </c>
      <c r="H53" s="5" t="str">
        <f t="shared" si="20"/>
        <v>N/A</v>
      </c>
      <c r="I53" s="8">
        <v>-27.4</v>
      </c>
      <c r="J53" s="8">
        <v>-0.92500000000000004</v>
      </c>
      <c r="K53" s="25" t="s">
        <v>740</v>
      </c>
      <c r="L53" s="92" t="str">
        <f t="shared" si="17"/>
        <v>Yes</v>
      </c>
    </row>
    <row r="54" spans="1:12" x14ac:dyDescent="0.25">
      <c r="A54" s="115" t="s">
        <v>959</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92" t="str">
        <f t="shared" si="4"/>
        <v>N/A</v>
      </c>
    </row>
    <row r="55" spans="1:12" x14ac:dyDescent="0.25">
      <c r="A55" s="115" t="s">
        <v>1749</v>
      </c>
      <c r="B55" s="21" t="s">
        <v>213</v>
      </c>
      <c r="C55" s="4">
        <v>99.996997297999997</v>
      </c>
      <c r="D55" s="7" t="str">
        <f>IF($B55="N/A","N/A",IF(C55&gt;10,"No",IF(C55&lt;-10,"No","Yes")))</f>
        <v>N/A</v>
      </c>
      <c r="E55" s="4">
        <v>99.998086674000007</v>
      </c>
      <c r="F55" s="7" t="str">
        <f>IF($B55="N/A","N/A",IF(E55&gt;10,"No",IF(E55&lt;-10,"No","Yes")))</f>
        <v>N/A</v>
      </c>
      <c r="G55" s="4">
        <v>99.997931510000001</v>
      </c>
      <c r="H55" s="7" t="str">
        <f>IF($B55="N/A","N/A",IF(G55&gt;10,"No",IF(G55&lt;-10,"No","Yes")))</f>
        <v>N/A</v>
      </c>
      <c r="I55" s="8">
        <v>1.1000000000000001E-3</v>
      </c>
      <c r="J55" s="8">
        <v>0</v>
      </c>
      <c r="K55" s="21" t="s">
        <v>213</v>
      </c>
      <c r="L55" s="92" t="str">
        <f t="shared" si="4"/>
        <v>N/A</v>
      </c>
    </row>
    <row r="56" spans="1:12" x14ac:dyDescent="0.25">
      <c r="A56" s="115" t="s">
        <v>177</v>
      </c>
      <c r="B56" s="21" t="s">
        <v>213</v>
      </c>
      <c r="C56" s="4">
        <v>56.349714743</v>
      </c>
      <c r="D56" s="7" t="str">
        <f t="shared" ref="D56:D57" si="21">IF($B56="N/A","N/A",IF(C56&gt;10,"No",IF(C56&lt;-10,"No","Yes")))</f>
        <v>N/A</v>
      </c>
      <c r="E56" s="4">
        <v>56.13101502</v>
      </c>
      <c r="F56" s="7" t="str">
        <f t="shared" ref="F56:F57" si="22">IF($B56="N/A","N/A",IF(E56&gt;10,"No",IF(E56&lt;-10,"No","Yes")))</f>
        <v>N/A</v>
      </c>
      <c r="G56" s="4">
        <v>55.645368881000003</v>
      </c>
      <c r="H56" s="7" t="str">
        <f t="shared" ref="H56:H57" si="23">IF($B56="N/A","N/A",IF(G56&gt;10,"No",IF(G56&lt;-10,"No","Yes")))</f>
        <v>N/A</v>
      </c>
      <c r="I56" s="8">
        <v>-0.38800000000000001</v>
      </c>
      <c r="J56" s="8">
        <v>-0.86499999999999999</v>
      </c>
      <c r="K56" s="25" t="s">
        <v>740</v>
      </c>
      <c r="L56" s="92" t="str">
        <f>IF(J56="Div by 0", "N/A", IF(OR(J56="N/A",K56="N/A"),"N/A", IF(J56&gt;VALUE(MID(K56,1,2)), "No", IF(J56&lt;-1*VALUE(MID(K56,1,2)), "No", "Yes"))))</f>
        <v>Yes</v>
      </c>
    </row>
    <row r="57" spans="1:12" x14ac:dyDescent="0.25">
      <c r="A57" s="137" t="s">
        <v>178</v>
      </c>
      <c r="B57" s="21" t="s">
        <v>213</v>
      </c>
      <c r="C57" s="4">
        <v>43.647282554</v>
      </c>
      <c r="D57" s="7" t="str">
        <f t="shared" si="21"/>
        <v>N/A</v>
      </c>
      <c r="E57" s="4">
        <v>43.867071654</v>
      </c>
      <c r="F57" s="7" t="str">
        <f t="shared" si="22"/>
        <v>N/A</v>
      </c>
      <c r="G57" s="4">
        <v>44.352562628999998</v>
      </c>
      <c r="H57" s="7" t="str">
        <f t="shared" si="23"/>
        <v>N/A</v>
      </c>
      <c r="I57" s="8">
        <v>0.50360000000000005</v>
      </c>
      <c r="J57" s="8">
        <v>1.107</v>
      </c>
      <c r="K57" s="25" t="s">
        <v>740</v>
      </c>
      <c r="L57" s="92" t="str">
        <f>IF(J57="Div by 0", "N/A", IF(OR(J57="N/A",K57="N/A"),"N/A", IF(J57&gt;VALUE(MID(K57,1,2)), "No", IF(J57&lt;-1*VALUE(MID(K57,1,2)), "No", "Yes"))))</f>
        <v>Yes</v>
      </c>
    </row>
    <row r="58" spans="1:12" x14ac:dyDescent="0.25">
      <c r="A58" s="138" t="s">
        <v>686</v>
      </c>
      <c r="B58" s="21" t="s">
        <v>282</v>
      </c>
      <c r="C58" s="4">
        <v>55.444399959999998</v>
      </c>
      <c r="D58" s="7" t="str">
        <f>IF($B58="N/A","N/A",IF(C58&gt;70,"No",IF(C58&lt;40,"No","Yes")))</f>
        <v>Yes</v>
      </c>
      <c r="E58" s="4">
        <v>61.076963550999999</v>
      </c>
      <c r="F58" s="7" t="str">
        <f>IF($B58="N/A","N/A",IF(E58&gt;70,"No",IF(E58&lt;40,"No","Yes")))</f>
        <v>Yes</v>
      </c>
      <c r="G58" s="4">
        <v>60.650655022000002</v>
      </c>
      <c r="H58" s="7" t="str">
        <f>IF($B58="N/A","N/A",IF(G58&gt;70,"No",IF(G58&lt;40,"No","Yes")))</f>
        <v>Yes</v>
      </c>
      <c r="I58" s="8">
        <v>10.16</v>
      </c>
      <c r="J58" s="8">
        <v>-0.69799999999999995</v>
      </c>
      <c r="K58" s="25" t="s">
        <v>740</v>
      </c>
      <c r="L58" s="92" t="str">
        <f t="shared" si="4"/>
        <v>Yes</v>
      </c>
    </row>
    <row r="59" spans="1:12" x14ac:dyDescent="0.25">
      <c r="A59" s="115" t="s">
        <v>687</v>
      </c>
      <c r="B59" s="21" t="s">
        <v>213</v>
      </c>
      <c r="C59" s="4">
        <v>69.155034233999999</v>
      </c>
      <c r="D59" s="7" t="str">
        <f>IF($B59="N/A","N/A",IF(C59&gt;10,"No",IF(C59&lt;-10,"No","Yes")))</f>
        <v>N/A</v>
      </c>
      <c r="E59" s="4">
        <v>67.829656233999998</v>
      </c>
      <c r="F59" s="7" t="str">
        <f>IF($B59="N/A","N/A",IF(E59&gt;10,"No",IF(E59&lt;-10,"No","Yes")))</f>
        <v>N/A</v>
      </c>
      <c r="G59" s="4">
        <v>69.483288959999996</v>
      </c>
      <c r="H59" s="7" t="str">
        <f>IF($B59="N/A","N/A",IF(G59&gt;10,"No",IF(G59&lt;-10,"No","Yes")))</f>
        <v>N/A</v>
      </c>
      <c r="I59" s="8">
        <v>-1.92</v>
      </c>
      <c r="J59" s="8">
        <v>2.4380000000000002</v>
      </c>
      <c r="K59" s="21" t="s">
        <v>213</v>
      </c>
      <c r="L59" s="92" t="str">
        <f t="shared" si="4"/>
        <v>N/A</v>
      </c>
    </row>
    <row r="60" spans="1:12" x14ac:dyDescent="0.25">
      <c r="A60" s="115" t="s">
        <v>688</v>
      </c>
      <c r="B60" s="21" t="s">
        <v>213</v>
      </c>
      <c r="C60" s="4">
        <v>75.372630881999996</v>
      </c>
      <c r="D60" s="7" t="str">
        <f t="shared" ref="D60:D66" si="24">IF($B60="N/A","N/A",IF(C60&gt;10,"No",IF(C60&lt;-10,"No","Yes")))</f>
        <v>N/A</v>
      </c>
      <c r="E60" s="4">
        <v>75.389132544999995</v>
      </c>
      <c r="F60" s="7" t="str">
        <f t="shared" ref="F60:F66" si="25">IF($B60="N/A","N/A",IF(E60&gt;10,"No",IF(E60&lt;-10,"No","Yes")))</f>
        <v>N/A</v>
      </c>
      <c r="G60" s="4">
        <v>75.496415116999998</v>
      </c>
      <c r="H60" s="7" t="str">
        <f t="shared" ref="H60:H66" si="26">IF($B60="N/A","N/A",IF(G60&gt;10,"No",IF(G60&lt;-10,"No","Yes")))</f>
        <v>N/A</v>
      </c>
      <c r="I60" s="8">
        <v>2.1899999999999999E-2</v>
      </c>
      <c r="J60" s="8">
        <v>0.14230000000000001</v>
      </c>
      <c r="K60" s="21" t="s">
        <v>213</v>
      </c>
      <c r="L60" s="92" t="str">
        <f t="shared" si="4"/>
        <v>N/A</v>
      </c>
    </row>
    <row r="61" spans="1:12" x14ac:dyDescent="0.25">
      <c r="A61" s="115" t="s">
        <v>1744</v>
      </c>
      <c r="B61" s="21" t="s">
        <v>213</v>
      </c>
      <c r="C61" s="4">
        <v>53.292349303999998</v>
      </c>
      <c r="D61" s="7" t="str">
        <f t="shared" si="24"/>
        <v>N/A</v>
      </c>
      <c r="E61" s="4">
        <v>63.342455372000003</v>
      </c>
      <c r="F61" s="7" t="str">
        <f t="shared" si="25"/>
        <v>N/A</v>
      </c>
      <c r="G61" s="4">
        <v>61.989767851000003</v>
      </c>
      <c r="H61" s="7" t="str">
        <f t="shared" si="26"/>
        <v>N/A</v>
      </c>
      <c r="I61" s="8">
        <v>18.86</v>
      </c>
      <c r="J61" s="8">
        <v>-2.14</v>
      </c>
      <c r="K61" s="21" t="s">
        <v>213</v>
      </c>
      <c r="L61" s="92" t="str">
        <f t="shared" si="4"/>
        <v>N/A</v>
      </c>
    </row>
    <row r="62" spans="1:12" x14ac:dyDescent="0.25">
      <c r="A62" s="115" t="s">
        <v>689</v>
      </c>
      <c r="B62" s="21" t="s">
        <v>213</v>
      </c>
      <c r="C62" s="4">
        <v>27.518904915</v>
      </c>
      <c r="D62" s="7" t="str">
        <f t="shared" si="24"/>
        <v>N/A</v>
      </c>
      <c r="E62" s="4">
        <v>28.425300144000001</v>
      </c>
      <c r="F62" s="7" t="str">
        <f t="shared" si="25"/>
        <v>N/A</v>
      </c>
      <c r="G62" s="4">
        <v>28.718284113999999</v>
      </c>
      <c r="H62" s="7" t="str">
        <f t="shared" si="26"/>
        <v>N/A</v>
      </c>
      <c r="I62" s="8">
        <v>3.294</v>
      </c>
      <c r="J62" s="8">
        <v>1.0309999999999999</v>
      </c>
      <c r="K62" s="21" t="s">
        <v>213</v>
      </c>
      <c r="L62" s="92" t="str">
        <f t="shared" si="4"/>
        <v>N/A</v>
      </c>
    </row>
    <row r="63" spans="1:12" x14ac:dyDescent="0.25">
      <c r="A63" s="115"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1748</v>
      </c>
      <c r="J63" s="8" t="s">
        <v>1748</v>
      </c>
      <c r="K63" s="21" t="s">
        <v>213</v>
      </c>
      <c r="L63" s="92" t="str">
        <f>IF(J63="Div by 0", "N/A", IF(K63="N/A","N/A", IF(J63&gt;VALUE(MID(K63,1,2)), "No", IF(J63&lt;-1*VALUE(MID(K63,1,2)), "No", "Yes"))))</f>
        <v>N/A</v>
      </c>
    </row>
    <row r="64" spans="1:12" x14ac:dyDescent="0.25">
      <c r="A64" s="91" t="s">
        <v>146</v>
      </c>
      <c r="B64" s="21" t="s">
        <v>213</v>
      </c>
      <c r="C64" s="4">
        <v>1.5453908517999999</v>
      </c>
      <c r="D64" s="7" t="str">
        <f t="shared" si="24"/>
        <v>N/A</v>
      </c>
      <c r="E64" s="4">
        <v>1.6203482253999999</v>
      </c>
      <c r="F64" s="7" t="str">
        <f t="shared" si="25"/>
        <v>N/A</v>
      </c>
      <c r="G64" s="4">
        <v>1.4357618938000001</v>
      </c>
      <c r="H64" s="7" t="str">
        <f t="shared" si="26"/>
        <v>N/A</v>
      </c>
      <c r="I64" s="8">
        <v>4.8499999999999996</v>
      </c>
      <c r="J64" s="8">
        <v>-11.4</v>
      </c>
      <c r="K64" s="21" t="s">
        <v>213</v>
      </c>
      <c r="L64" s="92" t="str">
        <f t="shared" si="4"/>
        <v>N/A</v>
      </c>
    </row>
    <row r="65" spans="1:12" x14ac:dyDescent="0.25">
      <c r="A65" s="91" t="s">
        <v>147</v>
      </c>
      <c r="B65" s="21" t="s">
        <v>213</v>
      </c>
      <c r="C65" s="4">
        <v>1.5946852167000001</v>
      </c>
      <c r="D65" s="7" t="str">
        <f t="shared" si="24"/>
        <v>N/A</v>
      </c>
      <c r="E65" s="4">
        <v>1.7038170859999999</v>
      </c>
      <c r="F65" s="7" t="str">
        <f t="shared" si="25"/>
        <v>N/A</v>
      </c>
      <c r="G65" s="4">
        <v>1.5509078373</v>
      </c>
      <c r="H65" s="7" t="str">
        <f t="shared" si="26"/>
        <v>N/A</v>
      </c>
      <c r="I65" s="8">
        <v>6.843</v>
      </c>
      <c r="J65" s="8">
        <v>-8.9700000000000006</v>
      </c>
      <c r="K65" s="21" t="s">
        <v>213</v>
      </c>
      <c r="L65" s="92" t="str">
        <f t="shared" si="4"/>
        <v>N/A</v>
      </c>
    </row>
    <row r="66" spans="1:12" x14ac:dyDescent="0.25">
      <c r="A66" s="91" t="s">
        <v>148</v>
      </c>
      <c r="B66" s="21" t="s">
        <v>213</v>
      </c>
      <c r="C66" s="4">
        <v>1.6902712441000001</v>
      </c>
      <c r="D66" s="7" t="str">
        <f t="shared" si="24"/>
        <v>N/A</v>
      </c>
      <c r="E66" s="4">
        <v>1.7856117861</v>
      </c>
      <c r="F66" s="7" t="str">
        <f t="shared" si="25"/>
        <v>N/A</v>
      </c>
      <c r="G66" s="4">
        <v>1.6276717996000001</v>
      </c>
      <c r="H66" s="7" t="str">
        <f t="shared" si="26"/>
        <v>N/A</v>
      </c>
      <c r="I66" s="8">
        <v>5.641</v>
      </c>
      <c r="J66" s="8">
        <v>-8.85</v>
      </c>
      <c r="K66" s="21" t="s">
        <v>213</v>
      </c>
      <c r="L66" s="92" t="str">
        <f t="shared" si="4"/>
        <v>N/A</v>
      </c>
    </row>
    <row r="67" spans="1:12" x14ac:dyDescent="0.25">
      <c r="A67" s="115" t="s">
        <v>960</v>
      </c>
      <c r="B67" s="25" t="s">
        <v>213</v>
      </c>
      <c r="C67" s="1">
        <v>1781</v>
      </c>
      <c r="D67" s="7" t="str">
        <f>IF($B67="N/A","N/A",IF(C67&gt;10,"No",IF(C67&lt;-10,"No","Yes")))</f>
        <v>N/A</v>
      </c>
      <c r="E67" s="1">
        <v>1850</v>
      </c>
      <c r="F67" s="7" t="str">
        <f>IF($B67="N/A","N/A",IF(E67&gt;10,"No",IF(E67&lt;-10,"No","Yes")))</f>
        <v>N/A</v>
      </c>
      <c r="G67" s="1">
        <v>1429</v>
      </c>
      <c r="H67" s="7" t="str">
        <f>IF($B67="N/A","N/A",IF(G67&gt;10,"No",IF(G67&lt;-10,"No","Yes")))</f>
        <v>N/A</v>
      </c>
      <c r="I67" s="8">
        <v>3.8740000000000001</v>
      </c>
      <c r="J67" s="8">
        <v>-22.8</v>
      </c>
      <c r="K67" s="21" t="s">
        <v>213</v>
      </c>
      <c r="L67" s="92" t="str">
        <f t="shared" si="4"/>
        <v>N/A</v>
      </c>
    </row>
    <row r="68" spans="1:12" x14ac:dyDescent="0.25">
      <c r="A68" s="91"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1748</v>
      </c>
      <c r="J68" s="8" t="s">
        <v>1748</v>
      </c>
      <c r="K68" s="21" t="s">
        <v>213</v>
      </c>
      <c r="L68" s="92" t="str">
        <f t="shared" si="4"/>
        <v>N/A</v>
      </c>
    </row>
    <row r="69" spans="1:12" x14ac:dyDescent="0.25">
      <c r="A69" s="91" t="s">
        <v>202</v>
      </c>
      <c r="B69" s="25" t="s">
        <v>217</v>
      </c>
      <c r="C69" s="1">
        <v>642</v>
      </c>
      <c r="D69" s="7" t="str">
        <f t="shared" si="27"/>
        <v>No</v>
      </c>
      <c r="E69" s="1">
        <v>613</v>
      </c>
      <c r="F69" s="7" t="str">
        <f t="shared" si="28"/>
        <v>No</v>
      </c>
      <c r="G69" s="1">
        <v>63</v>
      </c>
      <c r="H69" s="7" t="str">
        <f t="shared" si="29"/>
        <v>No</v>
      </c>
      <c r="I69" s="8">
        <v>-4.5199999999999996</v>
      </c>
      <c r="J69" s="8">
        <v>-89.7</v>
      </c>
      <c r="K69" s="21" t="s">
        <v>213</v>
      </c>
      <c r="L69" s="92" t="str">
        <f t="shared" si="4"/>
        <v>N/A</v>
      </c>
    </row>
    <row r="70" spans="1:12" x14ac:dyDescent="0.25">
      <c r="A70" s="91" t="s">
        <v>203</v>
      </c>
      <c r="B70" s="33" t="s">
        <v>213</v>
      </c>
      <c r="C70" s="9">
        <v>100</v>
      </c>
      <c r="D70" s="7" t="str">
        <f>IF($B70="N/A","N/A",IF(C70&gt;10,"No",IF(C70&lt;-10,"No","Yes")))</f>
        <v>N/A</v>
      </c>
      <c r="E70" s="9">
        <v>92.822185970999996</v>
      </c>
      <c r="F70" s="7" t="str">
        <f>IF($B70="N/A","N/A",IF(E70&gt;10,"No",IF(E70&lt;-10,"No","Yes")))</f>
        <v>N/A</v>
      </c>
      <c r="G70" s="9">
        <v>42.857142856999999</v>
      </c>
      <c r="H70" s="7" t="str">
        <f>IF($B70="N/A","N/A",IF(G70&gt;10,"No",IF(G70&lt;-10,"No","Yes")))</f>
        <v>N/A</v>
      </c>
      <c r="I70" s="8">
        <v>-7.18</v>
      </c>
      <c r="J70" s="8">
        <v>-53.8</v>
      </c>
      <c r="K70" s="33" t="s">
        <v>213</v>
      </c>
      <c r="L70" s="92" t="str">
        <f t="shared" si="4"/>
        <v>N/A</v>
      </c>
    </row>
    <row r="71" spans="1:12" x14ac:dyDescent="0.25">
      <c r="A71" s="115" t="s">
        <v>65</v>
      </c>
      <c r="B71" s="25" t="s">
        <v>213</v>
      </c>
      <c r="C71" s="1">
        <v>71389</v>
      </c>
      <c r="D71" s="7" t="str">
        <f>IF($B71="N/A","N/A",IF(C71&gt;10,"No",IF(C71&lt;-10,"No","Yes")))</f>
        <v>N/A</v>
      </c>
      <c r="E71" s="1">
        <v>74961</v>
      </c>
      <c r="F71" s="7" t="str">
        <f>IF($B71="N/A","N/A",IF(E71&gt;10,"No",IF(E71&lt;-10,"No","Yes")))</f>
        <v>N/A</v>
      </c>
      <c r="G71" s="1">
        <v>76130</v>
      </c>
      <c r="H71" s="7" t="str">
        <f>IF($B71="N/A","N/A",IF(G71&gt;10,"No",IF(G71&lt;-10,"No","Yes")))</f>
        <v>N/A</v>
      </c>
      <c r="I71" s="8">
        <v>5.0039999999999996</v>
      </c>
      <c r="J71" s="8">
        <v>1.5589999999999999</v>
      </c>
      <c r="K71" s="25" t="s">
        <v>740</v>
      </c>
      <c r="L71" s="92" t="str">
        <f t="shared" ref="L71:L103" si="30">IF(J71="Div by 0", "N/A", IF(K71="N/A","N/A", IF(J71&gt;VALUE(MID(K71,1,2)), "No", IF(J71&lt;-1*VALUE(MID(K71,1,2)), "No", "Yes"))))</f>
        <v>Yes</v>
      </c>
    </row>
    <row r="72" spans="1:12" x14ac:dyDescent="0.25">
      <c r="A72" s="123" t="s">
        <v>66</v>
      </c>
      <c r="B72" s="25" t="s">
        <v>213</v>
      </c>
      <c r="C72" s="1">
        <v>62310.080000000002</v>
      </c>
      <c r="D72" s="7" t="str">
        <f>IF($B72="N/A","N/A",IF(C72&gt;10,"No",IF(C72&lt;-10,"No","Yes")))</f>
        <v>N/A</v>
      </c>
      <c r="E72" s="1">
        <v>65342.74</v>
      </c>
      <c r="F72" s="7" t="str">
        <f>IF($B72="N/A","N/A",IF(E72&gt;10,"No",IF(E72&lt;-10,"No","Yes")))</f>
        <v>N/A</v>
      </c>
      <c r="G72" s="1">
        <v>66670.94</v>
      </c>
      <c r="H72" s="7" t="str">
        <f>IF($B72="N/A","N/A",IF(G72&gt;10,"No",IF(G72&lt;-10,"No","Yes")))</f>
        <v>N/A</v>
      </c>
      <c r="I72" s="8">
        <v>4.867</v>
      </c>
      <c r="J72" s="8">
        <v>2.0329999999999999</v>
      </c>
      <c r="K72" s="25" t="s">
        <v>741</v>
      </c>
      <c r="L72" s="92" t="str">
        <f t="shared" si="30"/>
        <v>Yes</v>
      </c>
    </row>
    <row r="73" spans="1:12" x14ac:dyDescent="0.25">
      <c r="A73" s="91" t="s">
        <v>67</v>
      </c>
      <c r="B73" s="21" t="s">
        <v>283</v>
      </c>
      <c r="C73" s="4">
        <v>94.177694756999998</v>
      </c>
      <c r="D73" s="7" t="str">
        <f>IF($B73="N/A","N/A",IF(C73&gt;=90,"Yes","No"))</f>
        <v>Yes</v>
      </c>
      <c r="E73" s="4">
        <v>94.177568906000005</v>
      </c>
      <c r="F73" s="7" t="str">
        <f>IF($B73="N/A","N/A",IF(E73&gt;=90,"Yes","No"))</f>
        <v>Yes</v>
      </c>
      <c r="G73" s="4">
        <v>95.117322733999998</v>
      </c>
      <c r="H73" s="7" t="str">
        <f>IF($B73="N/A","N/A",IF(G73&gt;=90,"Yes","No"))</f>
        <v>Yes</v>
      </c>
      <c r="I73" s="8">
        <v>0</v>
      </c>
      <c r="J73" s="8">
        <v>0.99790000000000001</v>
      </c>
      <c r="K73" s="25" t="s">
        <v>740</v>
      </c>
      <c r="L73" s="92" t="str">
        <f t="shared" si="30"/>
        <v>Yes</v>
      </c>
    </row>
    <row r="74" spans="1:12" x14ac:dyDescent="0.25">
      <c r="A74" s="115" t="s">
        <v>961</v>
      </c>
      <c r="B74" s="21" t="s">
        <v>283</v>
      </c>
      <c r="C74" s="4">
        <v>94.697733666000005</v>
      </c>
      <c r="D74" s="7" t="str">
        <f>IF($B74="N/A","N/A",IF(C74&gt;=90,"Yes","No"))</f>
        <v>Yes</v>
      </c>
      <c r="E74" s="4">
        <v>94.699846074999996</v>
      </c>
      <c r="F74" s="7" t="str">
        <f>IF($B74="N/A","N/A",IF(E74&gt;=90,"Yes","No"))</f>
        <v>Yes</v>
      </c>
      <c r="G74" s="4">
        <v>95.233540982999997</v>
      </c>
      <c r="H74" s="7" t="str">
        <f>IF($B74="N/A","N/A",IF(G74&gt;=90,"Yes","No"))</f>
        <v>Yes</v>
      </c>
      <c r="I74" s="8">
        <v>2.2000000000000001E-3</v>
      </c>
      <c r="J74" s="8">
        <v>0.56359999999999999</v>
      </c>
      <c r="K74" s="25" t="s">
        <v>740</v>
      </c>
      <c r="L74" s="92" t="str">
        <f t="shared" si="30"/>
        <v>Yes</v>
      </c>
    </row>
    <row r="75" spans="1:12" x14ac:dyDescent="0.25">
      <c r="A75" s="137" t="s">
        <v>962</v>
      </c>
      <c r="B75" s="25" t="s">
        <v>284</v>
      </c>
      <c r="C75" s="9">
        <v>45.053014777999998</v>
      </c>
      <c r="D75" s="7" t="str">
        <f>IF($B75="N/A","N/A",IF(C75&gt;55,"No",IF(C75&lt;30,"No","Yes")))</f>
        <v>Yes</v>
      </c>
      <c r="E75" s="9">
        <v>46.335950072999999</v>
      </c>
      <c r="F75" s="7" t="str">
        <f>IF($B75="N/A","N/A",IF(E75&gt;55,"No",IF(E75&lt;30,"No","Yes")))</f>
        <v>Yes</v>
      </c>
      <c r="G75" s="9">
        <v>47.330173776000002</v>
      </c>
      <c r="H75" s="7" t="str">
        <f>IF($B75="N/A","N/A",IF(G75&gt;55,"No",IF(G75&lt;30,"No","Yes")))</f>
        <v>Yes</v>
      </c>
      <c r="I75" s="8">
        <v>2.8479999999999999</v>
      </c>
      <c r="J75" s="8">
        <v>2.1459999999999999</v>
      </c>
      <c r="K75" s="25" t="s">
        <v>740</v>
      </c>
      <c r="L75" s="92" t="str">
        <f t="shared" si="30"/>
        <v>Yes</v>
      </c>
    </row>
    <row r="76" spans="1:12" ht="25" x14ac:dyDescent="0.25">
      <c r="A76" s="115" t="s">
        <v>963</v>
      </c>
      <c r="B76" s="25" t="s">
        <v>278</v>
      </c>
      <c r="C76" s="9">
        <v>3.6140021571999998</v>
      </c>
      <c r="D76" s="7" t="str">
        <f>IF($B76="N/A","N/A",IF(C76&gt;=5,"No",IF(C76&lt;0,"No","Yes")))</f>
        <v>Yes</v>
      </c>
      <c r="E76" s="9">
        <v>3.5325035685000001</v>
      </c>
      <c r="F76" s="7" t="str">
        <f>IF($B76="N/A","N/A",IF(E76&gt;=5,"No",IF(E76&lt;0,"No","Yes")))</f>
        <v>Yes</v>
      </c>
      <c r="G76" s="9">
        <v>2.7965322475000001</v>
      </c>
      <c r="H76" s="7" t="str">
        <f>IF($B76="N/A","N/A",IF(G76&gt;=5,"No",IF(G76&lt;0,"No","Yes")))</f>
        <v>Yes</v>
      </c>
      <c r="I76" s="8">
        <v>-2.2599999999999998</v>
      </c>
      <c r="J76" s="8">
        <v>-20.8</v>
      </c>
      <c r="K76" s="25" t="s">
        <v>213</v>
      </c>
      <c r="L76" s="92" t="str">
        <f t="shared" si="30"/>
        <v>N/A</v>
      </c>
    </row>
    <row r="77" spans="1:12" ht="25" x14ac:dyDescent="0.25">
      <c r="A77" s="115" t="s">
        <v>964</v>
      </c>
      <c r="B77" s="25" t="s">
        <v>213</v>
      </c>
      <c r="C77" s="9">
        <v>14.640911064999999</v>
      </c>
      <c r="D77" s="25" t="s">
        <v>213</v>
      </c>
      <c r="E77" s="9">
        <v>16.044343057999999</v>
      </c>
      <c r="F77" s="25" t="s">
        <v>213</v>
      </c>
      <c r="G77" s="9">
        <v>16.558518324000001</v>
      </c>
      <c r="H77" s="25" t="s">
        <v>213</v>
      </c>
      <c r="I77" s="8">
        <v>9.5860000000000003</v>
      </c>
      <c r="J77" s="8">
        <v>3.2050000000000001</v>
      </c>
      <c r="K77" s="25" t="s">
        <v>213</v>
      </c>
      <c r="L77" s="92" t="str">
        <f t="shared" si="30"/>
        <v>N/A</v>
      </c>
    </row>
    <row r="78" spans="1:12" ht="25" x14ac:dyDescent="0.25">
      <c r="A78" s="115" t="s">
        <v>965</v>
      </c>
      <c r="B78" s="25" t="s">
        <v>213</v>
      </c>
      <c r="C78" s="9">
        <v>38.480718318000001</v>
      </c>
      <c r="D78" s="25" t="s">
        <v>213</v>
      </c>
      <c r="E78" s="9">
        <v>37.219354064000001</v>
      </c>
      <c r="F78" s="25" t="s">
        <v>213</v>
      </c>
      <c r="G78" s="9">
        <v>36.114540916999999</v>
      </c>
      <c r="H78" s="25" t="s">
        <v>213</v>
      </c>
      <c r="I78" s="8">
        <v>-3.28</v>
      </c>
      <c r="J78" s="8">
        <v>-2.97</v>
      </c>
      <c r="K78" s="25" t="s">
        <v>213</v>
      </c>
      <c r="L78" s="92" t="str">
        <f t="shared" si="30"/>
        <v>N/A</v>
      </c>
    </row>
    <row r="79" spans="1:12" ht="25" x14ac:dyDescent="0.25">
      <c r="A79" s="115" t="s">
        <v>966</v>
      </c>
      <c r="B79" s="25" t="s">
        <v>213</v>
      </c>
      <c r="C79" s="9">
        <v>9.4132149210999998</v>
      </c>
      <c r="D79" s="25" t="s">
        <v>213</v>
      </c>
      <c r="E79" s="9">
        <v>10.149277624</v>
      </c>
      <c r="F79" s="25" t="s">
        <v>213</v>
      </c>
      <c r="G79" s="9">
        <v>10.378300275999999</v>
      </c>
      <c r="H79" s="25" t="s">
        <v>213</v>
      </c>
      <c r="I79" s="8">
        <v>7.819</v>
      </c>
      <c r="J79" s="8">
        <v>2.2570000000000001</v>
      </c>
      <c r="K79" s="25" t="s">
        <v>213</v>
      </c>
      <c r="L79" s="92" t="str">
        <f t="shared" si="30"/>
        <v>N/A</v>
      </c>
    </row>
    <row r="80" spans="1:12" ht="25" x14ac:dyDescent="0.25">
      <c r="A80" s="115" t="s">
        <v>967</v>
      </c>
      <c r="B80" s="25" t="s">
        <v>213</v>
      </c>
      <c r="C80" s="9">
        <v>4.6645841796000003</v>
      </c>
      <c r="D80" s="25" t="s">
        <v>213</v>
      </c>
      <c r="E80" s="9">
        <v>4.6877709742000002</v>
      </c>
      <c r="F80" s="25" t="s">
        <v>213</v>
      </c>
      <c r="G80" s="9">
        <v>4.8062524628999999</v>
      </c>
      <c r="H80" s="25" t="s">
        <v>213</v>
      </c>
      <c r="I80" s="8">
        <v>0.49709999999999999</v>
      </c>
      <c r="J80" s="8">
        <v>2.5270000000000001</v>
      </c>
      <c r="K80" s="25" t="s">
        <v>213</v>
      </c>
      <c r="L80" s="92" t="str">
        <f t="shared" si="30"/>
        <v>N/A</v>
      </c>
    </row>
    <row r="81" spans="1:12" x14ac:dyDescent="0.25">
      <c r="A81" s="115" t="s">
        <v>968</v>
      </c>
      <c r="B81" s="25" t="s">
        <v>213</v>
      </c>
      <c r="C81" s="9">
        <v>0</v>
      </c>
      <c r="D81" s="25" t="s">
        <v>213</v>
      </c>
      <c r="E81" s="9">
        <v>0</v>
      </c>
      <c r="F81" s="25" t="s">
        <v>213</v>
      </c>
      <c r="G81" s="9">
        <v>0</v>
      </c>
      <c r="H81" s="25" t="s">
        <v>213</v>
      </c>
      <c r="I81" s="8" t="s">
        <v>1748</v>
      </c>
      <c r="J81" s="8" t="s">
        <v>1748</v>
      </c>
      <c r="K81" s="25" t="s">
        <v>213</v>
      </c>
      <c r="L81" s="92" t="str">
        <f t="shared" si="30"/>
        <v>N/A</v>
      </c>
    </row>
    <row r="82" spans="1:12" x14ac:dyDescent="0.25">
      <c r="A82" s="115" t="s">
        <v>969</v>
      </c>
      <c r="B82" s="25" t="s">
        <v>213</v>
      </c>
      <c r="C82" s="9">
        <v>4.9489417137</v>
      </c>
      <c r="D82" s="25" t="s">
        <v>213</v>
      </c>
      <c r="E82" s="9">
        <v>5.3694587852</v>
      </c>
      <c r="F82" s="25" t="s">
        <v>213</v>
      </c>
      <c r="G82" s="9">
        <v>6.0606856691999997</v>
      </c>
      <c r="H82" s="25" t="s">
        <v>213</v>
      </c>
      <c r="I82" s="8">
        <v>8.4969999999999999</v>
      </c>
      <c r="J82" s="8">
        <v>12.87</v>
      </c>
      <c r="K82" s="25" t="s">
        <v>213</v>
      </c>
      <c r="L82" s="92" t="str">
        <f t="shared" si="30"/>
        <v>N/A</v>
      </c>
    </row>
    <row r="83" spans="1:12" x14ac:dyDescent="0.25">
      <c r="A83" s="115" t="s">
        <v>970</v>
      </c>
      <c r="B83" s="25" t="s">
        <v>213</v>
      </c>
      <c r="C83" s="9">
        <v>0</v>
      </c>
      <c r="D83" s="25" t="s">
        <v>213</v>
      </c>
      <c r="E83" s="9">
        <v>0</v>
      </c>
      <c r="F83" s="25" t="s">
        <v>213</v>
      </c>
      <c r="G83" s="9">
        <v>0</v>
      </c>
      <c r="H83" s="25" t="s">
        <v>213</v>
      </c>
      <c r="I83" s="8" t="s">
        <v>1748</v>
      </c>
      <c r="J83" s="8" t="s">
        <v>1748</v>
      </c>
      <c r="K83" s="25" t="s">
        <v>213</v>
      </c>
      <c r="L83" s="92" t="str">
        <f t="shared" si="30"/>
        <v>N/A</v>
      </c>
    </row>
    <row r="84" spans="1:12" x14ac:dyDescent="0.25">
      <c r="A84" s="115" t="s">
        <v>971</v>
      </c>
      <c r="B84" s="25" t="s">
        <v>213</v>
      </c>
      <c r="C84" s="9">
        <v>24.237627646</v>
      </c>
      <c r="D84" s="25" t="s">
        <v>213</v>
      </c>
      <c r="E84" s="9">
        <v>22.997291924999999</v>
      </c>
      <c r="F84" s="25" t="s">
        <v>213</v>
      </c>
      <c r="G84" s="9">
        <v>23.285170103999999</v>
      </c>
      <c r="H84" s="25" t="s">
        <v>213</v>
      </c>
      <c r="I84" s="8">
        <v>-5.12</v>
      </c>
      <c r="J84" s="8">
        <v>1.252</v>
      </c>
      <c r="K84" s="25" t="s">
        <v>213</v>
      </c>
      <c r="L84" s="92" t="str">
        <f t="shared" si="30"/>
        <v>N/A</v>
      </c>
    </row>
    <row r="85" spans="1:12" ht="25" x14ac:dyDescent="0.25">
      <c r="A85" s="115" t="s">
        <v>972</v>
      </c>
      <c r="B85" s="25" t="s">
        <v>213</v>
      </c>
      <c r="C85" s="9">
        <v>0</v>
      </c>
      <c r="D85" s="25" t="s">
        <v>213</v>
      </c>
      <c r="E85" s="9">
        <v>0</v>
      </c>
      <c r="F85" s="25" t="s">
        <v>213</v>
      </c>
      <c r="G85" s="9">
        <v>0</v>
      </c>
      <c r="H85" s="25" t="s">
        <v>213</v>
      </c>
      <c r="I85" s="8" t="s">
        <v>1748</v>
      </c>
      <c r="J85" s="8" t="s">
        <v>1748</v>
      </c>
      <c r="K85" s="25" t="s">
        <v>213</v>
      </c>
      <c r="L85" s="92" t="str">
        <f t="shared" si="30"/>
        <v>N/A</v>
      </c>
    </row>
    <row r="86" spans="1:12" ht="25" x14ac:dyDescent="0.25">
      <c r="A86" s="115" t="s">
        <v>973</v>
      </c>
      <c r="B86" s="25" t="s">
        <v>213</v>
      </c>
      <c r="C86" s="9">
        <v>0</v>
      </c>
      <c r="D86" s="25" t="s">
        <v>213</v>
      </c>
      <c r="E86" s="9">
        <v>0</v>
      </c>
      <c r="F86" s="25" t="s">
        <v>213</v>
      </c>
      <c r="G86" s="9">
        <v>0</v>
      </c>
      <c r="H86" s="25" t="s">
        <v>213</v>
      </c>
      <c r="I86" s="8" t="s">
        <v>1748</v>
      </c>
      <c r="J86" s="8" t="s">
        <v>1748</v>
      </c>
      <c r="K86" s="25" t="s">
        <v>213</v>
      </c>
      <c r="L86" s="92" t="str">
        <f t="shared" si="30"/>
        <v>N/A</v>
      </c>
    </row>
    <row r="87" spans="1:12" x14ac:dyDescent="0.25">
      <c r="A87" s="115" t="s">
        <v>974</v>
      </c>
      <c r="B87" s="25" t="s">
        <v>213</v>
      </c>
      <c r="C87" s="9">
        <v>70.996932299999997</v>
      </c>
      <c r="D87" s="25" t="s">
        <v>213</v>
      </c>
      <c r="E87" s="9">
        <v>68.436920532000002</v>
      </c>
      <c r="F87" s="25" t="s">
        <v>213</v>
      </c>
      <c r="G87" s="9">
        <v>67.002495730999996</v>
      </c>
      <c r="H87" s="25" t="s">
        <v>213</v>
      </c>
      <c r="I87" s="8">
        <v>-3.61</v>
      </c>
      <c r="J87" s="8">
        <v>-2.1</v>
      </c>
      <c r="K87" s="25" t="s">
        <v>213</v>
      </c>
      <c r="L87" s="92" t="str">
        <f t="shared" si="30"/>
        <v>N/A</v>
      </c>
    </row>
    <row r="88" spans="1:12" x14ac:dyDescent="0.25">
      <c r="A88" s="115" t="s">
        <v>975</v>
      </c>
      <c r="B88" s="25" t="s">
        <v>213</v>
      </c>
      <c r="C88" s="9">
        <v>29.003067699999999</v>
      </c>
      <c r="D88" s="25" t="s">
        <v>213</v>
      </c>
      <c r="E88" s="9">
        <v>31.563079468000002</v>
      </c>
      <c r="F88" s="25" t="s">
        <v>213</v>
      </c>
      <c r="G88" s="9">
        <v>32.997504268999997</v>
      </c>
      <c r="H88" s="25" t="s">
        <v>213</v>
      </c>
      <c r="I88" s="8">
        <v>8.827</v>
      </c>
      <c r="J88" s="8">
        <v>4.5449999999999999</v>
      </c>
      <c r="K88" s="25" t="s">
        <v>213</v>
      </c>
      <c r="L88" s="92" t="str">
        <f t="shared" si="30"/>
        <v>N/A</v>
      </c>
    </row>
    <row r="89" spans="1:12" x14ac:dyDescent="0.25">
      <c r="A89" s="137" t="s">
        <v>68</v>
      </c>
      <c r="B89" s="25" t="s">
        <v>213</v>
      </c>
      <c r="C89" s="1">
        <v>439</v>
      </c>
      <c r="D89" s="7" t="str">
        <f>IF($B89="N/A","N/A",IF(C89&gt;10,"No",IF(C89&lt;-10,"No","Yes")))</f>
        <v>N/A</v>
      </c>
      <c r="E89" s="1">
        <v>462</v>
      </c>
      <c r="F89" s="7" t="str">
        <f>IF($B89="N/A","N/A",IF(E89&gt;10,"No",IF(E89&lt;-10,"No","Yes")))</f>
        <v>N/A</v>
      </c>
      <c r="G89" s="1">
        <v>541</v>
      </c>
      <c r="H89" s="7" t="str">
        <f>IF($B89="N/A","N/A",IF(G89&gt;10,"No",IF(G89&lt;-10,"No","Yes")))</f>
        <v>N/A</v>
      </c>
      <c r="I89" s="8">
        <v>5.2389999999999999</v>
      </c>
      <c r="J89" s="8">
        <v>17.100000000000001</v>
      </c>
      <c r="K89" s="25" t="s">
        <v>740</v>
      </c>
      <c r="L89" s="92" t="str">
        <f t="shared" si="30"/>
        <v>No</v>
      </c>
    </row>
    <row r="90" spans="1:12" x14ac:dyDescent="0.25">
      <c r="A90" s="115" t="s">
        <v>109</v>
      </c>
      <c r="B90" s="25" t="s">
        <v>213</v>
      </c>
      <c r="C90" s="9">
        <v>0.2277904328</v>
      </c>
      <c r="D90" s="7" t="str">
        <f>IF($B90="N/A","N/A",IF(C90&gt;10,"No",IF(C90&lt;-10,"No","Yes")))</f>
        <v>N/A</v>
      </c>
      <c r="E90" s="9">
        <v>0</v>
      </c>
      <c r="F90" s="7" t="str">
        <f>IF($B90="N/A","N/A",IF(E90&gt;10,"No",IF(E90&lt;-10,"No","Yes")))</f>
        <v>N/A</v>
      </c>
      <c r="G90" s="9">
        <v>0</v>
      </c>
      <c r="H90" s="7" t="str">
        <f>IF($B90="N/A","N/A",IF(G90&gt;10,"No",IF(G90&lt;-10,"No","Yes")))</f>
        <v>N/A</v>
      </c>
      <c r="I90" s="8">
        <v>-100</v>
      </c>
      <c r="J90" s="8" t="s">
        <v>1748</v>
      </c>
      <c r="K90" s="25" t="s">
        <v>740</v>
      </c>
      <c r="L90" s="92" t="str">
        <f t="shared" si="30"/>
        <v>N/A</v>
      </c>
    </row>
    <row r="91" spans="1:12" x14ac:dyDescent="0.25">
      <c r="A91" s="115" t="s">
        <v>110</v>
      </c>
      <c r="B91" s="25" t="s">
        <v>213</v>
      </c>
      <c r="C91" s="9">
        <v>1.5945330296</v>
      </c>
      <c r="D91" s="7" t="str">
        <f>IF($B91="N/A","N/A",IF(C91&gt;10,"No",IF(C91&lt;-10,"No","Yes")))</f>
        <v>N/A</v>
      </c>
      <c r="E91" s="9">
        <v>1.2987012987</v>
      </c>
      <c r="F91" s="7" t="str">
        <f>IF($B91="N/A","N/A",IF(E91&gt;10,"No",IF(E91&lt;-10,"No","Yes")))</f>
        <v>N/A</v>
      </c>
      <c r="G91" s="9">
        <v>2.9574861368000001</v>
      </c>
      <c r="H91" s="7" t="str">
        <f>IF($B91="N/A","N/A",IF(G91&gt;10,"No",IF(G91&lt;-10,"No","Yes")))</f>
        <v>N/A</v>
      </c>
      <c r="I91" s="8">
        <v>-18.600000000000001</v>
      </c>
      <c r="J91" s="8">
        <v>127.7</v>
      </c>
      <c r="K91" s="25" t="s">
        <v>740</v>
      </c>
      <c r="L91" s="92" t="str">
        <f t="shared" si="30"/>
        <v>No</v>
      </c>
    </row>
    <row r="92" spans="1:12" x14ac:dyDescent="0.25">
      <c r="A92" s="123" t="s">
        <v>7</v>
      </c>
      <c r="B92" s="25" t="s">
        <v>213</v>
      </c>
      <c r="C92" s="9">
        <v>1.2747061872000001</v>
      </c>
      <c r="D92" s="7" t="str">
        <f>IF($B92="N/A","N/A",IF(C92&gt;10,"No",IF(C92&lt;-10,"No","Yes")))</f>
        <v>N/A</v>
      </c>
      <c r="E92" s="9">
        <v>1.3740478382000001</v>
      </c>
      <c r="F92" s="7" t="str">
        <f>IF($B92="N/A","N/A",IF(E92&gt;10,"No",IF(E92&lt;-10,"No","Yes")))</f>
        <v>N/A</v>
      </c>
      <c r="G92" s="9">
        <v>1.4829896229999999</v>
      </c>
      <c r="H92" s="7" t="str">
        <f>IF($B92="N/A","N/A",IF(G92&gt;10,"No",IF(G92&lt;-10,"No","Yes")))</f>
        <v>N/A</v>
      </c>
      <c r="I92" s="8">
        <v>7.7930000000000001</v>
      </c>
      <c r="J92" s="8">
        <v>7.9290000000000003</v>
      </c>
      <c r="K92" s="25" t="s">
        <v>741</v>
      </c>
      <c r="L92" s="92" t="str">
        <f t="shared" si="30"/>
        <v>Yes</v>
      </c>
    </row>
    <row r="93" spans="1:12" x14ac:dyDescent="0.25">
      <c r="A93" s="123" t="s">
        <v>180</v>
      </c>
      <c r="B93" s="25" t="s">
        <v>213</v>
      </c>
      <c r="C93" s="9">
        <v>61.184496211000003</v>
      </c>
      <c r="D93" s="7" t="str">
        <f t="shared" ref="D93:D94" si="31">IF($B93="N/A","N/A",IF(C93&gt;10,"No",IF(C93&lt;-10,"No","Yes")))</f>
        <v>N/A</v>
      </c>
      <c r="E93" s="9">
        <v>60.719574178999999</v>
      </c>
      <c r="F93" s="7" t="str">
        <f t="shared" ref="F93:F94" si="32">IF($B93="N/A","N/A",IF(E93&gt;10,"No",IF(E93&lt;-10,"No","Yes")))</f>
        <v>N/A</v>
      </c>
      <c r="G93" s="9">
        <v>60.514908708999997</v>
      </c>
      <c r="H93" s="7" t="str">
        <f t="shared" ref="H93:H94" si="33">IF($B93="N/A","N/A",IF(G93&gt;10,"No",IF(G93&lt;-10,"No","Yes")))</f>
        <v>N/A</v>
      </c>
      <c r="I93" s="8">
        <v>-0.76</v>
      </c>
      <c r="J93" s="8">
        <v>-0.33700000000000002</v>
      </c>
      <c r="K93" s="25" t="s">
        <v>740</v>
      </c>
      <c r="L93" s="92" t="str">
        <f>IF(J93="Div by 0", "N/A", IF(OR(J93="N/A",K93="N/A"),"N/A", IF(J93&gt;VALUE(MID(K93,1,2)), "No", IF(J93&lt;-1*VALUE(MID(K93,1,2)), "No", "Yes"))))</f>
        <v>Yes</v>
      </c>
    </row>
    <row r="94" spans="1:12" x14ac:dyDescent="0.25">
      <c r="A94" s="123" t="s">
        <v>181</v>
      </c>
      <c r="B94" s="25" t="s">
        <v>213</v>
      </c>
      <c r="C94" s="9">
        <v>38.815503788999997</v>
      </c>
      <c r="D94" s="7" t="str">
        <f t="shared" si="31"/>
        <v>N/A</v>
      </c>
      <c r="E94" s="9">
        <v>39.280425821000001</v>
      </c>
      <c r="F94" s="7" t="str">
        <f t="shared" si="32"/>
        <v>N/A</v>
      </c>
      <c r="G94" s="9">
        <v>39.485091291000003</v>
      </c>
      <c r="H94" s="7" t="str">
        <f t="shared" si="33"/>
        <v>N/A</v>
      </c>
      <c r="I94" s="8">
        <v>1.198</v>
      </c>
      <c r="J94" s="8">
        <v>0.52100000000000002</v>
      </c>
      <c r="K94" s="25" t="s">
        <v>740</v>
      </c>
      <c r="L94" s="92" t="str">
        <f>IF(J94="Div by 0", "N/A", IF(OR(J94="N/A",K94="N/A"),"N/A", IF(J94&gt;VALUE(MID(K94,1,2)), "No", IF(J94&lt;-1*VALUE(MID(K94,1,2)), "No", "Yes"))))</f>
        <v>Yes</v>
      </c>
    </row>
    <row r="95" spans="1:12" x14ac:dyDescent="0.25">
      <c r="A95" s="115" t="s">
        <v>8</v>
      </c>
      <c r="B95" s="25" t="s">
        <v>285</v>
      </c>
      <c r="C95" s="9">
        <v>7.6328285869999997</v>
      </c>
      <c r="D95" s="7" t="str">
        <f>IF($B95="N/A","N/A",IF(C95&gt;10,"No",IF(C95&lt;5,"No","Yes")))</f>
        <v>Yes</v>
      </c>
      <c r="E95" s="9">
        <v>8.0241725696999993</v>
      </c>
      <c r="F95" s="7" t="str">
        <f>IF($B95="N/A","N/A",IF(E95&gt;10,"No",IF(E95&lt;5,"No","Yes")))</f>
        <v>Yes</v>
      </c>
      <c r="G95" s="9">
        <v>7.5423617496000004</v>
      </c>
      <c r="H95" s="7" t="str">
        <f t="shared" ref="H95:H98" si="34">IF($B95="N/A","N/A",IF(G95&gt;10,"No",IF(G95&lt;5,"No","Yes")))</f>
        <v>Yes</v>
      </c>
      <c r="I95" s="8">
        <v>5.1269999999999998</v>
      </c>
      <c r="J95" s="8">
        <v>-6</v>
      </c>
      <c r="K95" s="25" t="s">
        <v>741</v>
      </c>
      <c r="L95" s="92" t="str">
        <f t="shared" si="30"/>
        <v>Yes</v>
      </c>
    </row>
    <row r="96" spans="1:12" x14ac:dyDescent="0.25">
      <c r="A96" s="115" t="s">
        <v>149</v>
      </c>
      <c r="B96" s="25" t="s">
        <v>285</v>
      </c>
      <c r="C96" s="9">
        <v>7.0949305914999998</v>
      </c>
      <c r="D96" s="7" t="str">
        <f>IF($B96="N/A","N/A",IF(C96&gt;10,"No",IF(C96&lt;5,"No","Yes")))</f>
        <v>Yes</v>
      </c>
      <c r="E96" s="9">
        <v>7.3611611370999999</v>
      </c>
      <c r="F96" s="7" t="str">
        <f t="shared" ref="F96:F98" si="35">IF($B96="N/A","N/A",IF(E96&gt;10,"No",IF(E96&lt;5,"No","Yes")))</f>
        <v>Yes</v>
      </c>
      <c r="G96" s="9">
        <v>6.7581768028000004</v>
      </c>
      <c r="H96" s="7" t="str">
        <f t="shared" si="34"/>
        <v>Yes</v>
      </c>
      <c r="I96" s="8">
        <v>3.7519999999999998</v>
      </c>
      <c r="J96" s="8">
        <v>-8.19</v>
      </c>
      <c r="K96" s="25" t="s">
        <v>741</v>
      </c>
      <c r="L96" s="92" t="str">
        <f t="shared" si="30"/>
        <v>Yes</v>
      </c>
    </row>
    <row r="97" spans="1:12" x14ac:dyDescent="0.25">
      <c r="A97" s="115" t="s">
        <v>150</v>
      </c>
      <c r="B97" s="25" t="s">
        <v>285</v>
      </c>
      <c r="C97" s="9">
        <v>7.3330625166000001</v>
      </c>
      <c r="D97" s="7" t="str">
        <f>IF($B97="N/A","N/A",IF(C97&gt;10,"No",IF(C97&lt;5,"No","Yes")))</f>
        <v>Yes</v>
      </c>
      <c r="E97" s="9">
        <v>7.7627032723999996</v>
      </c>
      <c r="F97" s="7" t="str">
        <f t="shared" si="35"/>
        <v>Yes</v>
      </c>
      <c r="G97" s="9">
        <v>7.2980428215000002</v>
      </c>
      <c r="H97" s="7" t="str">
        <f t="shared" si="34"/>
        <v>Yes</v>
      </c>
      <c r="I97" s="8">
        <v>5.859</v>
      </c>
      <c r="J97" s="8">
        <v>-5.99</v>
      </c>
      <c r="K97" s="25" t="s">
        <v>741</v>
      </c>
      <c r="L97" s="92" t="str">
        <f t="shared" si="30"/>
        <v>Yes</v>
      </c>
    </row>
    <row r="98" spans="1:12" x14ac:dyDescent="0.25">
      <c r="A98" s="115" t="s">
        <v>151</v>
      </c>
      <c r="B98" s="25" t="s">
        <v>285</v>
      </c>
      <c r="C98" s="9">
        <v>7.6412332432000003</v>
      </c>
      <c r="D98" s="7" t="str">
        <f>IF($B98="N/A","N/A",IF(C98&gt;10,"No",IF(C98&lt;5,"No","Yes")))</f>
        <v>Yes</v>
      </c>
      <c r="E98" s="9">
        <v>8.0388468670000002</v>
      </c>
      <c r="F98" s="7" t="str">
        <f t="shared" si="35"/>
        <v>Yes</v>
      </c>
      <c r="G98" s="9">
        <v>7.5620648890000002</v>
      </c>
      <c r="H98" s="7" t="str">
        <f t="shared" si="34"/>
        <v>Yes</v>
      </c>
      <c r="I98" s="8">
        <v>5.2039999999999997</v>
      </c>
      <c r="J98" s="8">
        <v>-5.93</v>
      </c>
      <c r="K98" s="25" t="s">
        <v>741</v>
      </c>
      <c r="L98" s="92" t="str">
        <f t="shared" si="30"/>
        <v>Yes</v>
      </c>
    </row>
    <row r="99" spans="1:12" x14ac:dyDescent="0.25">
      <c r="A99" s="115" t="s">
        <v>976</v>
      </c>
      <c r="B99" s="25" t="s">
        <v>213</v>
      </c>
      <c r="C99" s="1">
        <v>649</v>
      </c>
      <c r="D99" s="7" t="str">
        <f t="shared" ref="D99:D110" si="36">IF($B99="N/A","N/A",IF(C99&gt;10,"No",IF(C99&lt;-10,"No","Yes")))</f>
        <v>N/A</v>
      </c>
      <c r="E99" s="1">
        <v>807</v>
      </c>
      <c r="F99" s="7" t="str">
        <f t="shared" ref="F99:F110" si="37">IF($B99="N/A","N/A",IF(E99&gt;10,"No",IF(E99&lt;-10,"No","Yes")))</f>
        <v>N/A</v>
      </c>
      <c r="G99" s="1">
        <v>843</v>
      </c>
      <c r="H99" s="7" t="str">
        <f t="shared" ref="H99:H110" si="38">IF($B99="N/A","N/A",IF(G99&gt;10,"No",IF(G99&lt;-10,"No","Yes")))</f>
        <v>N/A</v>
      </c>
      <c r="I99" s="8">
        <v>24.35</v>
      </c>
      <c r="J99" s="8">
        <v>4.4610000000000003</v>
      </c>
      <c r="K99" s="25" t="s">
        <v>740</v>
      </c>
      <c r="L99" s="92" t="str">
        <f t="shared" si="30"/>
        <v>Yes</v>
      </c>
    </row>
    <row r="100" spans="1:12" x14ac:dyDescent="0.25">
      <c r="A100" s="115" t="s">
        <v>977</v>
      </c>
      <c r="B100" s="25" t="s">
        <v>213</v>
      </c>
      <c r="C100" s="1">
        <v>316</v>
      </c>
      <c r="D100" s="7" t="str">
        <f t="shared" si="36"/>
        <v>N/A</v>
      </c>
      <c r="E100" s="1">
        <v>322</v>
      </c>
      <c r="F100" s="7" t="str">
        <f t="shared" si="37"/>
        <v>N/A</v>
      </c>
      <c r="G100" s="1">
        <v>265</v>
      </c>
      <c r="H100" s="7" t="str">
        <f t="shared" si="38"/>
        <v>N/A</v>
      </c>
      <c r="I100" s="8">
        <v>1.899</v>
      </c>
      <c r="J100" s="8">
        <v>-17.7</v>
      </c>
      <c r="K100" s="25" t="s">
        <v>740</v>
      </c>
      <c r="L100" s="92" t="str">
        <f t="shared" si="30"/>
        <v>No</v>
      </c>
    </row>
    <row r="101" spans="1:12" x14ac:dyDescent="0.25">
      <c r="A101" s="115" t="s">
        <v>1</v>
      </c>
      <c r="B101" s="25" t="s">
        <v>213</v>
      </c>
      <c r="C101" s="9">
        <v>93.115185812999997</v>
      </c>
      <c r="D101" s="7" t="str">
        <f t="shared" si="36"/>
        <v>N/A</v>
      </c>
      <c r="E101" s="9">
        <v>93.846133323000004</v>
      </c>
      <c r="F101" s="7" t="str">
        <f t="shared" si="37"/>
        <v>N/A</v>
      </c>
      <c r="G101" s="9">
        <v>94.564560619999995</v>
      </c>
      <c r="H101" s="7" t="str">
        <f t="shared" si="38"/>
        <v>N/A</v>
      </c>
      <c r="I101" s="8">
        <v>0.78500000000000003</v>
      </c>
      <c r="J101" s="8">
        <v>0.76549999999999996</v>
      </c>
      <c r="K101" s="25" t="s">
        <v>741</v>
      </c>
      <c r="L101" s="92" t="str">
        <f t="shared" si="30"/>
        <v>Yes</v>
      </c>
    </row>
    <row r="102" spans="1:12" x14ac:dyDescent="0.25">
      <c r="A102" s="115" t="s">
        <v>69</v>
      </c>
      <c r="B102" s="25" t="s">
        <v>213</v>
      </c>
      <c r="C102" s="9">
        <v>98.227878568999998</v>
      </c>
      <c r="D102" s="7" t="str">
        <f t="shared" si="36"/>
        <v>N/A</v>
      </c>
      <c r="E102" s="9">
        <v>98.339682719999999</v>
      </c>
      <c r="F102" s="7" t="str">
        <f t="shared" si="37"/>
        <v>N/A</v>
      </c>
      <c r="G102" s="9">
        <v>98.441493499000003</v>
      </c>
      <c r="H102" s="7" t="str">
        <f t="shared" si="38"/>
        <v>N/A</v>
      </c>
      <c r="I102" s="8">
        <v>0.1138</v>
      </c>
      <c r="J102" s="8">
        <v>0.10349999999999999</v>
      </c>
      <c r="K102" s="25" t="s">
        <v>741</v>
      </c>
      <c r="L102" s="92" t="str">
        <f t="shared" si="30"/>
        <v>Yes</v>
      </c>
    </row>
    <row r="103" spans="1:12" x14ac:dyDescent="0.25">
      <c r="A103" s="123" t="s">
        <v>70</v>
      </c>
      <c r="B103" s="25" t="s">
        <v>213</v>
      </c>
      <c r="C103" s="1">
        <v>66975</v>
      </c>
      <c r="D103" s="7" t="str">
        <f t="shared" si="36"/>
        <v>N/A</v>
      </c>
      <c r="E103" s="1">
        <v>70036</v>
      </c>
      <c r="F103" s="7" t="str">
        <f t="shared" si="37"/>
        <v>N/A</v>
      </c>
      <c r="G103" s="1">
        <v>71515</v>
      </c>
      <c r="H103" s="7" t="str">
        <f t="shared" si="38"/>
        <v>N/A</v>
      </c>
      <c r="I103" s="8">
        <v>4.57</v>
      </c>
      <c r="J103" s="8">
        <v>2.1120000000000001</v>
      </c>
      <c r="K103" s="25" t="s">
        <v>740</v>
      </c>
      <c r="L103" s="92" t="str">
        <f t="shared" si="30"/>
        <v>Yes</v>
      </c>
    </row>
    <row r="104" spans="1:12" x14ac:dyDescent="0.25">
      <c r="A104" s="115" t="s">
        <v>692</v>
      </c>
      <c r="B104" s="25" t="s">
        <v>213</v>
      </c>
      <c r="C104" s="9">
        <v>1.5050391937000001</v>
      </c>
      <c r="D104" s="7" t="str">
        <f t="shared" si="36"/>
        <v>N/A</v>
      </c>
      <c r="E104" s="9">
        <v>1.3207493289000001</v>
      </c>
      <c r="F104" s="7" t="str">
        <f t="shared" si="37"/>
        <v>N/A</v>
      </c>
      <c r="G104" s="9">
        <v>1.2654687828</v>
      </c>
      <c r="H104" s="7" t="str">
        <f t="shared" si="38"/>
        <v>N/A</v>
      </c>
      <c r="I104" s="8">
        <v>-12.2</v>
      </c>
      <c r="J104" s="8">
        <v>-4.1900000000000004</v>
      </c>
      <c r="K104" s="25" t="s">
        <v>741</v>
      </c>
      <c r="L104" s="92" t="str">
        <f t="shared" ref="L104:L110" si="39">IF(J104="Div by 0", "N/A", IF(K104="N/A","N/A", IF(J104&gt;VALUE(MID(K104,1,2)), "No", IF(J104&lt;-1*VALUE(MID(K104,1,2)), "No", "Yes"))))</f>
        <v>Yes</v>
      </c>
    </row>
    <row r="105" spans="1:12" x14ac:dyDescent="0.25">
      <c r="A105" s="115" t="s">
        <v>691</v>
      </c>
      <c r="B105" s="25" t="s">
        <v>213</v>
      </c>
      <c r="C105" s="9">
        <v>1.4497946995</v>
      </c>
      <c r="D105" s="7" t="str">
        <f t="shared" si="36"/>
        <v>N/A</v>
      </c>
      <c r="E105" s="9">
        <v>1.3707236277999999</v>
      </c>
      <c r="F105" s="7" t="str">
        <f t="shared" si="37"/>
        <v>N/A</v>
      </c>
      <c r="G105" s="9">
        <v>1.2696637069000001</v>
      </c>
      <c r="H105" s="7" t="str">
        <f t="shared" si="38"/>
        <v>N/A</v>
      </c>
      <c r="I105" s="8">
        <v>-5.45</v>
      </c>
      <c r="J105" s="8">
        <v>-7.37</v>
      </c>
      <c r="K105" s="25" t="s">
        <v>741</v>
      </c>
      <c r="L105" s="92" t="str">
        <f t="shared" si="39"/>
        <v>Yes</v>
      </c>
    </row>
    <row r="106" spans="1:12" x14ac:dyDescent="0.25">
      <c r="A106" s="115" t="s">
        <v>690</v>
      </c>
      <c r="B106" s="25" t="s">
        <v>213</v>
      </c>
      <c r="C106" s="9">
        <v>97.045166107</v>
      </c>
      <c r="D106" s="7" t="str">
        <f t="shared" si="36"/>
        <v>N/A</v>
      </c>
      <c r="E106" s="9">
        <v>97.308527042999998</v>
      </c>
      <c r="F106" s="7" t="str">
        <f t="shared" si="37"/>
        <v>N/A</v>
      </c>
      <c r="G106" s="9">
        <v>97.464867510000005</v>
      </c>
      <c r="H106" s="7" t="str">
        <f t="shared" si="38"/>
        <v>N/A</v>
      </c>
      <c r="I106" s="8">
        <v>0.27139999999999997</v>
      </c>
      <c r="J106" s="8">
        <v>0.16070000000000001</v>
      </c>
      <c r="K106" s="25" t="s">
        <v>741</v>
      </c>
      <c r="L106" s="92" t="str">
        <f t="shared" si="39"/>
        <v>Yes</v>
      </c>
    </row>
    <row r="107" spans="1:12" ht="25" x14ac:dyDescent="0.25">
      <c r="A107" s="123" t="s">
        <v>978</v>
      </c>
      <c r="B107" s="25" t="s">
        <v>213</v>
      </c>
      <c r="C107" s="9">
        <v>38.794492149</v>
      </c>
      <c r="D107" s="7" t="str">
        <f t="shared" si="36"/>
        <v>N/A</v>
      </c>
      <c r="E107" s="9">
        <v>37.923720334999999</v>
      </c>
      <c r="F107" s="7" t="str">
        <f t="shared" si="37"/>
        <v>N/A</v>
      </c>
      <c r="G107" s="9">
        <v>36.842243531000001</v>
      </c>
      <c r="H107" s="7" t="str">
        <f t="shared" si="38"/>
        <v>N/A</v>
      </c>
      <c r="I107" s="8">
        <v>-2.2400000000000002</v>
      </c>
      <c r="J107" s="8">
        <v>-2.85</v>
      </c>
      <c r="K107" s="25" t="s">
        <v>741</v>
      </c>
      <c r="L107" s="92" t="str">
        <f t="shared" si="39"/>
        <v>Yes</v>
      </c>
    </row>
    <row r="108" spans="1:12" ht="25" x14ac:dyDescent="0.25">
      <c r="A108" s="123" t="s">
        <v>979</v>
      </c>
      <c r="B108" s="25" t="s">
        <v>213</v>
      </c>
      <c r="C108" s="9">
        <v>59.932202439999998</v>
      </c>
      <c r="D108" s="7" t="str">
        <f t="shared" si="36"/>
        <v>N/A</v>
      </c>
      <c r="E108" s="9">
        <v>60.795613719000002</v>
      </c>
      <c r="F108" s="7" t="str">
        <f t="shared" si="37"/>
        <v>N/A</v>
      </c>
      <c r="G108" s="9">
        <v>61.867857612000002</v>
      </c>
      <c r="H108" s="7" t="str">
        <f t="shared" si="38"/>
        <v>N/A</v>
      </c>
      <c r="I108" s="8">
        <v>1.4410000000000001</v>
      </c>
      <c r="J108" s="8">
        <v>1.764</v>
      </c>
      <c r="K108" s="25" t="s">
        <v>741</v>
      </c>
      <c r="L108" s="92" t="str">
        <f t="shared" si="39"/>
        <v>Yes</v>
      </c>
    </row>
    <row r="109" spans="1:12" ht="25" x14ac:dyDescent="0.25">
      <c r="A109" s="123" t="s">
        <v>980</v>
      </c>
      <c r="B109" s="25" t="s">
        <v>213</v>
      </c>
      <c r="C109" s="9">
        <v>0.50147781869999997</v>
      </c>
      <c r="D109" s="7" t="str">
        <f t="shared" si="36"/>
        <v>N/A</v>
      </c>
      <c r="E109" s="9">
        <v>0.48958791909999999</v>
      </c>
      <c r="F109" s="7" t="str">
        <f t="shared" si="37"/>
        <v>N/A</v>
      </c>
      <c r="G109" s="9">
        <v>0.49651911199999998</v>
      </c>
      <c r="H109" s="7" t="str">
        <f t="shared" si="38"/>
        <v>N/A</v>
      </c>
      <c r="I109" s="8">
        <v>-2.37</v>
      </c>
      <c r="J109" s="8">
        <v>1.4159999999999999</v>
      </c>
      <c r="K109" s="25" t="s">
        <v>741</v>
      </c>
      <c r="L109" s="92" t="str">
        <f t="shared" si="39"/>
        <v>Yes</v>
      </c>
    </row>
    <row r="110" spans="1:12" ht="25" x14ac:dyDescent="0.25">
      <c r="A110" s="123" t="s">
        <v>981</v>
      </c>
      <c r="B110" s="25" t="s">
        <v>213</v>
      </c>
      <c r="C110" s="9">
        <v>0.77182759249999999</v>
      </c>
      <c r="D110" s="7" t="str">
        <f t="shared" si="36"/>
        <v>N/A</v>
      </c>
      <c r="E110" s="9">
        <v>0.79107802719999998</v>
      </c>
      <c r="F110" s="7" t="str">
        <f t="shared" si="37"/>
        <v>N/A</v>
      </c>
      <c r="G110" s="9">
        <v>0.79337974519999999</v>
      </c>
      <c r="H110" s="7" t="str">
        <f t="shared" si="38"/>
        <v>N/A</v>
      </c>
      <c r="I110" s="8">
        <v>2.4940000000000002</v>
      </c>
      <c r="J110" s="8">
        <v>0.29099999999999998</v>
      </c>
      <c r="K110" s="25" t="s">
        <v>741</v>
      </c>
      <c r="L110" s="92" t="str">
        <f t="shared" si="39"/>
        <v>Yes</v>
      </c>
    </row>
    <row r="111" spans="1:12" x14ac:dyDescent="0.25">
      <c r="A111" s="115" t="s">
        <v>982</v>
      </c>
      <c r="B111" s="25" t="s">
        <v>286</v>
      </c>
      <c r="C111" s="9">
        <v>99.978769704000001</v>
      </c>
      <c r="D111" s="7" t="str">
        <f>IF($B111="N/A","N/A",IF(C111&gt;=99,"Yes","No"))</f>
        <v>Yes</v>
      </c>
      <c r="E111" s="9">
        <v>99.9717804</v>
      </c>
      <c r="F111" s="7" t="str">
        <f>IF($B111="N/A","N/A",IF(E111&gt;=99,"Yes","No"))</f>
        <v>Yes</v>
      </c>
      <c r="G111" s="9">
        <v>99.992245456999996</v>
      </c>
      <c r="H111" s="7" t="str">
        <f>IF($B111="N/A","N/A",IF(G111&gt;=99,"Yes","No"))</f>
        <v>Yes</v>
      </c>
      <c r="I111" s="8">
        <v>-7.0000000000000001E-3</v>
      </c>
      <c r="J111" s="8">
        <v>2.0500000000000001E-2</v>
      </c>
      <c r="K111" s="25" t="s">
        <v>740</v>
      </c>
      <c r="L111" s="92" t="str">
        <f t="shared" ref="L111:L145" si="40">IF(J111="Div by 0", "N/A", IF(K111="N/A","N/A", IF(J111&gt;VALUE(MID(K111,1,2)), "No", IF(J111&lt;-1*VALUE(MID(K111,1,2)), "No", "Yes"))))</f>
        <v>Yes</v>
      </c>
    </row>
    <row r="112" spans="1:12" x14ac:dyDescent="0.25">
      <c r="A112" s="115" t="s">
        <v>983</v>
      </c>
      <c r="B112" s="25" t="s">
        <v>213</v>
      </c>
      <c r="C112" s="9">
        <v>0.40858928500000002</v>
      </c>
      <c r="D112" s="7" t="str">
        <f>IF($B112="N/A","N/A",IF(C112&gt;10,"No",IF(C112&lt;-10,"No","Yes")))</f>
        <v>N/A</v>
      </c>
      <c r="E112" s="9">
        <v>0.47175026720000002</v>
      </c>
      <c r="F112" s="7" t="str">
        <f>IF($B112="N/A","N/A",IF(E112&gt;10,"No",IF(E112&lt;-10,"No","Yes")))</f>
        <v>N/A</v>
      </c>
      <c r="G112" s="9">
        <v>0.36820998910000002</v>
      </c>
      <c r="H112" s="7" t="str">
        <f>IF($B112="N/A","N/A",IF(G112&gt;10,"No",IF(G112&lt;-10,"No","Yes")))</f>
        <v>N/A</v>
      </c>
      <c r="I112" s="8">
        <v>15.46</v>
      </c>
      <c r="J112" s="8">
        <v>-21.9</v>
      </c>
      <c r="K112" s="25" t="s">
        <v>740</v>
      </c>
      <c r="L112" s="92" t="str">
        <f t="shared" si="40"/>
        <v>No</v>
      </c>
    </row>
    <row r="113" spans="1:12" x14ac:dyDescent="0.25">
      <c r="A113" s="91" t="s">
        <v>984</v>
      </c>
      <c r="B113" s="25" t="s">
        <v>280</v>
      </c>
      <c r="C113" s="4">
        <v>99.867855233</v>
      </c>
      <c r="D113" s="7" t="str">
        <f>IF($B113="N/A","N/A",IF(C113&gt;=98,"Yes","No"))</f>
        <v>Yes</v>
      </c>
      <c r="E113" s="4">
        <v>99.884641293000001</v>
      </c>
      <c r="F113" s="7" t="str">
        <f>IF($B113="N/A","N/A",IF(E113&gt;=98,"Yes","No"))</f>
        <v>Yes</v>
      </c>
      <c r="G113" s="4">
        <v>99.879760464</v>
      </c>
      <c r="H113" s="7" t="str">
        <f>IF($B113="N/A","N/A",IF(G113&gt;=98,"Yes","No"))</f>
        <v>Yes</v>
      </c>
      <c r="I113" s="8">
        <v>1.6799999999999999E-2</v>
      </c>
      <c r="J113" s="8">
        <v>-5.0000000000000001E-3</v>
      </c>
      <c r="K113" s="25" t="s">
        <v>740</v>
      </c>
      <c r="L113" s="92" t="str">
        <f t="shared" si="40"/>
        <v>Yes</v>
      </c>
    </row>
    <row r="114" spans="1:12" x14ac:dyDescent="0.25">
      <c r="A114" s="91" t="s">
        <v>985</v>
      </c>
      <c r="B114" s="25" t="s">
        <v>287</v>
      </c>
      <c r="C114" s="4">
        <v>85.562246184000003</v>
      </c>
      <c r="D114" s="7" t="str">
        <f>IF($B114="N/A","N/A",IF(C114&gt;=80,"Yes","No"))</f>
        <v>Yes</v>
      </c>
      <c r="E114" s="4">
        <v>86.720579200000003</v>
      </c>
      <c r="F114" s="7" t="str">
        <f>IF($B114="N/A","N/A",IF(E114&gt;=80,"Yes","No"))</f>
        <v>Yes</v>
      </c>
      <c r="G114" s="4">
        <v>87.873756939000003</v>
      </c>
      <c r="H114" s="7" t="str">
        <f>IF($B114="N/A","N/A",IF(G114&gt;=80,"Yes","No"))</f>
        <v>Yes</v>
      </c>
      <c r="I114" s="8">
        <v>1.3540000000000001</v>
      </c>
      <c r="J114" s="8">
        <v>1.33</v>
      </c>
      <c r="K114" s="25" t="s">
        <v>740</v>
      </c>
      <c r="L114" s="92" t="str">
        <f t="shared" si="40"/>
        <v>Yes</v>
      </c>
    </row>
    <row r="115" spans="1:12" ht="25" x14ac:dyDescent="0.25">
      <c r="A115" s="115" t="s">
        <v>986</v>
      </c>
      <c r="B115" s="25" t="s">
        <v>288</v>
      </c>
      <c r="C115" s="9" t="s">
        <v>1748</v>
      </c>
      <c r="D115" s="7" t="str">
        <f>IF($B115="N/A","N/A",IF(C115&gt;=100,"Yes","No"))</f>
        <v>Yes</v>
      </c>
      <c r="E115" s="9" t="s">
        <v>1748</v>
      </c>
      <c r="F115" s="7" t="str">
        <f t="shared" ref="F115:F116" si="41">IF($B115="N/A","N/A",IF(E115&gt;=100,"Yes","No"))</f>
        <v>Yes</v>
      </c>
      <c r="G115" s="9" t="s">
        <v>1748</v>
      </c>
      <c r="H115" s="7" t="str">
        <f t="shared" ref="H115:H116" si="42">IF($B115="N/A","N/A",IF(G115&gt;=100,"Yes","No"))</f>
        <v>Yes</v>
      </c>
      <c r="I115" s="8" t="s">
        <v>1748</v>
      </c>
      <c r="J115" s="8" t="s">
        <v>1748</v>
      </c>
      <c r="K115" s="25" t="s">
        <v>739</v>
      </c>
      <c r="L115" s="92" t="str">
        <f t="shared" si="40"/>
        <v>N/A</v>
      </c>
    </row>
    <row r="116" spans="1:12" ht="25" x14ac:dyDescent="0.25">
      <c r="A116" s="91" t="s">
        <v>987</v>
      </c>
      <c r="B116" s="25" t="s">
        <v>288</v>
      </c>
      <c r="C116" s="9" t="s">
        <v>1748</v>
      </c>
      <c r="D116" s="7" t="str">
        <f>IF($B116="N/A","N/A",IF(C116&gt;=100,"Yes","No"))</f>
        <v>Yes</v>
      </c>
      <c r="E116" s="9" t="s">
        <v>1748</v>
      </c>
      <c r="F116" s="7" t="str">
        <f t="shared" si="41"/>
        <v>Yes</v>
      </c>
      <c r="G116" s="9" t="s">
        <v>1748</v>
      </c>
      <c r="H116" s="7" t="str">
        <f t="shared" si="42"/>
        <v>Yes</v>
      </c>
      <c r="I116" s="8" t="s">
        <v>1748</v>
      </c>
      <c r="J116" s="8" t="s">
        <v>1748</v>
      </c>
      <c r="K116" s="25" t="s">
        <v>739</v>
      </c>
      <c r="L116" s="92" t="str">
        <f t="shared" si="40"/>
        <v>N/A</v>
      </c>
    </row>
    <row r="117" spans="1:12" ht="25" x14ac:dyDescent="0.25">
      <c r="A117" s="115" t="s">
        <v>988</v>
      </c>
      <c r="B117" s="25" t="s">
        <v>213</v>
      </c>
      <c r="C117" s="9" t="s">
        <v>1748</v>
      </c>
      <c r="D117" s="22" t="s">
        <v>742</v>
      </c>
      <c r="E117" s="9" t="s">
        <v>1748</v>
      </c>
      <c r="F117" s="22" t="s">
        <v>742</v>
      </c>
      <c r="G117" s="9" t="s">
        <v>1748</v>
      </c>
      <c r="H117" s="7" t="str">
        <f>IF($B117="N/A","N/A",IF(G117&lt;100,"No",IF(G117=100,"No","Yes")))</f>
        <v>N/A</v>
      </c>
      <c r="I117" s="8" t="s">
        <v>1748</v>
      </c>
      <c r="J117" s="8" t="s">
        <v>1748</v>
      </c>
      <c r="K117" s="25" t="s">
        <v>739</v>
      </c>
      <c r="L117" s="92" t="str">
        <f t="shared" si="40"/>
        <v>N/A</v>
      </c>
    </row>
    <row r="118" spans="1:12" ht="25" x14ac:dyDescent="0.25">
      <c r="A118" s="115" t="s">
        <v>989</v>
      </c>
      <c r="B118" s="21" t="s">
        <v>213</v>
      </c>
      <c r="C118" s="9" t="s">
        <v>1748</v>
      </c>
      <c r="D118" s="7" t="str">
        <f>IF($B118="N/A","N/A",IF(C118&gt;10,"No",IF(C118&lt;-10,"No","Yes")))</f>
        <v>N/A</v>
      </c>
      <c r="E118" s="9" t="s">
        <v>1748</v>
      </c>
      <c r="F118" s="7" t="str">
        <f>IF($B118="N/A","N/A",IF(E118&gt;10,"No",IF(E118&lt;-10,"No","Yes")))</f>
        <v>N/A</v>
      </c>
      <c r="G118" s="9" t="s">
        <v>1748</v>
      </c>
      <c r="H118" s="7" t="str">
        <f>IF($B118="N/A","N/A",IF(G118&gt;10,"No",IF(G118&lt;-10,"No","Yes")))</f>
        <v>N/A</v>
      </c>
      <c r="I118" s="8" t="s">
        <v>1748</v>
      </c>
      <c r="J118" s="8" t="s">
        <v>1748</v>
      </c>
      <c r="K118" s="25" t="s">
        <v>739</v>
      </c>
      <c r="L118" s="92" t="str">
        <f>IF(J118="Div by 0", "N/A", IF(OR(J118="N/A",K118="N/A"),"N/A", IF(J118&gt;VALUE(MID(K118,1,2)), "No", IF(J118&lt;-1*VALUE(MID(K118,1,2)), "No", "Yes"))))</f>
        <v>N/A</v>
      </c>
    </row>
    <row r="119" spans="1:12" x14ac:dyDescent="0.25">
      <c r="A119" s="138" t="s">
        <v>100</v>
      </c>
      <c r="B119" s="21" t="s">
        <v>213</v>
      </c>
      <c r="C119" s="22">
        <v>37682</v>
      </c>
      <c r="D119" s="7" t="str">
        <f t="shared" ref="D119:D145" si="43">IF($B119="N/A","N/A",IF(C119&gt;10,"No",IF(C119&lt;-10,"No","Yes")))</f>
        <v>N/A</v>
      </c>
      <c r="E119" s="22">
        <v>38980</v>
      </c>
      <c r="F119" s="7" t="str">
        <f t="shared" ref="F119:F145" si="44">IF($B119="N/A","N/A",IF(E119&gt;10,"No",IF(E119&lt;-10,"No","Yes")))</f>
        <v>N/A</v>
      </c>
      <c r="G119" s="22">
        <v>38687</v>
      </c>
      <c r="H119" s="7" t="str">
        <f t="shared" ref="H119:H145" si="45">IF($B119="N/A","N/A",IF(G119&gt;10,"No",IF(G119&lt;-10,"No","Yes")))</f>
        <v>N/A</v>
      </c>
      <c r="I119" s="8">
        <v>3.4449999999999998</v>
      </c>
      <c r="J119" s="8">
        <v>-0.752</v>
      </c>
      <c r="K119" s="25" t="s">
        <v>740</v>
      </c>
      <c r="L119" s="92" t="str">
        <f t="shared" si="40"/>
        <v>Yes</v>
      </c>
    </row>
    <row r="120" spans="1:12" x14ac:dyDescent="0.25">
      <c r="A120" s="115" t="s">
        <v>990</v>
      </c>
      <c r="B120" s="21" t="s">
        <v>213</v>
      </c>
      <c r="C120" s="22">
        <v>7236</v>
      </c>
      <c r="D120" s="7" t="str">
        <f t="shared" si="43"/>
        <v>N/A</v>
      </c>
      <c r="E120" s="22">
        <v>7324</v>
      </c>
      <c r="F120" s="7" t="str">
        <f t="shared" si="44"/>
        <v>N/A</v>
      </c>
      <c r="G120" s="22">
        <v>7392</v>
      </c>
      <c r="H120" s="7" t="str">
        <f t="shared" si="45"/>
        <v>N/A</v>
      </c>
      <c r="I120" s="8">
        <v>1.216</v>
      </c>
      <c r="J120" s="8">
        <v>0.92849999999999999</v>
      </c>
      <c r="K120" s="25" t="s">
        <v>740</v>
      </c>
      <c r="L120" s="92" t="str">
        <f t="shared" si="40"/>
        <v>Yes</v>
      </c>
    </row>
    <row r="121" spans="1:12" x14ac:dyDescent="0.25">
      <c r="A121" s="115" t="s">
        <v>991</v>
      </c>
      <c r="B121" s="21" t="s">
        <v>213</v>
      </c>
      <c r="C121" s="22">
        <v>1014</v>
      </c>
      <c r="D121" s="7" t="str">
        <f t="shared" si="43"/>
        <v>N/A</v>
      </c>
      <c r="E121" s="22">
        <v>1051</v>
      </c>
      <c r="F121" s="7" t="str">
        <f t="shared" si="44"/>
        <v>N/A</v>
      </c>
      <c r="G121" s="22">
        <v>1260</v>
      </c>
      <c r="H121" s="7" t="str">
        <f t="shared" si="45"/>
        <v>N/A</v>
      </c>
      <c r="I121" s="8">
        <v>3.649</v>
      </c>
      <c r="J121" s="8">
        <v>19.89</v>
      </c>
      <c r="K121" s="25" t="s">
        <v>740</v>
      </c>
      <c r="L121" s="92" t="str">
        <f t="shared" si="40"/>
        <v>No</v>
      </c>
    </row>
    <row r="122" spans="1:12" x14ac:dyDescent="0.25">
      <c r="A122" s="115" t="s">
        <v>992</v>
      </c>
      <c r="B122" s="21" t="s">
        <v>213</v>
      </c>
      <c r="C122" s="22">
        <v>10679</v>
      </c>
      <c r="D122" s="7" t="str">
        <f t="shared" si="43"/>
        <v>N/A</v>
      </c>
      <c r="E122" s="22">
        <v>11857</v>
      </c>
      <c r="F122" s="7" t="str">
        <f t="shared" si="44"/>
        <v>N/A</v>
      </c>
      <c r="G122" s="22">
        <v>10868</v>
      </c>
      <c r="H122" s="7" t="str">
        <f t="shared" si="45"/>
        <v>N/A</v>
      </c>
      <c r="I122" s="8">
        <v>11.03</v>
      </c>
      <c r="J122" s="8">
        <v>-8.34</v>
      </c>
      <c r="K122" s="25" t="s">
        <v>740</v>
      </c>
      <c r="L122" s="92" t="str">
        <f t="shared" si="40"/>
        <v>Yes</v>
      </c>
    </row>
    <row r="123" spans="1:12" x14ac:dyDescent="0.25">
      <c r="A123" s="115" t="s">
        <v>993</v>
      </c>
      <c r="B123" s="21" t="s">
        <v>213</v>
      </c>
      <c r="C123" s="22">
        <v>18753</v>
      </c>
      <c r="D123" s="7" t="str">
        <f t="shared" si="43"/>
        <v>N/A</v>
      </c>
      <c r="E123" s="22">
        <v>18748</v>
      </c>
      <c r="F123" s="7" t="str">
        <f t="shared" si="44"/>
        <v>N/A</v>
      </c>
      <c r="G123" s="22">
        <v>19167</v>
      </c>
      <c r="H123" s="7" t="str">
        <f t="shared" si="45"/>
        <v>N/A</v>
      </c>
      <c r="I123" s="8">
        <v>-2.7E-2</v>
      </c>
      <c r="J123" s="8">
        <v>2.2349999999999999</v>
      </c>
      <c r="K123" s="25" t="s">
        <v>740</v>
      </c>
      <c r="L123" s="92" t="str">
        <f t="shared" si="40"/>
        <v>Yes</v>
      </c>
    </row>
    <row r="124" spans="1:12" x14ac:dyDescent="0.25">
      <c r="A124" s="115" t="s">
        <v>994</v>
      </c>
      <c r="B124" s="21" t="s">
        <v>213</v>
      </c>
      <c r="C124" s="22">
        <v>0</v>
      </c>
      <c r="D124" s="7" t="str">
        <f t="shared" si="43"/>
        <v>N/A</v>
      </c>
      <c r="E124" s="22">
        <v>0</v>
      </c>
      <c r="F124" s="7" t="str">
        <f t="shared" si="44"/>
        <v>N/A</v>
      </c>
      <c r="G124" s="22">
        <v>0</v>
      </c>
      <c r="H124" s="7" t="str">
        <f t="shared" si="45"/>
        <v>N/A</v>
      </c>
      <c r="I124" s="8" t="s">
        <v>1748</v>
      </c>
      <c r="J124" s="8" t="s">
        <v>1748</v>
      </c>
      <c r="K124" s="25" t="s">
        <v>740</v>
      </c>
      <c r="L124" s="92" t="str">
        <f t="shared" si="40"/>
        <v>N/A</v>
      </c>
    </row>
    <row r="125" spans="1:12" x14ac:dyDescent="0.25">
      <c r="A125" s="138" t="s">
        <v>101</v>
      </c>
      <c r="B125" s="21" t="s">
        <v>213</v>
      </c>
      <c r="C125" s="22">
        <v>78563</v>
      </c>
      <c r="D125" s="7" t="str">
        <f t="shared" si="43"/>
        <v>N/A</v>
      </c>
      <c r="E125" s="22">
        <v>81399</v>
      </c>
      <c r="F125" s="7" t="str">
        <f t="shared" si="44"/>
        <v>N/A</v>
      </c>
      <c r="G125" s="22">
        <v>82290</v>
      </c>
      <c r="H125" s="7" t="str">
        <f t="shared" si="45"/>
        <v>N/A</v>
      </c>
      <c r="I125" s="8">
        <v>3.61</v>
      </c>
      <c r="J125" s="8">
        <v>1.095</v>
      </c>
      <c r="K125" s="25" t="s">
        <v>740</v>
      </c>
      <c r="L125" s="92" t="str">
        <f t="shared" si="40"/>
        <v>Yes</v>
      </c>
    </row>
    <row r="126" spans="1:12" x14ac:dyDescent="0.25">
      <c r="A126" s="115" t="s">
        <v>995</v>
      </c>
      <c r="B126" s="21" t="s">
        <v>213</v>
      </c>
      <c r="C126" s="22">
        <v>44080</v>
      </c>
      <c r="D126" s="7" t="str">
        <f t="shared" si="43"/>
        <v>N/A</v>
      </c>
      <c r="E126" s="22">
        <v>45175</v>
      </c>
      <c r="F126" s="7" t="str">
        <f t="shared" si="44"/>
        <v>N/A</v>
      </c>
      <c r="G126" s="22">
        <v>45882</v>
      </c>
      <c r="H126" s="7" t="str">
        <f t="shared" si="45"/>
        <v>N/A</v>
      </c>
      <c r="I126" s="8">
        <v>2.484</v>
      </c>
      <c r="J126" s="8">
        <v>1.5649999999999999</v>
      </c>
      <c r="K126" s="25" t="s">
        <v>740</v>
      </c>
      <c r="L126" s="92" t="str">
        <f t="shared" si="40"/>
        <v>Yes</v>
      </c>
    </row>
    <row r="127" spans="1:12" x14ac:dyDescent="0.25">
      <c r="A127" s="115" t="s">
        <v>996</v>
      </c>
      <c r="B127" s="21" t="s">
        <v>213</v>
      </c>
      <c r="C127" s="22">
        <v>4190</v>
      </c>
      <c r="D127" s="7" t="str">
        <f t="shared" si="43"/>
        <v>N/A</v>
      </c>
      <c r="E127" s="22">
        <v>4140</v>
      </c>
      <c r="F127" s="7" t="str">
        <f t="shared" si="44"/>
        <v>N/A</v>
      </c>
      <c r="G127" s="22">
        <v>4399</v>
      </c>
      <c r="H127" s="7" t="str">
        <f t="shared" si="45"/>
        <v>N/A</v>
      </c>
      <c r="I127" s="8">
        <v>-1.19</v>
      </c>
      <c r="J127" s="8">
        <v>6.2560000000000002</v>
      </c>
      <c r="K127" s="25" t="s">
        <v>740</v>
      </c>
      <c r="L127" s="92" t="str">
        <f t="shared" si="40"/>
        <v>Yes</v>
      </c>
    </row>
    <row r="128" spans="1:12" x14ac:dyDescent="0.25">
      <c r="A128" s="115" t="s">
        <v>997</v>
      </c>
      <c r="B128" s="21" t="s">
        <v>213</v>
      </c>
      <c r="C128" s="22">
        <v>15252</v>
      </c>
      <c r="D128" s="7" t="str">
        <f t="shared" si="43"/>
        <v>N/A</v>
      </c>
      <c r="E128" s="22">
        <v>16960</v>
      </c>
      <c r="F128" s="7" t="str">
        <f t="shared" si="44"/>
        <v>N/A</v>
      </c>
      <c r="G128" s="22">
        <v>13655</v>
      </c>
      <c r="H128" s="7" t="str">
        <f t="shared" si="45"/>
        <v>N/A</v>
      </c>
      <c r="I128" s="8">
        <v>11.2</v>
      </c>
      <c r="J128" s="8">
        <v>-19.5</v>
      </c>
      <c r="K128" s="25" t="s">
        <v>740</v>
      </c>
      <c r="L128" s="92" t="str">
        <f t="shared" si="40"/>
        <v>No</v>
      </c>
    </row>
    <row r="129" spans="1:12" x14ac:dyDescent="0.25">
      <c r="A129" s="115" t="s">
        <v>998</v>
      </c>
      <c r="B129" s="21" t="s">
        <v>213</v>
      </c>
      <c r="C129" s="22">
        <v>15041</v>
      </c>
      <c r="D129" s="7" t="str">
        <f t="shared" si="43"/>
        <v>N/A</v>
      </c>
      <c r="E129" s="22">
        <v>15124</v>
      </c>
      <c r="F129" s="7" t="str">
        <f t="shared" si="44"/>
        <v>N/A</v>
      </c>
      <c r="G129" s="22">
        <v>18354</v>
      </c>
      <c r="H129" s="7" t="str">
        <f t="shared" si="45"/>
        <v>N/A</v>
      </c>
      <c r="I129" s="8">
        <v>0.55179999999999996</v>
      </c>
      <c r="J129" s="8">
        <v>21.36</v>
      </c>
      <c r="K129" s="25" t="s">
        <v>740</v>
      </c>
      <c r="L129" s="92" t="str">
        <f t="shared" si="40"/>
        <v>No</v>
      </c>
    </row>
    <row r="130" spans="1:12" x14ac:dyDescent="0.25">
      <c r="A130" s="115" t="s">
        <v>999</v>
      </c>
      <c r="B130" s="21" t="s">
        <v>213</v>
      </c>
      <c r="C130" s="22">
        <v>0</v>
      </c>
      <c r="D130" s="7" t="str">
        <f t="shared" si="43"/>
        <v>N/A</v>
      </c>
      <c r="E130" s="22">
        <v>0</v>
      </c>
      <c r="F130" s="7" t="str">
        <f t="shared" si="44"/>
        <v>N/A</v>
      </c>
      <c r="G130" s="22">
        <v>0</v>
      </c>
      <c r="H130" s="7" t="str">
        <f t="shared" si="45"/>
        <v>N/A</v>
      </c>
      <c r="I130" s="8" t="s">
        <v>1748</v>
      </c>
      <c r="J130" s="8" t="s">
        <v>1748</v>
      </c>
      <c r="K130" s="25" t="s">
        <v>740</v>
      </c>
      <c r="L130" s="92" t="str">
        <f t="shared" si="40"/>
        <v>N/A</v>
      </c>
    </row>
    <row r="131" spans="1:12" x14ac:dyDescent="0.25">
      <c r="A131" s="138" t="s">
        <v>104</v>
      </c>
      <c r="B131" s="21" t="s">
        <v>213</v>
      </c>
      <c r="C131" s="22">
        <v>226267</v>
      </c>
      <c r="D131" s="7" t="str">
        <f t="shared" si="43"/>
        <v>N/A</v>
      </c>
      <c r="E131" s="22">
        <v>237520</v>
      </c>
      <c r="F131" s="7" t="str">
        <f t="shared" si="44"/>
        <v>N/A</v>
      </c>
      <c r="G131" s="22">
        <v>254492</v>
      </c>
      <c r="H131" s="7" t="str">
        <f t="shared" si="45"/>
        <v>N/A</v>
      </c>
      <c r="I131" s="8">
        <v>4.9729999999999999</v>
      </c>
      <c r="J131" s="8">
        <v>7.1459999999999999</v>
      </c>
      <c r="K131" s="25" t="s">
        <v>740</v>
      </c>
      <c r="L131" s="92" t="str">
        <f t="shared" si="40"/>
        <v>Yes</v>
      </c>
    </row>
    <row r="132" spans="1:12" x14ac:dyDescent="0.25">
      <c r="A132" s="115" t="s">
        <v>1000</v>
      </c>
      <c r="B132" s="21" t="s">
        <v>213</v>
      </c>
      <c r="C132" s="22">
        <v>52909</v>
      </c>
      <c r="D132" s="7" t="str">
        <f t="shared" si="43"/>
        <v>N/A</v>
      </c>
      <c r="E132" s="22">
        <v>52618</v>
      </c>
      <c r="F132" s="7" t="str">
        <f t="shared" si="44"/>
        <v>N/A</v>
      </c>
      <c r="G132" s="22">
        <v>48786</v>
      </c>
      <c r="H132" s="7" t="str">
        <f t="shared" si="45"/>
        <v>N/A</v>
      </c>
      <c r="I132" s="8">
        <v>-0.55000000000000004</v>
      </c>
      <c r="J132" s="8">
        <v>-7.28</v>
      </c>
      <c r="K132" s="25" t="s">
        <v>740</v>
      </c>
      <c r="L132" s="92" t="str">
        <f t="shared" si="40"/>
        <v>Yes</v>
      </c>
    </row>
    <row r="133" spans="1:12" x14ac:dyDescent="0.25">
      <c r="A133" s="115" t="s">
        <v>1001</v>
      </c>
      <c r="B133" s="21" t="s">
        <v>213</v>
      </c>
      <c r="C133" s="22">
        <v>0</v>
      </c>
      <c r="D133" s="7" t="str">
        <f t="shared" si="43"/>
        <v>N/A</v>
      </c>
      <c r="E133" s="22">
        <v>0</v>
      </c>
      <c r="F133" s="7" t="str">
        <f t="shared" si="44"/>
        <v>N/A</v>
      </c>
      <c r="G133" s="22">
        <v>0</v>
      </c>
      <c r="H133" s="7" t="str">
        <f t="shared" si="45"/>
        <v>N/A</v>
      </c>
      <c r="I133" s="8" t="s">
        <v>1748</v>
      </c>
      <c r="J133" s="8" t="s">
        <v>1748</v>
      </c>
      <c r="K133" s="25" t="s">
        <v>740</v>
      </c>
      <c r="L133" s="92" t="str">
        <f t="shared" si="40"/>
        <v>N/A</v>
      </c>
    </row>
    <row r="134" spans="1:12" x14ac:dyDescent="0.25">
      <c r="A134" s="115" t="s">
        <v>1002</v>
      </c>
      <c r="B134" s="21" t="s">
        <v>213</v>
      </c>
      <c r="C134" s="22">
        <v>323</v>
      </c>
      <c r="D134" s="7" t="str">
        <f t="shared" si="43"/>
        <v>N/A</v>
      </c>
      <c r="E134" s="22">
        <v>242</v>
      </c>
      <c r="F134" s="7" t="str">
        <f t="shared" si="44"/>
        <v>N/A</v>
      </c>
      <c r="G134" s="22">
        <v>212</v>
      </c>
      <c r="H134" s="7" t="str">
        <f t="shared" si="45"/>
        <v>N/A</v>
      </c>
      <c r="I134" s="8">
        <v>-25.1</v>
      </c>
      <c r="J134" s="8">
        <v>-12.4</v>
      </c>
      <c r="K134" s="25" t="s">
        <v>740</v>
      </c>
      <c r="L134" s="92" t="str">
        <f t="shared" si="40"/>
        <v>No</v>
      </c>
    </row>
    <row r="135" spans="1:12" x14ac:dyDescent="0.25">
      <c r="A135" s="115" t="s">
        <v>1003</v>
      </c>
      <c r="B135" s="21" t="s">
        <v>213</v>
      </c>
      <c r="C135" s="22">
        <v>151965</v>
      </c>
      <c r="D135" s="7" t="str">
        <f t="shared" si="43"/>
        <v>N/A</v>
      </c>
      <c r="E135" s="22">
        <v>161106</v>
      </c>
      <c r="F135" s="7" t="str">
        <f t="shared" si="44"/>
        <v>N/A</v>
      </c>
      <c r="G135" s="22">
        <v>180557</v>
      </c>
      <c r="H135" s="7" t="str">
        <f t="shared" si="45"/>
        <v>N/A</v>
      </c>
      <c r="I135" s="8">
        <v>6.0149999999999997</v>
      </c>
      <c r="J135" s="8">
        <v>12.07</v>
      </c>
      <c r="K135" s="25" t="s">
        <v>740</v>
      </c>
      <c r="L135" s="92" t="str">
        <f t="shared" si="40"/>
        <v>No</v>
      </c>
    </row>
    <row r="136" spans="1:12" x14ac:dyDescent="0.25">
      <c r="A136" s="115" t="s">
        <v>1004</v>
      </c>
      <c r="B136" s="21" t="s">
        <v>213</v>
      </c>
      <c r="C136" s="22">
        <v>5198</v>
      </c>
      <c r="D136" s="7" t="str">
        <f t="shared" si="43"/>
        <v>N/A</v>
      </c>
      <c r="E136" s="22">
        <v>7541</v>
      </c>
      <c r="F136" s="7" t="str">
        <f t="shared" si="44"/>
        <v>N/A</v>
      </c>
      <c r="G136" s="22">
        <v>8324</v>
      </c>
      <c r="H136" s="7" t="str">
        <f t="shared" si="45"/>
        <v>N/A</v>
      </c>
      <c r="I136" s="8">
        <v>45.08</v>
      </c>
      <c r="J136" s="8">
        <v>10.38</v>
      </c>
      <c r="K136" s="25" t="s">
        <v>740</v>
      </c>
      <c r="L136" s="92" t="str">
        <f t="shared" si="40"/>
        <v>No</v>
      </c>
    </row>
    <row r="137" spans="1:12" x14ac:dyDescent="0.25">
      <c r="A137" s="115" t="s">
        <v>1005</v>
      </c>
      <c r="B137" s="21" t="s">
        <v>213</v>
      </c>
      <c r="C137" s="22">
        <v>15872</v>
      </c>
      <c r="D137" s="7" t="str">
        <f t="shared" si="43"/>
        <v>N/A</v>
      </c>
      <c r="E137" s="22">
        <v>16013</v>
      </c>
      <c r="F137" s="7" t="str">
        <f t="shared" si="44"/>
        <v>N/A</v>
      </c>
      <c r="G137" s="22">
        <v>16613</v>
      </c>
      <c r="H137" s="7" t="str">
        <f t="shared" si="45"/>
        <v>N/A</v>
      </c>
      <c r="I137" s="8">
        <v>0.88839999999999997</v>
      </c>
      <c r="J137" s="8">
        <v>3.7469999999999999</v>
      </c>
      <c r="K137" s="25" t="s">
        <v>740</v>
      </c>
      <c r="L137" s="92" t="str">
        <f t="shared" si="40"/>
        <v>Yes</v>
      </c>
    </row>
    <row r="138" spans="1:12" x14ac:dyDescent="0.25">
      <c r="A138" s="115" t="s">
        <v>1006</v>
      </c>
      <c r="B138" s="21" t="s">
        <v>213</v>
      </c>
      <c r="C138" s="22">
        <v>0</v>
      </c>
      <c r="D138" s="7" t="str">
        <f t="shared" si="43"/>
        <v>N/A</v>
      </c>
      <c r="E138" s="22">
        <v>0</v>
      </c>
      <c r="F138" s="7" t="str">
        <f t="shared" si="44"/>
        <v>N/A</v>
      </c>
      <c r="G138" s="22">
        <v>0</v>
      </c>
      <c r="H138" s="7" t="str">
        <f t="shared" si="45"/>
        <v>N/A</v>
      </c>
      <c r="I138" s="8" t="s">
        <v>1748</v>
      </c>
      <c r="J138" s="8" t="s">
        <v>1748</v>
      </c>
      <c r="K138" s="25" t="s">
        <v>740</v>
      </c>
      <c r="L138" s="92" t="str">
        <f t="shared" si="40"/>
        <v>N/A</v>
      </c>
    </row>
    <row r="139" spans="1:12" x14ac:dyDescent="0.25">
      <c r="A139" s="138" t="s">
        <v>105</v>
      </c>
      <c r="B139" s="21" t="s">
        <v>213</v>
      </c>
      <c r="C139" s="22">
        <v>57128</v>
      </c>
      <c r="D139" s="7" t="str">
        <f t="shared" si="43"/>
        <v>N/A</v>
      </c>
      <c r="E139" s="22">
        <v>60221</v>
      </c>
      <c r="F139" s="7" t="str">
        <f t="shared" si="44"/>
        <v>N/A</v>
      </c>
      <c r="G139" s="22">
        <v>59631</v>
      </c>
      <c r="H139" s="7" t="str">
        <f t="shared" si="45"/>
        <v>N/A</v>
      </c>
      <c r="I139" s="8">
        <v>5.4139999999999997</v>
      </c>
      <c r="J139" s="8">
        <v>-0.98</v>
      </c>
      <c r="K139" s="25" t="s">
        <v>740</v>
      </c>
      <c r="L139" s="92" t="str">
        <f t="shared" si="40"/>
        <v>Yes</v>
      </c>
    </row>
    <row r="140" spans="1:12" x14ac:dyDescent="0.25">
      <c r="A140" s="115" t="s">
        <v>1007</v>
      </c>
      <c r="B140" s="21" t="s">
        <v>213</v>
      </c>
      <c r="C140" s="22">
        <v>34960</v>
      </c>
      <c r="D140" s="7" t="str">
        <f t="shared" si="43"/>
        <v>N/A</v>
      </c>
      <c r="E140" s="22">
        <v>36043</v>
      </c>
      <c r="F140" s="7" t="str">
        <f t="shared" si="44"/>
        <v>N/A</v>
      </c>
      <c r="G140" s="22">
        <v>34962</v>
      </c>
      <c r="H140" s="7" t="str">
        <f t="shared" si="45"/>
        <v>N/A</v>
      </c>
      <c r="I140" s="8">
        <v>3.0979999999999999</v>
      </c>
      <c r="J140" s="8">
        <v>-3</v>
      </c>
      <c r="K140" s="25" t="s">
        <v>740</v>
      </c>
      <c r="L140" s="92" t="str">
        <f t="shared" si="40"/>
        <v>Yes</v>
      </c>
    </row>
    <row r="141" spans="1:12" x14ac:dyDescent="0.25">
      <c r="A141" s="115" t="s">
        <v>1008</v>
      </c>
      <c r="B141" s="21" t="s">
        <v>213</v>
      </c>
      <c r="C141" s="22">
        <v>0</v>
      </c>
      <c r="D141" s="7" t="str">
        <f t="shared" si="43"/>
        <v>N/A</v>
      </c>
      <c r="E141" s="22">
        <v>0</v>
      </c>
      <c r="F141" s="7" t="str">
        <f t="shared" si="44"/>
        <v>N/A</v>
      </c>
      <c r="G141" s="22">
        <v>0</v>
      </c>
      <c r="H141" s="7" t="str">
        <f t="shared" si="45"/>
        <v>N/A</v>
      </c>
      <c r="I141" s="8" t="s">
        <v>1748</v>
      </c>
      <c r="J141" s="8" t="s">
        <v>1748</v>
      </c>
      <c r="K141" s="25" t="s">
        <v>740</v>
      </c>
      <c r="L141" s="92" t="str">
        <f t="shared" si="40"/>
        <v>N/A</v>
      </c>
    </row>
    <row r="142" spans="1:12" x14ac:dyDescent="0.25">
      <c r="A142" s="115" t="s">
        <v>1009</v>
      </c>
      <c r="B142" s="21" t="s">
        <v>213</v>
      </c>
      <c r="C142" s="22">
        <v>517</v>
      </c>
      <c r="D142" s="7" t="str">
        <f t="shared" si="43"/>
        <v>N/A</v>
      </c>
      <c r="E142" s="22">
        <v>360</v>
      </c>
      <c r="F142" s="7" t="str">
        <f t="shared" si="44"/>
        <v>N/A</v>
      </c>
      <c r="G142" s="22">
        <v>408</v>
      </c>
      <c r="H142" s="7" t="str">
        <f t="shared" si="45"/>
        <v>N/A</v>
      </c>
      <c r="I142" s="8">
        <v>-30.4</v>
      </c>
      <c r="J142" s="8">
        <v>13.33</v>
      </c>
      <c r="K142" s="25" t="s">
        <v>740</v>
      </c>
      <c r="L142" s="92" t="str">
        <f t="shared" si="40"/>
        <v>No</v>
      </c>
    </row>
    <row r="143" spans="1:12" x14ac:dyDescent="0.25">
      <c r="A143" s="115" t="s">
        <v>1010</v>
      </c>
      <c r="B143" s="21" t="s">
        <v>213</v>
      </c>
      <c r="C143" s="22">
        <v>15678</v>
      </c>
      <c r="D143" s="7" t="str">
        <f t="shared" si="43"/>
        <v>N/A</v>
      </c>
      <c r="E143" s="22">
        <v>15235</v>
      </c>
      <c r="F143" s="7" t="str">
        <f t="shared" si="44"/>
        <v>N/A</v>
      </c>
      <c r="G143" s="22">
        <v>14781</v>
      </c>
      <c r="H143" s="7" t="str">
        <f t="shared" si="45"/>
        <v>N/A</v>
      </c>
      <c r="I143" s="8">
        <v>-2.83</v>
      </c>
      <c r="J143" s="8">
        <v>-2.98</v>
      </c>
      <c r="K143" s="25" t="s">
        <v>740</v>
      </c>
      <c r="L143" s="92" t="str">
        <f t="shared" si="40"/>
        <v>Yes</v>
      </c>
    </row>
    <row r="144" spans="1:12" x14ac:dyDescent="0.25">
      <c r="A144" s="115" t="s">
        <v>1011</v>
      </c>
      <c r="B144" s="21" t="s">
        <v>213</v>
      </c>
      <c r="C144" s="22">
        <v>5973</v>
      </c>
      <c r="D144" s="7" t="str">
        <f t="shared" si="43"/>
        <v>N/A</v>
      </c>
      <c r="E144" s="22">
        <v>8583</v>
      </c>
      <c r="F144" s="7" t="str">
        <f t="shared" si="44"/>
        <v>N/A</v>
      </c>
      <c r="G144" s="22">
        <v>9480</v>
      </c>
      <c r="H144" s="7" t="str">
        <f t="shared" si="45"/>
        <v>N/A</v>
      </c>
      <c r="I144" s="8">
        <v>43.7</v>
      </c>
      <c r="J144" s="8">
        <v>10.45</v>
      </c>
      <c r="K144" s="25" t="s">
        <v>740</v>
      </c>
      <c r="L144" s="92" t="str">
        <f t="shared" si="40"/>
        <v>No</v>
      </c>
    </row>
    <row r="145" spans="1:12" x14ac:dyDescent="0.25">
      <c r="A145" s="115" t="s">
        <v>1012</v>
      </c>
      <c r="B145" s="21" t="s">
        <v>213</v>
      </c>
      <c r="C145" s="22">
        <v>0</v>
      </c>
      <c r="D145" s="7" t="str">
        <f t="shared" si="43"/>
        <v>N/A</v>
      </c>
      <c r="E145" s="22">
        <v>0</v>
      </c>
      <c r="F145" s="7" t="str">
        <f t="shared" si="44"/>
        <v>N/A</v>
      </c>
      <c r="G145" s="22">
        <v>0</v>
      </c>
      <c r="H145" s="7" t="str">
        <f t="shared" si="45"/>
        <v>N/A</v>
      </c>
      <c r="I145" s="8" t="s">
        <v>1748</v>
      </c>
      <c r="J145" s="8" t="s">
        <v>1748</v>
      </c>
      <c r="K145" s="25" t="s">
        <v>740</v>
      </c>
      <c r="L145" s="92" t="str">
        <f t="shared" si="40"/>
        <v>N/A</v>
      </c>
    </row>
    <row r="146" spans="1:12" ht="25" x14ac:dyDescent="0.25">
      <c r="A146" s="124" t="s">
        <v>1013</v>
      </c>
      <c r="B146" s="1" t="s">
        <v>213</v>
      </c>
      <c r="C146" s="1">
        <v>0</v>
      </c>
      <c r="D146" s="7" t="str">
        <f t="shared" ref="D146:D151" si="46">IF($B146="N/A","N/A",IF(C146&gt;10,"No",IF(C146&lt;-10,"No","Yes")))</f>
        <v>N/A</v>
      </c>
      <c r="E146" s="1">
        <v>15391</v>
      </c>
      <c r="F146" s="7" t="str">
        <f t="shared" ref="F146:F151" si="47">IF($B146="N/A","N/A",IF(E146&gt;10,"No",IF(E146&lt;-10,"No","Yes")))</f>
        <v>N/A</v>
      </c>
      <c r="G146" s="1">
        <v>14923</v>
      </c>
      <c r="H146" s="7" t="str">
        <f t="shared" ref="H146:H151" si="48">IF($B146="N/A","N/A",IF(G146&gt;10,"No",IF(G146&lt;-10,"No","Yes")))</f>
        <v>N/A</v>
      </c>
      <c r="I146" s="8" t="s">
        <v>1748</v>
      </c>
      <c r="J146" s="8">
        <v>-3.04</v>
      </c>
      <c r="K146" s="25" t="s">
        <v>739</v>
      </c>
      <c r="L146" s="92" t="str">
        <f t="shared" ref="L146:L151" si="49">IF(J146="Div by 0", "N/A", IF(K146="N/A","N/A", IF(J146&gt;VALUE(MID(K146,1,2)), "No", IF(J146&lt;-1*VALUE(MID(K146,1,2)), "No", "Yes"))))</f>
        <v>Yes</v>
      </c>
    </row>
    <row r="147" spans="1:12" x14ac:dyDescent="0.25">
      <c r="A147" s="137" t="s">
        <v>326</v>
      </c>
      <c r="B147" s="25" t="s">
        <v>213</v>
      </c>
      <c r="C147" s="9">
        <v>0</v>
      </c>
      <c r="D147" s="7" t="str">
        <f t="shared" si="46"/>
        <v>N/A</v>
      </c>
      <c r="E147" s="9">
        <v>3.6810006696999999</v>
      </c>
      <c r="F147" s="7" t="str">
        <f t="shared" si="47"/>
        <v>N/A</v>
      </c>
      <c r="G147" s="9">
        <v>3.4297862559999999</v>
      </c>
      <c r="H147" s="7" t="str">
        <f t="shared" si="48"/>
        <v>N/A</v>
      </c>
      <c r="I147" s="8" t="s">
        <v>1748</v>
      </c>
      <c r="J147" s="8">
        <v>-6.82</v>
      </c>
      <c r="K147" s="25" t="s">
        <v>739</v>
      </c>
      <c r="L147" s="92" t="str">
        <f t="shared" si="49"/>
        <v>Yes</v>
      </c>
    </row>
    <row r="148" spans="1:12" x14ac:dyDescent="0.25">
      <c r="A148" s="115" t="s">
        <v>327</v>
      </c>
      <c r="B148" s="25" t="s">
        <v>213</v>
      </c>
      <c r="C148" s="9">
        <v>0</v>
      </c>
      <c r="D148" s="7" t="str">
        <f t="shared" si="46"/>
        <v>N/A</v>
      </c>
      <c r="E148" s="9">
        <v>30.174448434999999</v>
      </c>
      <c r="F148" s="7" t="str">
        <f t="shared" si="47"/>
        <v>N/A</v>
      </c>
      <c r="G148" s="9">
        <v>30.105720267999999</v>
      </c>
      <c r="H148" s="7" t="str">
        <f t="shared" si="48"/>
        <v>N/A</v>
      </c>
      <c r="I148" s="8" t="s">
        <v>1748</v>
      </c>
      <c r="J148" s="8">
        <v>-0.22800000000000001</v>
      </c>
      <c r="K148" s="25" t="s">
        <v>739</v>
      </c>
      <c r="L148" s="92" t="str">
        <f t="shared" si="49"/>
        <v>Yes</v>
      </c>
    </row>
    <row r="149" spans="1:12" x14ac:dyDescent="0.25">
      <c r="A149" s="115" t="s">
        <v>328</v>
      </c>
      <c r="B149" s="25" t="s">
        <v>213</v>
      </c>
      <c r="C149" s="9">
        <v>0</v>
      </c>
      <c r="D149" s="7" t="str">
        <f t="shared" si="46"/>
        <v>N/A</v>
      </c>
      <c r="E149" s="9">
        <v>3.3415643927000001</v>
      </c>
      <c r="F149" s="7" t="str">
        <f t="shared" si="47"/>
        <v>N/A</v>
      </c>
      <c r="G149" s="9">
        <v>3.1814315227000001</v>
      </c>
      <c r="H149" s="7" t="str">
        <f t="shared" si="48"/>
        <v>N/A</v>
      </c>
      <c r="I149" s="8" t="s">
        <v>1748</v>
      </c>
      <c r="J149" s="8">
        <v>-4.79</v>
      </c>
      <c r="K149" s="25" t="s">
        <v>739</v>
      </c>
      <c r="L149" s="92" t="str">
        <f t="shared" si="49"/>
        <v>Yes</v>
      </c>
    </row>
    <row r="150" spans="1:12" x14ac:dyDescent="0.25">
      <c r="A150" s="115" t="s">
        <v>329</v>
      </c>
      <c r="B150" s="25" t="s">
        <v>213</v>
      </c>
      <c r="C150" s="9">
        <v>0</v>
      </c>
      <c r="D150" s="7" t="str">
        <f t="shared" si="46"/>
        <v>N/A</v>
      </c>
      <c r="E150" s="9">
        <v>0.3780734254</v>
      </c>
      <c r="F150" s="7" t="str">
        <f t="shared" si="47"/>
        <v>N/A</v>
      </c>
      <c r="G150" s="9">
        <v>0.25501783950000001</v>
      </c>
      <c r="H150" s="7" t="str">
        <f t="shared" si="48"/>
        <v>N/A</v>
      </c>
      <c r="I150" s="8" t="s">
        <v>1748</v>
      </c>
      <c r="J150" s="8">
        <v>-32.5</v>
      </c>
      <c r="K150" s="25" t="s">
        <v>739</v>
      </c>
      <c r="L150" s="92" t="str">
        <f t="shared" si="49"/>
        <v>No</v>
      </c>
    </row>
    <row r="151" spans="1:12" x14ac:dyDescent="0.25">
      <c r="A151" s="115" t="s">
        <v>330</v>
      </c>
      <c r="B151" s="25" t="s">
        <v>213</v>
      </c>
      <c r="C151" s="9">
        <v>0</v>
      </c>
      <c r="D151" s="7" t="str">
        <f t="shared" si="46"/>
        <v>N/A</v>
      </c>
      <c r="E151" s="9">
        <v>1.8266053399999999E-2</v>
      </c>
      <c r="F151" s="7" t="str">
        <f t="shared" si="47"/>
        <v>N/A</v>
      </c>
      <c r="G151" s="9">
        <v>1.50928208E-2</v>
      </c>
      <c r="H151" s="7" t="str">
        <f t="shared" si="48"/>
        <v>N/A</v>
      </c>
      <c r="I151" s="8" t="s">
        <v>1748</v>
      </c>
      <c r="J151" s="8">
        <v>-17.399999999999999</v>
      </c>
      <c r="K151" s="25" t="s">
        <v>739</v>
      </c>
      <c r="L151" s="92" t="str">
        <f t="shared" si="49"/>
        <v>Yes</v>
      </c>
    </row>
    <row r="152" spans="1:12" x14ac:dyDescent="0.25">
      <c r="A152" s="124" t="s">
        <v>1014</v>
      </c>
      <c r="B152" s="21" t="s">
        <v>213</v>
      </c>
      <c r="C152" s="22">
        <v>0</v>
      </c>
      <c r="D152" s="7" t="str">
        <f t="shared" ref="D152:D158" si="50">IF($B152="N/A","N/A",IF(C152&gt;10,"No",IF(C152&lt;-10,"No","Yes")))</f>
        <v>N/A</v>
      </c>
      <c r="E152" s="22">
        <v>20115</v>
      </c>
      <c r="F152" s="7" t="str">
        <f t="shared" ref="F152:F158" si="51">IF($B152="N/A","N/A",IF(E152&gt;10,"No",IF(E152&lt;-10,"No","Yes")))</f>
        <v>N/A</v>
      </c>
      <c r="G152" s="22">
        <v>40106</v>
      </c>
      <c r="H152" s="7" t="str">
        <f t="shared" ref="H152:H158" si="52">IF($B152="N/A","N/A",IF(G152&gt;10,"No",IF(G152&lt;-10,"No","Yes")))</f>
        <v>N/A</v>
      </c>
      <c r="I152" s="8" t="s">
        <v>1748</v>
      </c>
      <c r="J152" s="8">
        <v>99.38</v>
      </c>
      <c r="K152" s="25" t="s">
        <v>739</v>
      </c>
      <c r="L152" s="92" t="str">
        <f t="shared" ref="L152:L159" si="53">IF(J152="Div by 0", "N/A", IF(K152="N/A","N/A", IF(J152&gt;VALUE(MID(K152,1,2)), "No", IF(J152&lt;-1*VALUE(MID(K152,1,2)), "No", "Yes"))))</f>
        <v>No</v>
      </c>
    </row>
    <row r="153" spans="1:12" x14ac:dyDescent="0.25">
      <c r="A153" s="137" t="s">
        <v>1015</v>
      </c>
      <c r="B153" s="21" t="s">
        <v>213</v>
      </c>
      <c r="C153" s="4">
        <v>0</v>
      </c>
      <c r="D153" s="7" t="str">
        <f t="shared" si="50"/>
        <v>N/A</v>
      </c>
      <c r="E153" s="4">
        <v>4.8108198602999996</v>
      </c>
      <c r="F153" s="7" t="str">
        <f t="shared" si="51"/>
        <v>N/A</v>
      </c>
      <c r="G153" s="4">
        <v>9.2176511147000006</v>
      </c>
      <c r="H153" s="7" t="str">
        <f t="shared" si="52"/>
        <v>N/A</v>
      </c>
      <c r="I153" s="8" t="s">
        <v>1748</v>
      </c>
      <c r="J153" s="8">
        <v>91.6</v>
      </c>
      <c r="K153" s="25" t="s">
        <v>739</v>
      </c>
      <c r="L153" s="92" t="str">
        <f t="shared" si="53"/>
        <v>No</v>
      </c>
    </row>
    <row r="154" spans="1:12" x14ac:dyDescent="0.25">
      <c r="A154" s="124" t="s">
        <v>1016</v>
      </c>
      <c r="B154" s="21" t="s">
        <v>213</v>
      </c>
      <c r="C154" s="4">
        <v>0</v>
      </c>
      <c r="D154" s="7" t="str">
        <f t="shared" si="50"/>
        <v>N/A</v>
      </c>
      <c r="E154" s="4">
        <v>19.322729604999999</v>
      </c>
      <c r="F154" s="7" t="str">
        <f t="shared" si="51"/>
        <v>N/A</v>
      </c>
      <c r="G154" s="4">
        <v>21.792850310999999</v>
      </c>
      <c r="H154" s="7" t="str">
        <f t="shared" si="52"/>
        <v>N/A</v>
      </c>
      <c r="I154" s="8" t="s">
        <v>1748</v>
      </c>
      <c r="J154" s="8">
        <v>12.78</v>
      </c>
      <c r="K154" s="25" t="s">
        <v>739</v>
      </c>
      <c r="L154" s="92" t="str">
        <f t="shared" si="53"/>
        <v>Yes</v>
      </c>
    </row>
    <row r="155" spans="1:12" x14ac:dyDescent="0.25">
      <c r="A155" s="124" t="s">
        <v>1017</v>
      </c>
      <c r="B155" s="21" t="s">
        <v>213</v>
      </c>
      <c r="C155" s="4">
        <v>0</v>
      </c>
      <c r="D155" s="7" t="str">
        <f t="shared" si="50"/>
        <v>N/A</v>
      </c>
      <c r="E155" s="4">
        <v>14.598459440999999</v>
      </c>
      <c r="F155" s="7" t="str">
        <f t="shared" si="51"/>
        <v>N/A</v>
      </c>
      <c r="G155" s="4">
        <v>23.485235144000001</v>
      </c>
      <c r="H155" s="7" t="str">
        <f t="shared" si="52"/>
        <v>N/A</v>
      </c>
      <c r="I155" s="8" t="s">
        <v>1748</v>
      </c>
      <c r="J155" s="8">
        <v>60.87</v>
      </c>
      <c r="K155" s="25" t="s">
        <v>739</v>
      </c>
      <c r="L155" s="92" t="str">
        <f t="shared" si="53"/>
        <v>No</v>
      </c>
    </row>
    <row r="156" spans="1:12" x14ac:dyDescent="0.25">
      <c r="A156" s="124" t="s">
        <v>1018</v>
      </c>
      <c r="B156" s="21" t="s">
        <v>213</v>
      </c>
      <c r="C156" s="4">
        <v>0</v>
      </c>
      <c r="D156" s="7" t="str">
        <f t="shared" si="50"/>
        <v>N/A</v>
      </c>
      <c r="E156" s="4">
        <v>0.28292354330000002</v>
      </c>
      <c r="F156" s="7" t="str">
        <f t="shared" si="51"/>
        <v>N/A</v>
      </c>
      <c r="G156" s="4">
        <v>4.8363013376000001</v>
      </c>
      <c r="H156" s="7" t="str">
        <f t="shared" si="52"/>
        <v>N/A</v>
      </c>
      <c r="I156" s="8" t="s">
        <v>1748</v>
      </c>
      <c r="J156" s="8">
        <v>1609</v>
      </c>
      <c r="K156" s="25" t="s">
        <v>739</v>
      </c>
      <c r="L156" s="92" t="str">
        <f t="shared" si="53"/>
        <v>No</v>
      </c>
    </row>
    <row r="157" spans="1:12" x14ac:dyDescent="0.25">
      <c r="A157" s="124" t="s">
        <v>1019</v>
      </c>
      <c r="B157" s="21" t="s">
        <v>213</v>
      </c>
      <c r="C157" s="4">
        <v>0</v>
      </c>
      <c r="D157" s="7" t="str">
        <f t="shared" si="50"/>
        <v>N/A</v>
      </c>
      <c r="E157" s="4">
        <v>4.6495408600000003E-2</v>
      </c>
      <c r="F157" s="7" t="str">
        <f t="shared" si="51"/>
        <v>N/A</v>
      </c>
      <c r="G157" s="4">
        <v>6.8756183900000004E-2</v>
      </c>
      <c r="H157" s="7" t="str">
        <f t="shared" si="52"/>
        <v>N/A</v>
      </c>
      <c r="I157" s="8" t="s">
        <v>1748</v>
      </c>
      <c r="J157" s="8">
        <v>47.88</v>
      </c>
      <c r="K157" s="25" t="s">
        <v>739</v>
      </c>
      <c r="L157" s="92" t="str">
        <f t="shared" si="53"/>
        <v>No</v>
      </c>
    </row>
    <row r="158" spans="1:12" x14ac:dyDescent="0.25">
      <c r="A158" s="115" t="s">
        <v>1020</v>
      </c>
      <c r="B158" s="21" t="s">
        <v>213</v>
      </c>
      <c r="C158" s="22">
        <v>0</v>
      </c>
      <c r="D158" s="7" t="str">
        <f t="shared" si="50"/>
        <v>N/A</v>
      </c>
      <c r="E158" s="22">
        <v>1323</v>
      </c>
      <c r="F158" s="7" t="str">
        <f t="shared" si="51"/>
        <v>N/A</v>
      </c>
      <c r="G158" s="22">
        <v>1653</v>
      </c>
      <c r="H158" s="7" t="str">
        <f t="shared" si="52"/>
        <v>N/A</v>
      </c>
      <c r="I158" s="8" t="s">
        <v>1748</v>
      </c>
      <c r="J158" s="8">
        <v>24.94</v>
      </c>
      <c r="K158" s="25" t="s">
        <v>739</v>
      </c>
      <c r="L158" s="92" t="str">
        <f t="shared" si="53"/>
        <v>Yes</v>
      </c>
    </row>
    <row r="159" spans="1:12" ht="25" x14ac:dyDescent="0.25">
      <c r="A159" s="124" t="s">
        <v>1021</v>
      </c>
      <c r="B159" s="21" t="s">
        <v>213</v>
      </c>
      <c r="C159" s="22">
        <v>31220</v>
      </c>
      <c r="D159" s="7" t="str">
        <f>IF($B159="N/A","N/A",IF(C159&gt;10,"No",IF(C159&lt;-10,"No","Yes")))</f>
        <v>N/A</v>
      </c>
      <c r="E159" s="22">
        <v>32838</v>
      </c>
      <c r="F159" s="7" t="str">
        <f>IF($B159="N/A","N/A",IF(E159&gt;10,"No",IF(E159&lt;-10,"No","Yes")))</f>
        <v>N/A</v>
      </c>
      <c r="G159" s="22">
        <v>46972</v>
      </c>
      <c r="H159" s="7" t="str">
        <f>IF($B159="N/A","N/A",IF(G159&gt;10,"No",IF(G159&lt;-10,"No","Yes")))</f>
        <v>N/A</v>
      </c>
      <c r="I159" s="8">
        <v>5.1829999999999998</v>
      </c>
      <c r="J159" s="8">
        <v>43.04</v>
      </c>
      <c r="K159" s="25" t="s">
        <v>739</v>
      </c>
      <c r="L159" s="92" t="str">
        <f t="shared" si="53"/>
        <v>No</v>
      </c>
    </row>
    <row r="160" spans="1:12" x14ac:dyDescent="0.25">
      <c r="A160" s="123" t="s">
        <v>1022</v>
      </c>
      <c r="B160" s="21" t="s">
        <v>213</v>
      </c>
      <c r="C160" s="22">
        <v>31220</v>
      </c>
      <c r="D160" s="7" t="str">
        <f t="shared" ref="D160:D234" si="54">IF($B160="N/A","N/A",IF(C160&gt;10,"No",IF(C160&lt;-10,"No","Yes")))</f>
        <v>N/A</v>
      </c>
      <c r="E160" s="22">
        <v>30845</v>
      </c>
      <c r="F160" s="7" t="str">
        <f t="shared" ref="F160:F234" si="55">IF($B160="N/A","N/A",IF(E160&gt;10,"No",IF(E160&lt;-10,"No","Yes")))</f>
        <v>N/A</v>
      </c>
      <c r="G160" s="22">
        <v>29952</v>
      </c>
      <c r="H160" s="7" t="str">
        <f t="shared" ref="H160:H223" si="56">IF($B160="N/A","N/A",IF(G160&gt;10,"No",IF(G160&lt;-10,"No","Yes")))</f>
        <v>N/A</v>
      </c>
      <c r="I160" s="8">
        <v>-1.2</v>
      </c>
      <c r="J160" s="8">
        <v>-2.9</v>
      </c>
      <c r="K160" s="25" t="s">
        <v>739</v>
      </c>
      <c r="L160" s="92" t="str">
        <f t="shared" ref="L160:L223" si="57">IF(J160="Div by 0", "N/A", IF(K160="N/A","N/A", IF(J160&gt;VALUE(MID(K160,1,2)), "No", IF(J160&lt;-1*VALUE(MID(K160,1,2)), "No", "Yes"))))</f>
        <v>Yes</v>
      </c>
    </row>
    <row r="161" spans="1:12" x14ac:dyDescent="0.25">
      <c r="A161" s="139" t="s">
        <v>71</v>
      </c>
      <c r="B161" s="21" t="s">
        <v>213</v>
      </c>
      <c r="C161" s="4">
        <v>7.8120308277000001</v>
      </c>
      <c r="D161" s="7" t="str">
        <f t="shared" si="54"/>
        <v>N/A</v>
      </c>
      <c r="E161" s="4">
        <v>7.3770687841000004</v>
      </c>
      <c r="F161" s="7" t="str">
        <f t="shared" si="55"/>
        <v>N/A</v>
      </c>
      <c r="G161" s="4">
        <v>6.8839347275999998</v>
      </c>
      <c r="H161" s="7" t="str">
        <f t="shared" si="56"/>
        <v>N/A</v>
      </c>
      <c r="I161" s="8">
        <v>-5.57</v>
      </c>
      <c r="J161" s="8">
        <v>-6.68</v>
      </c>
      <c r="K161" s="25" t="s">
        <v>739</v>
      </c>
      <c r="L161" s="92" t="str">
        <f t="shared" si="57"/>
        <v>Yes</v>
      </c>
    </row>
    <row r="162" spans="1:12" x14ac:dyDescent="0.25">
      <c r="A162" s="123" t="s">
        <v>111</v>
      </c>
      <c r="B162" s="21" t="s">
        <v>213</v>
      </c>
      <c r="C162" s="4">
        <v>25.439201741000002</v>
      </c>
      <c r="D162" s="7" t="str">
        <f t="shared" si="54"/>
        <v>N/A</v>
      </c>
      <c r="E162" s="4">
        <v>24.425346331</v>
      </c>
      <c r="F162" s="7" t="str">
        <f t="shared" si="55"/>
        <v>N/A</v>
      </c>
      <c r="G162" s="4">
        <v>23.460077028000001</v>
      </c>
      <c r="H162" s="7" t="str">
        <f t="shared" si="56"/>
        <v>N/A</v>
      </c>
      <c r="I162" s="8">
        <v>-3.99</v>
      </c>
      <c r="J162" s="8">
        <v>-3.95</v>
      </c>
      <c r="K162" s="25" t="s">
        <v>739</v>
      </c>
      <c r="L162" s="92" t="str">
        <f t="shared" si="57"/>
        <v>Yes</v>
      </c>
    </row>
    <row r="163" spans="1:12" x14ac:dyDescent="0.25">
      <c r="A163" s="123" t="s">
        <v>112</v>
      </c>
      <c r="B163" s="21" t="s">
        <v>213</v>
      </c>
      <c r="C163" s="4">
        <v>25.700393314999999</v>
      </c>
      <c r="D163" s="7" t="str">
        <f t="shared" si="54"/>
        <v>N/A</v>
      </c>
      <c r="E163" s="4">
        <v>24.488015823000001</v>
      </c>
      <c r="F163" s="7" t="str">
        <f t="shared" si="55"/>
        <v>N/A</v>
      </c>
      <c r="G163" s="4">
        <v>23.603110949000001</v>
      </c>
      <c r="H163" s="7" t="str">
        <f t="shared" si="56"/>
        <v>N/A</v>
      </c>
      <c r="I163" s="8">
        <v>-4.72</v>
      </c>
      <c r="J163" s="8">
        <v>-3.61</v>
      </c>
      <c r="K163" s="25" t="s">
        <v>739</v>
      </c>
      <c r="L163" s="92" t="str">
        <f t="shared" si="57"/>
        <v>Yes</v>
      </c>
    </row>
    <row r="164" spans="1:12" x14ac:dyDescent="0.25">
      <c r="A164" s="123" t="s">
        <v>113</v>
      </c>
      <c r="B164" s="21" t="s">
        <v>213</v>
      </c>
      <c r="C164" s="4">
        <v>0.62801911020000001</v>
      </c>
      <c r="D164" s="7" t="str">
        <f t="shared" si="54"/>
        <v>N/A</v>
      </c>
      <c r="E164" s="4">
        <v>0.57384641290000005</v>
      </c>
      <c r="F164" s="7" t="str">
        <f t="shared" si="55"/>
        <v>N/A</v>
      </c>
      <c r="G164" s="4">
        <v>0.563082533</v>
      </c>
      <c r="H164" s="7" t="str">
        <f t="shared" si="56"/>
        <v>N/A</v>
      </c>
      <c r="I164" s="8">
        <v>-8.6300000000000008</v>
      </c>
      <c r="J164" s="8">
        <v>-1.88</v>
      </c>
      <c r="K164" s="25" t="s">
        <v>739</v>
      </c>
      <c r="L164" s="92" t="str">
        <f t="shared" si="57"/>
        <v>Yes</v>
      </c>
    </row>
    <row r="165" spans="1:12" x14ac:dyDescent="0.25">
      <c r="A165" s="123" t="s">
        <v>114</v>
      </c>
      <c r="B165" s="21" t="s">
        <v>213</v>
      </c>
      <c r="C165" s="4">
        <v>3.8510012599999997E-2</v>
      </c>
      <c r="D165" s="7" t="str">
        <f t="shared" si="54"/>
        <v>N/A</v>
      </c>
      <c r="E165" s="4">
        <v>4.6495408600000003E-2</v>
      </c>
      <c r="F165" s="7" t="str">
        <f t="shared" si="55"/>
        <v>N/A</v>
      </c>
      <c r="G165" s="4">
        <v>3.35396019E-2</v>
      </c>
      <c r="H165" s="7" t="str">
        <f t="shared" si="56"/>
        <v>N/A</v>
      </c>
      <c r="I165" s="8">
        <v>20.74</v>
      </c>
      <c r="J165" s="8">
        <v>-27.9</v>
      </c>
      <c r="K165" s="25" t="s">
        <v>739</v>
      </c>
      <c r="L165" s="92" t="str">
        <f t="shared" si="57"/>
        <v>Yes</v>
      </c>
    </row>
    <row r="166" spans="1:12" x14ac:dyDescent="0.25">
      <c r="A166" s="123" t="s">
        <v>428</v>
      </c>
      <c r="B166" s="21" t="s">
        <v>213</v>
      </c>
      <c r="C166" s="22">
        <v>9209</v>
      </c>
      <c r="D166" s="7" t="str">
        <f>IF($B166="N/A","N/A",IF(C166&gt;10,"No",IF(C166&lt;-10,"No","Yes")))</f>
        <v>N/A</v>
      </c>
      <c r="E166" s="22">
        <v>9120</v>
      </c>
      <c r="F166" s="7" t="str">
        <f>IF($B166="N/A","N/A",IF(E166&gt;10,"No",IF(E166&lt;-10,"No","Yes")))</f>
        <v>N/A</v>
      </c>
      <c r="G166" s="22">
        <v>8683</v>
      </c>
      <c r="H166" s="7" t="str">
        <f>IF($B166="N/A","N/A",IF(G166&gt;10,"No",IF(G166&lt;-10,"No","Yes")))</f>
        <v>N/A</v>
      </c>
      <c r="I166" s="8">
        <v>-0.96599999999999997</v>
      </c>
      <c r="J166" s="8">
        <v>-4.79</v>
      </c>
      <c r="K166" s="25" t="s">
        <v>739</v>
      </c>
      <c r="L166" s="92" t="str">
        <f t="shared" si="57"/>
        <v>Yes</v>
      </c>
    </row>
    <row r="167" spans="1:12" x14ac:dyDescent="0.25">
      <c r="A167" s="123" t="s">
        <v>429</v>
      </c>
      <c r="B167" s="21" t="s">
        <v>213</v>
      </c>
      <c r="C167" s="22">
        <v>377</v>
      </c>
      <c r="D167" s="7" t="str">
        <f>IF($B167="N/A","N/A",IF(C167&gt;10,"No",IF(C167&lt;-10,"No","Yes")))</f>
        <v>N/A</v>
      </c>
      <c r="E167" s="22">
        <v>401</v>
      </c>
      <c r="F167" s="7" t="str">
        <f>IF($B167="N/A","N/A",IF(E167&gt;10,"No",IF(E167&lt;-10,"No","Yes")))</f>
        <v>N/A</v>
      </c>
      <c r="G167" s="22">
        <v>393</v>
      </c>
      <c r="H167" s="7" t="str">
        <f>IF($B167="N/A","N/A",IF(G167&gt;10,"No",IF(G167&lt;-10,"No","Yes")))</f>
        <v>N/A</v>
      </c>
      <c r="I167" s="8">
        <v>6.3659999999999997</v>
      </c>
      <c r="J167" s="8">
        <v>-2</v>
      </c>
      <c r="K167" s="25" t="s">
        <v>739</v>
      </c>
      <c r="L167" s="92" t="str">
        <f t="shared" si="57"/>
        <v>Yes</v>
      </c>
    </row>
    <row r="168" spans="1:12" x14ac:dyDescent="0.25">
      <c r="A168" s="123" t="s">
        <v>430</v>
      </c>
      <c r="B168" s="21" t="s">
        <v>213</v>
      </c>
      <c r="C168" s="22">
        <v>8904</v>
      </c>
      <c r="D168" s="7" t="str">
        <f>IF($B168="N/A","N/A",IF(C168&gt;10,"No",IF(C168&lt;-10,"No","Yes")))</f>
        <v>N/A</v>
      </c>
      <c r="E168" s="22">
        <v>8833</v>
      </c>
      <c r="F168" s="7" t="str">
        <f>IF($B168="N/A","N/A",IF(E168&gt;10,"No",IF(E168&lt;-10,"No","Yes")))</f>
        <v>N/A</v>
      </c>
      <c r="G168" s="22">
        <v>8560</v>
      </c>
      <c r="H168" s="7" t="str">
        <f>IF($B168="N/A","N/A",IF(G168&gt;10,"No",IF(G168&lt;-10,"No","Yes")))</f>
        <v>N/A</v>
      </c>
      <c r="I168" s="8">
        <v>-0.79700000000000004</v>
      </c>
      <c r="J168" s="8">
        <v>-3.09</v>
      </c>
      <c r="K168" s="25" t="s">
        <v>739</v>
      </c>
      <c r="L168" s="92" t="str">
        <f t="shared" si="57"/>
        <v>Yes</v>
      </c>
    </row>
    <row r="169" spans="1:12" x14ac:dyDescent="0.25">
      <c r="A169" s="123" t="s">
        <v>431</v>
      </c>
      <c r="B169" s="21" t="s">
        <v>213</v>
      </c>
      <c r="C169" s="22">
        <v>11287</v>
      </c>
      <c r="D169" s="7" t="str">
        <f>IF($B169="N/A","N/A",IF(C169&gt;10,"No",IF(C169&lt;-10,"No","Yes")))</f>
        <v>N/A</v>
      </c>
      <c r="E169" s="22">
        <v>11100</v>
      </c>
      <c r="F169" s="7" t="str">
        <f>IF($B169="N/A","N/A",IF(E169&gt;10,"No",IF(E169&lt;-10,"No","Yes")))</f>
        <v>N/A</v>
      </c>
      <c r="G169" s="22">
        <v>10863</v>
      </c>
      <c r="H169" s="7" t="str">
        <f>IF($B169="N/A","N/A",IF(G169&gt;10,"No",IF(G169&lt;-10,"No","Yes")))</f>
        <v>N/A</v>
      </c>
      <c r="I169" s="8">
        <v>-1.66</v>
      </c>
      <c r="J169" s="8">
        <v>-2.14</v>
      </c>
      <c r="K169" s="25" t="s">
        <v>739</v>
      </c>
      <c r="L169" s="92" t="str">
        <f t="shared" si="57"/>
        <v>Yes</v>
      </c>
    </row>
    <row r="170" spans="1:12" x14ac:dyDescent="0.25">
      <c r="A170" s="123" t="s">
        <v>432</v>
      </c>
      <c r="B170" s="21" t="s">
        <v>213</v>
      </c>
      <c r="C170" s="22">
        <v>1443</v>
      </c>
      <c r="D170" s="7" t="str">
        <f>IF($B170="N/A","N/A",IF(C170&gt;10,"No",IF(C170&lt;-10,"No","Yes")))</f>
        <v>N/A</v>
      </c>
      <c r="E170" s="22">
        <v>1391</v>
      </c>
      <c r="F170" s="7" t="str">
        <f>IF($B170="N/A","N/A",IF(E170&gt;10,"No",IF(E170&lt;-10,"No","Yes")))</f>
        <v>N/A</v>
      </c>
      <c r="G170" s="22">
        <v>1453</v>
      </c>
      <c r="H170" s="7" t="str">
        <f>IF($B170="N/A","N/A",IF(G170&gt;10,"No",IF(G170&lt;-10,"No","Yes")))</f>
        <v>N/A</v>
      </c>
      <c r="I170" s="8">
        <v>-3.6</v>
      </c>
      <c r="J170" s="8">
        <v>4.4569999999999999</v>
      </c>
      <c r="K170" s="25" t="s">
        <v>739</v>
      </c>
      <c r="L170" s="92" t="str">
        <f t="shared" si="57"/>
        <v>Yes</v>
      </c>
    </row>
    <row r="171" spans="1:12" x14ac:dyDescent="0.25">
      <c r="A171" s="137" t="s">
        <v>1023</v>
      </c>
      <c r="B171" s="21" t="s">
        <v>213</v>
      </c>
      <c r="C171" s="22">
        <v>0</v>
      </c>
      <c r="D171" s="7" t="str">
        <f t="shared" si="54"/>
        <v>N/A</v>
      </c>
      <c r="E171" s="22">
        <v>0</v>
      </c>
      <c r="F171" s="7" t="str">
        <f t="shared" si="55"/>
        <v>N/A</v>
      </c>
      <c r="G171" s="22">
        <v>0</v>
      </c>
      <c r="H171" s="7" t="str">
        <f t="shared" si="56"/>
        <v>N/A</v>
      </c>
      <c r="I171" s="8" t="s">
        <v>1748</v>
      </c>
      <c r="J171" s="8" t="s">
        <v>1748</v>
      </c>
      <c r="K171" s="25" t="s">
        <v>739</v>
      </c>
      <c r="L171" s="92" t="str">
        <f t="shared" si="57"/>
        <v>N/A</v>
      </c>
    </row>
    <row r="172" spans="1:12" x14ac:dyDescent="0.25">
      <c r="A172" s="123" t="s">
        <v>1024</v>
      </c>
      <c r="B172" s="21" t="s">
        <v>213</v>
      </c>
      <c r="C172" s="22">
        <v>0</v>
      </c>
      <c r="D172" s="7" t="str">
        <f>IF($B172="N/A","N/A",IF(C172&gt;10,"No",IF(C172&lt;-10,"No","Yes")))</f>
        <v>N/A</v>
      </c>
      <c r="E172" s="22">
        <v>0</v>
      </c>
      <c r="F172" s="7" t="str">
        <f>IF($B172="N/A","N/A",IF(E172&gt;10,"No",IF(E172&lt;-10,"No","Yes")))</f>
        <v>N/A</v>
      </c>
      <c r="G172" s="22">
        <v>0</v>
      </c>
      <c r="H172" s="7" t="str">
        <f>IF($B172="N/A","N/A",IF(G172&gt;10,"No",IF(G172&lt;-10,"No","Yes")))</f>
        <v>N/A</v>
      </c>
      <c r="I172" s="8" t="s">
        <v>1748</v>
      </c>
      <c r="J172" s="8" t="s">
        <v>1748</v>
      </c>
      <c r="K172" s="25" t="s">
        <v>739</v>
      </c>
      <c r="L172" s="92" t="str">
        <f t="shared" si="57"/>
        <v>N/A</v>
      </c>
    </row>
    <row r="173" spans="1:12" x14ac:dyDescent="0.25">
      <c r="A173" s="123" t="s">
        <v>1025</v>
      </c>
      <c r="B173" s="21" t="s">
        <v>213</v>
      </c>
      <c r="C173" s="22">
        <v>0</v>
      </c>
      <c r="D173" s="7" t="str">
        <f>IF($B173="N/A","N/A",IF(C173&gt;10,"No",IF(C173&lt;-10,"No","Yes")))</f>
        <v>N/A</v>
      </c>
      <c r="E173" s="22">
        <v>0</v>
      </c>
      <c r="F173" s="7" t="str">
        <f>IF($B173="N/A","N/A",IF(E173&gt;10,"No",IF(E173&lt;-10,"No","Yes")))</f>
        <v>N/A</v>
      </c>
      <c r="G173" s="22">
        <v>0</v>
      </c>
      <c r="H173" s="7" t="str">
        <f>IF($B173="N/A","N/A",IF(G173&gt;10,"No",IF(G173&lt;-10,"No","Yes")))</f>
        <v>N/A</v>
      </c>
      <c r="I173" s="8" t="s">
        <v>1748</v>
      </c>
      <c r="J173" s="8" t="s">
        <v>1748</v>
      </c>
      <c r="K173" s="25" t="s">
        <v>739</v>
      </c>
      <c r="L173" s="92" t="str">
        <f t="shared" si="57"/>
        <v>N/A</v>
      </c>
    </row>
    <row r="174" spans="1:12" ht="25" x14ac:dyDescent="0.25">
      <c r="A174" s="123" t="s">
        <v>1026</v>
      </c>
      <c r="B174" s="21" t="s">
        <v>213</v>
      </c>
      <c r="C174" s="22">
        <v>0</v>
      </c>
      <c r="D174" s="7" t="str">
        <f>IF($B174="N/A","N/A",IF(C174&gt;10,"No",IF(C174&lt;-10,"No","Yes")))</f>
        <v>N/A</v>
      </c>
      <c r="E174" s="22">
        <v>0</v>
      </c>
      <c r="F174" s="7" t="str">
        <f>IF($B174="N/A","N/A",IF(E174&gt;10,"No",IF(E174&lt;-10,"No","Yes")))</f>
        <v>N/A</v>
      </c>
      <c r="G174" s="22">
        <v>0</v>
      </c>
      <c r="H174" s="7" t="str">
        <f>IF($B174="N/A","N/A",IF(G174&gt;10,"No",IF(G174&lt;-10,"No","Yes")))</f>
        <v>N/A</v>
      </c>
      <c r="I174" s="8" t="s">
        <v>1748</v>
      </c>
      <c r="J174" s="8" t="s">
        <v>1748</v>
      </c>
      <c r="K174" s="25" t="s">
        <v>739</v>
      </c>
      <c r="L174" s="92" t="str">
        <f t="shared" si="57"/>
        <v>N/A</v>
      </c>
    </row>
    <row r="175" spans="1:12" x14ac:dyDescent="0.25">
      <c r="A175" s="123" t="s">
        <v>1027</v>
      </c>
      <c r="B175" s="21" t="s">
        <v>213</v>
      </c>
      <c r="C175" s="22">
        <v>0</v>
      </c>
      <c r="D175" s="7" t="str">
        <f>IF($B175="N/A","N/A",IF(C175&gt;10,"No",IF(C175&lt;-10,"No","Yes")))</f>
        <v>N/A</v>
      </c>
      <c r="E175" s="22">
        <v>0</v>
      </c>
      <c r="F175" s="7" t="str">
        <f>IF($B175="N/A","N/A",IF(E175&gt;10,"No",IF(E175&lt;-10,"No","Yes")))</f>
        <v>N/A</v>
      </c>
      <c r="G175" s="22">
        <v>0</v>
      </c>
      <c r="H175" s="7" t="str">
        <f>IF($B175="N/A","N/A",IF(G175&gt;10,"No",IF(G175&lt;-10,"No","Yes")))</f>
        <v>N/A</v>
      </c>
      <c r="I175" s="8" t="s">
        <v>1748</v>
      </c>
      <c r="J175" s="8" t="s">
        <v>1748</v>
      </c>
      <c r="K175" s="25" t="s">
        <v>739</v>
      </c>
      <c r="L175" s="92" t="str">
        <f t="shared" si="57"/>
        <v>N/A</v>
      </c>
    </row>
    <row r="176" spans="1:12" ht="25" x14ac:dyDescent="0.25">
      <c r="A176" s="123" t="s">
        <v>1028</v>
      </c>
      <c r="B176" s="21" t="s">
        <v>213</v>
      </c>
      <c r="C176" s="22">
        <v>0</v>
      </c>
      <c r="D176" s="7" t="str">
        <f>IF($B176="N/A","N/A",IF(C176&gt;10,"No",IF(C176&lt;-10,"No","Yes")))</f>
        <v>N/A</v>
      </c>
      <c r="E176" s="22">
        <v>0</v>
      </c>
      <c r="F176" s="7" t="str">
        <f>IF($B176="N/A","N/A",IF(E176&gt;10,"No",IF(E176&lt;-10,"No","Yes")))</f>
        <v>N/A</v>
      </c>
      <c r="G176" s="22">
        <v>0</v>
      </c>
      <c r="H176" s="7" t="str">
        <f>IF($B176="N/A","N/A",IF(G176&gt;10,"No",IF(G176&lt;-10,"No","Yes")))</f>
        <v>N/A</v>
      </c>
      <c r="I176" s="8" t="s">
        <v>1748</v>
      </c>
      <c r="J176" s="8" t="s">
        <v>1748</v>
      </c>
      <c r="K176" s="25" t="s">
        <v>739</v>
      </c>
      <c r="L176" s="92" t="str">
        <f t="shared" si="57"/>
        <v>N/A</v>
      </c>
    </row>
    <row r="177" spans="1:12" x14ac:dyDescent="0.25">
      <c r="A177" s="137" t="s">
        <v>1029</v>
      </c>
      <c r="B177" s="21" t="s">
        <v>213</v>
      </c>
      <c r="C177" s="22">
        <v>8108</v>
      </c>
      <c r="D177" s="7" t="str">
        <f t="shared" si="54"/>
        <v>N/A</v>
      </c>
      <c r="E177" s="22">
        <v>7932</v>
      </c>
      <c r="F177" s="7" t="str">
        <f t="shared" si="55"/>
        <v>N/A</v>
      </c>
      <c r="G177" s="22">
        <v>7334</v>
      </c>
      <c r="H177" s="7" t="str">
        <f t="shared" si="56"/>
        <v>N/A</v>
      </c>
      <c r="I177" s="8">
        <v>-2.17</v>
      </c>
      <c r="J177" s="8">
        <v>-7.54</v>
      </c>
      <c r="K177" s="25" t="s">
        <v>739</v>
      </c>
      <c r="L177" s="92" t="str">
        <f t="shared" si="57"/>
        <v>Yes</v>
      </c>
    </row>
    <row r="178" spans="1:12" x14ac:dyDescent="0.25">
      <c r="A178" s="123" t="s">
        <v>1030</v>
      </c>
      <c r="B178" s="21" t="s">
        <v>213</v>
      </c>
      <c r="C178" s="22">
        <v>7841</v>
      </c>
      <c r="D178" s="7" t="str">
        <f t="shared" si="54"/>
        <v>N/A</v>
      </c>
      <c r="E178" s="22">
        <v>7644</v>
      </c>
      <c r="F178" s="7" t="str">
        <f t="shared" si="55"/>
        <v>N/A</v>
      </c>
      <c r="G178" s="22">
        <v>7068</v>
      </c>
      <c r="H178" s="7" t="str">
        <f t="shared" si="56"/>
        <v>N/A</v>
      </c>
      <c r="I178" s="8">
        <v>-2.5099999999999998</v>
      </c>
      <c r="J178" s="8">
        <v>-7.54</v>
      </c>
      <c r="K178" s="25" t="s">
        <v>739</v>
      </c>
      <c r="L178" s="92" t="str">
        <f t="shared" si="57"/>
        <v>Yes</v>
      </c>
    </row>
    <row r="179" spans="1:12" x14ac:dyDescent="0.25">
      <c r="A179" s="123" t="s">
        <v>1031</v>
      </c>
      <c r="B179" s="21" t="s">
        <v>213</v>
      </c>
      <c r="C179" s="22">
        <v>254</v>
      </c>
      <c r="D179" s="7" t="str">
        <f t="shared" si="54"/>
        <v>N/A</v>
      </c>
      <c r="E179" s="22">
        <v>276</v>
      </c>
      <c r="F179" s="7" t="str">
        <f t="shared" si="55"/>
        <v>N/A</v>
      </c>
      <c r="G179" s="22">
        <v>257</v>
      </c>
      <c r="H179" s="7" t="str">
        <f t="shared" si="56"/>
        <v>N/A</v>
      </c>
      <c r="I179" s="8">
        <v>8.6609999999999996</v>
      </c>
      <c r="J179" s="8">
        <v>-6.88</v>
      </c>
      <c r="K179" s="25" t="s">
        <v>739</v>
      </c>
      <c r="L179" s="92" t="str">
        <f t="shared" si="57"/>
        <v>Yes</v>
      </c>
    </row>
    <row r="180" spans="1:12" x14ac:dyDescent="0.25">
      <c r="A180" s="123" t="s">
        <v>1032</v>
      </c>
      <c r="B180" s="21" t="s">
        <v>213</v>
      </c>
      <c r="C180" s="22">
        <v>11</v>
      </c>
      <c r="D180" s="7" t="str">
        <f t="shared" si="54"/>
        <v>N/A</v>
      </c>
      <c r="E180" s="22">
        <v>11</v>
      </c>
      <c r="F180" s="7" t="str">
        <f t="shared" si="55"/>
        <v>N/A</v>
      </c>
      <c r="G180" s="22">
        <v>11</v>
      </c>
      <c r="H180" s="7" t="str">
        <f t="shared" si="56"/>
        <v>N/A</v>
      </c>
      <c r="I180" s="8">
        <v>-30</v>
      </c>
      <c r="J180" s="8">
        <v>-14.3</v>
      </c>
      <c r="K180" s="25" t="s">
        <v>739</v>
      </c>
      <c r="L180" s="92" t="str">
        <f t="shared" si="57"/>
        <v>Yes</v>
      </c>
    </row>
    <row r="181" spans="1:12" x14ac:dyDescent="0.25">
      <c r="A181" s="123" t="s">
        <v>1033</v>
      </c>
      <c r="B181" s="21" t="s">
        <v>213</v>
      </c>
      <c r="C181" s="22">
        <v>11</v>
      </c>
      <c r="D181" s="7" t="str">
        <f t="shared" si="54"/>
        <v>N/A</v>
      </c>
      <c r="E181" s="22">
        <v>11</v>
      </c>
      <c r="F181" s="7" t="str">
        <f t="shared" si="55"/>
        <v>N/A</v>
      </c>
      <c r="G181" s="22">
        <v>11</v>
      </c>
      <c r="H181" s="7" t="str">
        <f t="shared" si="56"/>
        <v>N/A</v>
      </c>
      <c r="I181" s="8">
        <v>100</v>
      </c>
      <c r="J181" s="8">
        <v>-25</v>
      </c>
      <c r="K181" s="25" t="s">
        <v>739</v>
      </c>
      <c r="L181" s="92" t="str">
        <f t="shared" si="57"/>
        <v>Yes</v>
      </c>
    </row>
    <row r="182" spans="1:12" x14ac:dyDescent="0.25">
      <c r="A182" s="123" t="s">
        <v>1034</v>
      </c>
      <c r="B182" s="21" t="s">
        <v>213</v>
      </c>
      <c r="C182" s="22">
        <v>11</v>
      </c>
      <c r="D182" s="7" t="str">
        <f t="shared" si="54"/>
        <v>N/A</v>
      </c>
      <c r="E182" s="22">
        <v>11</v>
      </c>
      <c r="F182" s="7" t="str">
        <f t="shared" si="55"/>
        <v>N/A</v>
      </c>
      <c r="G182" s="22">
        <v>0</v>
      </c>
      <c r="H182" s="7" t="str">
        <f t="shared" si="56"/>
        <v>N/A</v>
      </c>
      <c r="I182" s="8">
        <v>0</v>
      </c>
      <c r="J182" s="8">
        <v>-100</v>
      </c>
      <c r="K182" s="25" t="s">
        <v>739</v>
      </c>
      <c r="L182" s="92" t="str">
        <f t="shared" si="57"/>
        <v>No</v>
      </c>
    </row>
    <row r="183" spans="1:12" x14ac:dyDescent="0.25">
      <c r="A183" s="137" t="s">
        <v>1035</v>
      </c>
      <c r="B183" s="25" t="s">
        <v>213</v>
      </c>
      <c r="C183" s="1">
        <v>7790</v>
      </c>
      <c r="D183" s="7" t="str">
        <f t="shared" si="54"/>
        <v>N/A</v>
      </c>
      <c r="E183" s="1">
        <v>7416</v>
      </c>
      <c r="F183" s="7" t="str">
        <f t="shared" si="55"/>
        <v>N/A</v>
      </c>
      <c r="G183" s="1">
        <v>6928</v>
      </c>
      <c r="H183" s="7" t="str">
        <f t="shared" si="56"/>
        <v>N/A</v>
      </c>
      <c r="I183" s="8">
        <v>-4.8</v>
      </c>
      <c r="J183" s="8">
        <v>-6.58</v>
      </c>
      <c r="K183" s="25" t="s">
        <v>739</v>
      </c>
      <c r="L183" s="125" t="str">
        <f t="shared" si="57"/>
        <v>Yes</v>
      </c>
    </row>
    <row r="184" spans="1:12" x14ac:dyDescent="0.25">
      <c r="A184" s="123" t="s">
        <v>1036</v>
      </c>
      <c r="B184" s="21" t="s">
        <v>213</v>
      </c>
      <c r="C184" s="22">
        <v>949</v>
      </c>
      <c r="D184" s="7" t="str">
        <f t="shared" si="54"/>
        <v>N/A</v>
      </c>
      <c r="E184" s="22">
        <v>1011</v>
      </c>
      <c r="F184" s="7" t="str">
        <f t="shared" si="55"/>
        <v>N/A</v>
      </c>
      <c r="G184" s="22">
        <v>1109</v>
      </c>
      <c r="H184" s="7" t="str">
        <f t="shared" si="56"/>
        <v>N/A</v>
      </c>
      <c r="I184" s="8">
        <v>6.5330000000000004</v>
      </c>
      <c r="J184" s="8">
        <v>9.6929999999999996</v>
      </c>
      <c r="K184" s="25" t="s">
        <v>739</v>
      </c>
      <c r="L184" s="92" t="str">
        <f t="shared" si="57"/>
        <v>Yes</v>
      </c>
    </row>
    <row r="185" spans="1:12" x14ac:dyDescent="0.25">
      <c r="A185" s="123" t="s">
        <v>1037</v>
      </c>
      <c r="B185" s="21" t="s">
        <v>213</v>
      </c>
      <c r="C185" s="22">
        <v>99</v>
      </c>
      <c r="D185" s="7" t="str">
        <f t="shared" si="54"/>
        <v>N/A</v>
      </c>
      <c r="E185" s="22">
        <v>101</v>
      </c>
      <c r="F185" s="7" t="str">
        <f t="shared" si="55"/>
        <v>N/A</v>
      </c>
      <c r="G185" s="22">
        <v>107</v>
      </c>
      <c r="H185" s="7" t="str">
        <f t="shared" si="56"/>
        <v>N/A</v>
      </c>
      <c r="I185" s="8">
        <v>2.02</v>
      </c>
      <c r="J185" s="8">
        <v>5.9409999999999998</v>
      </c>
      <c r="K185" s="25" t="s">
        <v>739</v>
      </c>
      <c r="L185" s="92" t="str">
        <f t="shared" si="57"/>
        <v>Yes</v>
      </c>
    </row>
    <row r="186" spans="1:12" x14ac:dyDescent="0.25">
      <c r="A186" s="123" t="s">
        <v>1038</v>
      </c>
      <c r="B186" s="21" t="s">
        <v>213</v>
      </c>
      <c r="C186" s="22">
        <v>4359</v>
      </c>
      <c r="D186" s="7" t="str">
        <f t="shared" si="54"/>
        <v>N/A</v>
      </c>
      <c r="E186" s="22">
        <v>4109</v>
      </c>
      <c r="F186" s="7" t="str">
        <f t="shared" si="55"/>
        <v>N/A</v>
      </c>
      <c r="G186" s="22">
        <v>3728</v>
      </c>
      <c r="H186" s="7" t="str">
        <f t="shared" si="56"/>
        <v>N/A</v>
      </c>
      <c r="I186" s="8">
        <v>-5.74</v>
      </c>
      <c r="J186" s="8">
        <v>-9.27</v>
      </c>
      <c r="K186" s="25" t="s">
        <v>739</v>
      </c>
      <c r="L186" s="92" t="str">
        <f t="shared" si="57"/>
        <v>Yes</v>
      </c>
    </row>
    <row r="187" spans="1:12" x14ac:dyDescent="0.25">
      <c r="A187" s="123" t="s">
        <v>1039</v>
      </c>
      <c r="B187" s="21" t="s">
        <v>213</v>
      </c>
      <c r="C187" s="22">
        <v>2378</v>
      </c>
      <c r="D187" s="7" t="str">
        <f t="shared" si="54"/>
        <v>N/A</v>
      </c>
      <c r="E187" s="22">
        <v>2190</v>
      </c>
      <c r="F187" s="7" t="str">
        <f t="shared" si="55"/>
        <v>N/A</v>
      </c>
      <c r="G187" s="22">
        <v>1983</v>
      </c>
      <c r="H187" s="7" t="str">
        <f t="shared" si="56"/>
        <v>N/A</v>
      </c>
      <c r="I187" s="8">
        <v>-7.91</v>
      </c>
      <c r="J187" s="8">
        <v>-9.4499999999999993</v>
      </c>
      <c r="K187" s="25" t="s">
        <v>739</v>
      </c>
      <c r="L187" s="92" t="str">
        <f t="shared" si="57"/>
        <v>Yes</v>
      </c>
    </row>
    <row r="188" spans="1:12" ht="25" x14ac:dyDescent="0.25">
      <c r="A188" s="123" t="s">
        <v>1040</v>
      </c>
      <c r="B188" s="21" t="s">
        <v>213</v>
      </c>
      <c r="C188" s="22">
        <v>11</v>
      </c>
      <c r="D188" s="7" t="str">
        <f t="shared" si="54"/>
        <v>N/A</v>
      </c>
      <c r="E188" s="22">
        <v>11</v>
      </c>
      <c r="F188" s="7" t="str">
        <f t="shared" si="55"/>
        <v>N/A</v>
      </c>
      <c r="G188" s="22">
        <v>11</v>
      </c>
      <c r="H188" s="7" t="str">
        <f t="shared" si="56"/>
        <v>N/A</v>
      </c>
      <c r="I188" s="8">
        <v>0</v>
      </c>
      <c r="J188" s="8">
        <v>-80</v>
      </c>
      <c r="K188" s="25" t="s">
        <v>739</v>
      </c>
      <c r="L188" s="92" t="str">
        <f t="shared" si="57"/>
        <v>No</v>
      </c>
    </row>
    <row r="189" spans="1:12" x14ac:dyDescent="0.25">
      <c r="A189" s="137" t="s">
        <v>1041</v>
      </c>
      <c r="B189" s="25" t="s">
        <v>213</v>
      </c>
      <c r="C189" s="1">
        <v>555</v>
      </c>
      <c r="D189" s="7" t="str">
        <f t="shared" si="54"/>
        <v>N/A</v>
      </c>
      <c r="E189" s="1">
        <v>616</v>
      </c>
      <c r="F189" s="7" t="str">
        <f t="shared" si="55"/>
        <v>N/A</v>
      </c>
      <c r="G189" s="1">
        <v>664</v>
      </c>
      <c r="H189" s="7" t="str">
        <f t="shared" si="56"/>
        <v>N/A</v>
      </c>
      <c r="I189" s="8">
        <v>10.99</v>
      </c>
      <c r="J189" s="8">
        <v>7.7919999999999998</v>
      </c>
      <c r="K189" s="25" t="s">
        <v>739</v>
      </c>
      <c r="L189" s="125" t="str">
        <f t="shared" si="57"/>
        <v>Yes</v>
      </c>
    </row>
    <row r="190" spans="1:12" ht="25" x14ac:dyDescent="0.25">
      <c r="A190" s="123" t="s">
        <v>1042</v>
      </c>
      <c r="B190" s="21" t="s">
        <v>213</v>
      </c>
      <c r="C190" s="22">
        <v>0</v>
      </c>
      <c r="D190" s="7" t="str">
        <f t="shared" si="54"/>
        <v>N/A</v>
      </c>
      <c r="E190" s="22">
        <v>11</v>
      </c>
      <c r="F190" s="7" t="str">
        <f t="shared" si="55"/>
        <v>N/A</v>
      </c>
      <c r="G190" s="22">
        <v>11</v>
      </c>
      <c r="H190" s="7" t="str">
        <f t="shared" si="56"/>
        <v>N/A</v>
      </c>
      <c r="I190" s="8" t="s">
        <v>1748</v>
      </c>
      <c r="J190" s="8">
        <v>150</v>
      </c>
      <c r="K190" s="25" t="s">
        <v>739</v>
      </c>
      <c r="L190" s="92" t="str">
        <f t="shared" si="57"/>
        <v>No</v>
      </c>
    </row>
    <row r="191" spans="1:12" ht="25" x14ac:dyDescent="0.25">
      <c r="A191" s="123" t="s">
        <v>1043</v>
      </c>
      <c r="B191" s="21" t="s">
        <v>213</v>
      </c>
      <c r="C191" s="22">
        <v>0</v>
      </c>
      <c r="D191" s="7" t="str">
        <f t="shared" si="54"/>
        <v>N/A</v>
      </c>
      <c r="E191" s="22">
        <v>0</v>
      </c>
      <c r="F191" s="7" t="str">
        <f t="shared" si="55"/>
        <v>N/A</v>
      </c>
      <c r="G191" s="22">
        <v>11</v>
      </c>
      <c r="H191" s="7" t="str">
        <f t="shared" si="56"/>
        <v>N/A</v>
      </c>
      <c r="I191" s="8" t="s">
        <v>1748</v>
      </c>
      <c r="J191" s="8" t="s">
        <v>1748</v>
      </c>
      <c r="K191" s="25" t="s">
        <v>739</v>
      </c>
      <c r="L191" s="92" t="str">
        <f t="shared" si="57"/>
        <v>N/A</v>
      </c>
    </row>
    <row r="192" spans="1:12" ht="25" x14ac:dyDescent="0.25">
      <c r="A192" s="123" t="s">
        <v>1044</v>
      </c>
      <c r="B192" s="21" t="s">
        <v>213</v>
      </c>
      <c r="C192" s="22">
        <v>274</v>
      </c>
      <c r="D192" s="7" t="str">
        <f t="shared" si="54"/>
        <v>N/A</v>
      </c>
      <c r="E192" s="22">
        <v>293</v>
      </c>
      <c r="F192" s="7" t="str">
        <f t="shared" si="55"/>
        <v>N/A</v>
      </c>
      <c r="G192" s="22">
        <v>316</v>
      </c>
      <c r="H192" s="7" t="str">
        <f t="shared" si="56"/>
        <v>N/A</v>
      </c>
      <c r="I192" s="8">
        <v>6.9340000000000002</v>
      </c>
      <c r="J192" s="8">
        <v>7.85</v>
      </c>
      <c r="K192" s="25" t="s">
        <v>739</v>
      </c>
      <c r="L192" s="92" t="str">
        <f t="shared" si="57"/>
        <v>Yes</v>
      </c>
    </row>
    <row r="193" spans="1:12" ht="25" x14ac:dyDescent="0.25">
      <c r="A193" s="123" t="s">
        <v>1045</v>
      </c>
      <c r="B193" s="21" t="s">
        <v>213</v>
      </c>
      <c r="C193" s="22">
        <v>279</v>
      </c>
      <c r="D193" s="7" t="str">
        <f t="shared" si="54"/>
        <v>N/A</v>
      </c>
      <c r="E193" s="22">
        <v>318</v>
      </c>
      <c r="F193" s="7" t="str">
        <f t="shared" si="55"/>
        <v>N/A</v>
      </c>
      <c r="G193" s="22">
        <v>342</v>
      </c>
      <c r="H193" s="7" t="str">
        <f t="shared" si="56"/>
        <v>N/A</v>
      </c>
      <c r="I193" s="8">
        <v>13.98</v>
      </c>
      <c r="J193" s="8">
        <v>7.5469999999999997</v>
      </c>
      <c r="K193" s="25" t="s">
        <v>739</v>
      </c>
      <c r="L193" s="92" t="str">
        <f t="shared" si="57"/>
        <v>Yes</v>
      </c>
    </row>
    <row r="194" spans="1:12" ht="25" x14ac:dyDescent="0.25">
      <c r="A194" s="123" t="s">
        <v>1046</v>
      </c>
      <c r="B194" s="21" t="s">
        <v>213</v>
      </c>
      <c r="C194" s="22">
        <v>11</v>
      </c>
      <c r="D194" s="7" t="str">
        <f t="shared" si="54"/>
        <v>N/A</v>
      </c>
      <c r="E194" s="22">
        <v>11</v>
      </c>
      <c r="F194" s="7" t="str">
        <f t="shared" si="55"/>
        <v>N/A</v>
      </c>
      <c r="G194" s="22">
        <v>0</v>
      </c>
      <c r="H194" s="7" t="str">
        <f t="shared" si="56"/>
        <v>N/A</v>
      </c>
      <c r="I194" s="8">
        <v>50</v>
      </c>
      <c r="J194" s="8">
        <v>-100</v>
      </c>
      <c r="K194" s="25" t="s">
        <v>739</v>
      </c>
      <c r="L194" s="92" t="str">
        <f t="shared" si="57"/>
        <v>No</v>
      </c>
    </row>
    <row r="195" spans="1:12" x14ac:dyDescent="0.25">
      <c r="A195" s="137" t="s">
        <v>1047</v>
      </c>
      <c r="B195" s="25" t="s">
        <v>213</v>
      </c>
      <c r="C195" s="1">
        <v>0</v>
      </c>
      <c r="D195" s="7" t="str">
        <f t="shared" si="54"/>
        <v>N/A</v>
      </c>
      <c r="E195" s="1">
        <v>0</v>
      </c>
      <c r="F195" s="7" t="str">
        <f t="shared" si="55"/>
        <v>N/A</v>
      </c>
      <c r="G195" s="1">
        <v>0</v>
      </c>
      <c r="H195" s="7" t="str">
        <f t="shared" si="56"/>
        <v>N/A</v>
      </c>
      <c r="I195" s="8" t="s">
        <v>1748</v>
      </c>
      <c r="J195" s="8" t="s">
        <v>1748</v>
      </c>
      <c r="K195" s="25" t="s">
        <v>739</v>
      </c>
      <c r="L195" s="125" t="str">
        <f t="shared" si="57"/>
        <v>N/A</v>
      </c>
    </row>
    <row r="196" spans="1:12" x14ac:dyDescent="0.25">
      <c r="A196" s="123" t="s">
        <v>1048</v>
      </c>
      <c r="B196" s="21" t="s">
        <v>213</v>
      </c>
      <c r="C196" s="22">
        <v>0</v>
      </c>
      <c r="D196" s="7" t="str">
        <f t="shared" si="54"/>
        <v>N/A</v>
      </c>
      <c r="E196" s="22">
        <v>0</v>
      </c>
      <c r="F196" s="7" t="str">
        <f t="shared" si="55"/>
        <v>N/A</v>
      </c>
      <c r="G196" s="22">
        <v>0</v>
      </c>
      <c r="H196" s="7" t="str">
        <f t="shared" si="56"/>
        <v>N/A</v>
      </c>
      <c r="I196" s="8" t="s">
        <v>1748</v>
      </c>
      <c r="J196" s="8" t="s">
        <v>1748</v>
      </c>
      <c r="K196" s="25" t="s">
        <v>739</v>
      </c>
      <c r="L196" s="92" t="str">
        <f t="shared" si="57"/>
        <v>N/A</v>
      </c>
    </row>
    <row r="197" spans="1:12" x14ac:dyDescent="0.25">
      <c r="A197" s="123" t="s">
        <v>1049</v>
      </c>
      <c r="B197" s="21" t="s">
        <v>213</v>
      </c>
      <c r="C197" s="22">
        <v>0</v>
      </c>
      <c r="D197" s="7" t="str">
        <f t="shared" si="54"/>
        <v>N/A</v>
      </c>
      <c r="E197" s="22">
        <v>0</v>
      </c>
      <c r="F197" s="7" t="str">
        <f t="shared" si="55"/>
        <v>N/A</v>
      </c>
      <c r="G197" s="22">
        <v>0</v>
      </c>
      <c r="H197" s="7" t="str">
        <f t="shared" si="56"/>
        <v>N/A</v>
      </c>
      <c r="I197" s="8" t="s">
        <v>1748</v>
      </c>
      <c r="J197" s="8" t="s">
        <v>1748</v>
      </c>
      <c r="K197" s="25" t="s">
        <v>739</v>
      </c>
      <c r="L197" s="92" t="str">
        <f t="shared" si="57"/>
        <v>N/A</v>
      </c>
    </row>
    <row r="198" spans="1:12" ht="25" x14ac:dyDescent="0.25">
      <c r="A198" s="123" t="s">
        <v>1050</v>
      </c>
      <c r="B198" s="21" t="s">
        <v>213</v>
      </c>
      <c r="C198" s="22">
        <v>0</v>
      </c>
      <c r="D198" s="7" t="str">
        <f t="shared" si="54"/>
        <v>N/A</v>
      </c>
      <c r="E198" s="22">
        <v>0</v>
      </c>
      <c r="F198" s="7" t="str">
        <f t="shared" si="55"/>
        <v>N/A</v>
      </c>
      <c r="G198" s="22">
        <v>0</v>
      </c>
      <c r="H198" s="7" t="str">
        <f t="shared" si="56"/>
        <v>N/A</v>
      </c>
      <c r="I198" s="8" t="s">
        <v>1748</v>
      </c>
      <c r="J198" s="8" t="s">
        <v>1748</v>
      </c>
      <c r="K198" s="25" t="s">
        <v>739</v>
      </c>
      <c r="L198" s="92" t="str">
        <f t="shared" si="57"/>
        <v>N/A</v>
      </c>
    </row>
    <row r="199" spans="1:12" ht="25" x14ac:dyDescent="0.25">
      <c r="A199" s="123" t="s">
        <v>1051</v>
      </c>
      <c r="B199" s="21" t="s">
        <v>213</v>
      </c>
      <c r="C199" s="22">
        <v>0</v>
      </c>
      <c r="D199" s="7" t="str">
        <f t="shared" si="54"/>
        <v>N/A</v>
      </c>
      <c r="E199" s="22">
        <v>0</v>
      </c>
      <c r="F199" s="7" t="str">
        <f t="shared" si="55"/>
        <v>N/A</v>
      </c>
      <c r="G199" s="22">
        <v>0</v>
      </c>
      <c r="H199" s="7" t="str">
        <f t="shared" si="56"/>
        <v>N/A</v>
      </c>
      <c r="I199" s="8" t="s">
        <v>1748</v>
      </c>
      <c r="J199" s="8" t="s">
        <v>1748</v>
      </c>
      <c r="K199" s="25" t="s">
        <v>739</v>
      </c>
      <c r="L199" s="92" t="str">
        <f t="shared" si="57"/>
        <v>N/A</v>
      </c>
    </row>
    <row r="200" spans="1:12" ht="25" x14ac:dyDescent="0.25">
      <c r="A200" s="123" t="s">
        <v>1052</v>
      </c>
      <c r="B200" s="21" t="s">
        <v>213</v>
      </c>
      <c r="C200" s="22">
        <v>0</v>
      </c>
      <c r="D200" s="7" t="str">
        <f t="shared" si="54"/>
        <v>N/A</v>
      </c>
      <c r="E200" s="22">
        <v>0</v>
      </c>
      <c r="F200" s="7" t="str">
        <f t="shared" si="55"/>
        <v>N/A</v>
      </c>
      <c r="G200" s="22">
        <v>0</v>
      </c>
      <c r="H200" s="7" t="str">
        <f t="shared" si="56"/>
        <v>N/A</v>
      </c>
      <c r="I200" s="8" t="s">
        <v>1748</v>
      </c>
      <c r="J200" s="8" t="s">
        <v>1748</v>
      </c>
      <c r="K200" s="25" t="s">
        <v>739</v>
      </c>
      <c r="L200" s="92" t="str">
        <f t="shared" si="57"/>
        <v>N/A</v>
      </c>
    </row>
    <row r="201" spans="1:12" x14ac:dyDescent="0.25">
      <c r="A201" s="137" t="s">
        <v>1053</v>
      </c>
      <c r="B201" s="25" t="s">
        <v>213</v>
      </c>
      <c r="C201" s="1">
        <v>8652</v>
      </c>
      <c r="D201" s="7" t="str">
        <f t="shared" si="54"/>
        <v>N/A</v>
      </c>
      <c r="E201" s="1">
        <v>8875</v>
      </c>
      <c r="F201" s="7" t="str">
        <f t="shared" si="55"/>
        <v>N/A</v>
      </c>
      <c r="G201" s="1">
        <v>9033</v>
      </c>
      <c r="H201" s="7" t="str">
        <f t="shared" si="56"/>
        <v>N/A</v>
      </c>
      <c r="I201" s="8">
        <v>2.577</v>
      </c>
      <c r="J201" s="8">
        <v>1.78</v>
      </c>
      <c r="K201" s="25" t="s">
        <v>739</v>
      </c>
      <c r="L201" s="125" t="str">
        <f t="shared" si="57"/>
        <v>Yes</v>
      </c>
    </row>
    <row r="202" spans="1:12" x14ac:dyDescent="0.25">
      <c r="A202" s="123" t="s">
        <v>1054</v>
      </c>
      <c r="B202" s="21" t="s">
        <v>213</v>
      </c>
      <c r="C202" s="22">
        <v>419</v>
      </c>
      <c r="D202" s="7" t="str">
        <f t="shared" si="54"/>
        <v>N/A</v>
      </c>
      <c r="E202" s="22">
        <v>463</v>
      </c>
      <c r="F202" s="7" t="str">
        <f t="shared" si="55"/>
        <v>N/A</v>
      </c>
      <c r="G202" s="22">
        <v>501</v>
      </c>
      <c r="H202" s="7" t="str">
        <f t="shared" si="56"/>
        <v>N/A</v>
      </c>
      <c r="I202" s="8">
        <v>10.5</v>
      </c>
      <c r="J202" s="8">
        <v>8.2070000000000007</v>
      </c>
      <c r="K202" s="25" t="s">
        <v>739</v>
      </c>
      <c r="L202" s="92" t="str">
        <f t="shared" si="57"/>
        <v>Yes</v>
      </c>
    </row>
    <row r="203" spans="1:12" x14ac:dyDescent="0.25">
      <c r="A203" s="123" t="s">
        <v>1055</v>
      </c>
      <c r="B203" s="21" t="s">
        <v>213</v>
      </c>
      <c r="C203" s="22">
        <v>24</v>
      </c>
      <c r="D203" s="7" t="str">
        <f t="shared" si="54"/>
        <v>N/A</v>
      </c>
      <c r="E203" s="22">
        <v>24</v>
      </c>
      <c r="F203" s="7" t="str">
        <f t="shared" si="55"/>
        <v>N/A</v>
      </c>
      <c r="G203" s="22">
        <v>28</v>
      </c>
      <c r="H203" s="7" t="str">
        <f t="shared" si="56"/>
        <v>N/A</v>
      </c>
      <c r="I203" s="8">
        <v>0</v>
      </c>
      <c r="J203" s="8">
        <v>16.670000000000002</v>
      </c>
      <c r="K203" s="25" t="s">
        <v>739</v>
      </c>
      <c r="L203" s="92" t="str">
        <f t="shared" si="57"/>
        <v>Yes</v>
      </c>
    </row>
    <row r="204" spans="1:12" x14ac:dyDescent="0.25">
      <c r="A204" s="123" t="s">
        <v>1056</v>
      </c>
      <c r="B204" s="21" t="s">
        <v>213</v>
      </c>
      <c r="C204" s="22">
        <v>4242</v>
      </c>
      <c r="D204" s="7" t="str">
        <f t="shared" si="54"/>
        <v>N/A</v>
      </c>
      <c r="E204" s="22">
        <v>4408</v>
      </c>
      <c r="F204" s="7" t="str">
        <f t="shared" si="55"/>
        <v>N/A</v>
      </c>
      <c r="G204" s="22">
        <v>4483</v>
      </c>
      <c r="H204" s="7" t="str">
        <f t="shared" si="56"/>
        <v>N/A</v>
      </c>
      <c r="I204" s="8">
        <v>3.9129999999999998</v>
      </c>
      <c r="J204" s="8">
        <v>1.7010000000000001</v>
      </c>
      <c r="K204" s="25" t="s">
        <v>739</v>
      </c>
      <c r="L204" s="92" t="str">
        <f t="shared" si="57"/>
        <v>Yes</v>
      </c>
    </row>
    <row r="205" spans="1:12" x14ac:dyDescent="0.25">
      <c r="A205" s="123" t="s">
        <v>1057</v>
      </c>
      <c r="B205" s="21" t="s">
        <v>213</v>
      </c>
      <c r="C205" s="22">
        <v>3675</v>
      </c>
      <c r="D205" s="7" t="str">
        <f t="shared" si="54"/>
        <v>N/A</v>
      </c>
      <c r="E205" s="22">
        <v>3677</v>
      </c>
      <c r="F205" s="7" t="str">
        <f t="shared" si="55"/>
        <v>N/A</v>
      </c>
      <c r="G205" s="22">
        <v>3709</v>
      </c>
      <c r="H205" s="7" t="str">
        <f t="shared" si="56"/>
        <v>N/A</v>
      </c>
      <c r="I205" s="8">
        <v>5.4399999999999997E-2</v>
      </c>
      <c r="J205" s="8">
        <v>0.87029999999999996</v>
      </c>
      <c r="K205" s="25" t="s">
        <v>739</v>
      </c>
      <c r="L205" s="92" t="str">
        <f t="shared" si="57"/>
        <v>Yes</v>
      </c>
    </row>
    <row r="206" spans="1:12" ht="25" x14ac:dyDescent="0.25">
      <c r="A206" s="123" t="s">
        <v>1058</v>
      </c>
      <c r="B206" s="21" t="s">
        <v>213</v>
      </c>
      <c r="C206" s="22">
        <v>292</v>
      </c>
      <c r="D206" s="7" t="str">
        <f t="shared" si="54"/>
        <v>N/A</v>
      </c>
      <c r="E206" s="22">
        <v>303</v>
      </c>
      <c r="F206" s="7" t="str">
        <f t="shared" si="55"/>
        <v>N/A</v>
      </c>
      <c r="G206" s="22">
        <v>312</v>
      </c>
      <c r="H206" s="7" t="str">
        <f t="shared" si="56"/>
        <v>N/A</v>
      </c>
      <c r="I206" s="8">
        <v>3.7669999999999999</v>
      </c>
      <c r="J206" s="8">
        <v>2.97</v>
      </c>
      <c r="K206" s="25" t="s">
        <v>739</v>
      </c>
      <c r="L206" s="92" t="str">
        <f t="shared" si="57"/>
        <v>Yes</v>
      </c>
    </row>
    <row r="207" spans="1:12" x14ac:dyDescent="0.25">
      <c r="A207" s="137" t="s">
        <v>1059</v>
      </c>
      <c r="B207" s="21" t="s">
        <v>213</v>
      </c>
      <c r="C207" s="22">
        <v>5555</v>
      </c>
      <c r="D207" s="7" t="str">
        <f t="shared" si="54"/>
        <v>N/A</v>
      </c>
      <c r="E207" s="22">
        <v>5481</v>
      </c>
      <c r="F207" s="7" t="str">
        <f t="shared" si="55"/>
        <v>N/A</v>
      </c>
      <c r="G207" s="22">
        <v>5498</v>
      </c>
      <c r="H207" s="7" t="str">
        <f t="shared" si="56"/>
        <v>N/A</v>
      </c>
      <c r="I207" s="8">
        <v>-1.33</v>
      </c>
      <c r="J207" s="8">
        <v>0.31019999999999998</v>
      </c>
      <c r="K207" s="25" t="s">
        <v>739</v>
      </c>
      <c r="L207" s="92" t="str">
        <f t="shared" si="57"/>
        <v>Yes</v>
      </c>
    </row>
    <row r="208" spans="1:12" x14ac:dyDescent="0.25">
      <c r="A208" s="123" t="s">
        <v>1060</v>
      </c>
      <c r="B208" s="21" t="s">
        <v>213</v>
      </c>
      <c r="C208" s="22">
        <v>0</v>
      </c>
      <c r="D208" s="7" t="str">
        <f t="shared" si="54"/>
        <v>N/A</v>
      </c>
      <c r="E208" s="22">
        <v>0</v>
      </c>
      <c r="F208" s="7" t="str">
        <f t="shared" si="55"/>
        <v>N/A</v>
      </c>
      <c r="G208" s="22">
        <v>0</v>
      </c>
      <c r="H208" s="7" t="str">
        <f t="shared" si="56"/>
        <v>N/A</v>
      </c>
      <c r="I208" s="8" t="s">
        <v>1748</v>
      </c>
      <c r="J208" s="8" t="s">
        <v>1748</v>
      </c>
      <c r="K208" s="25" t="s">
        <v>739</v>
      </c>
      <c r="L208" s="92" t="str">
        <f t="shared" si="57"/>
        <v>N/A</v>
      </c>
    </row>
    <row r="209" spans="1:12" x14ac:dyDescent="0.25">
      <c r="A209" s="123" t="s">
        <v>1061</v>
      </c>
      <c r="B209" s="21" t="s">
        <v>213</v>
      </c>
      <c r="C209" s="22">
        <v>0</v>
      </c>
      <c r="D209" s="7" t="str">
        <f t="shared" si="54"/>
        <v>N/A</v>
      </c>
      <c r="E209" s="22">
        <v>0</v>
      </c>
      <c r="F209" s="7" t="str">
        <f t="shared" si="55"/>
        <v>N/A</v>
      </c>
      <c r="G209" s="22">
        <v>0</v>
      </c>
      <c r="H209" s="7" t="str">
        <f t="shared" si="56"/>
        <v>N/A</v>
      </c>
      <c r="I209" s="8" t="s">
        <v>1748</v>
      </c>
      <c r="J209" s="8" t="s">
        <v>1748</v>
      </c>
      <c r="K209" s="25" t="s">
        <v>739</v>
      </c>
      <c r="L209" s="92" t="str">
        <f t="shared" si="57"/>
        <v>N/A</v>
      </c>
    </row>
    <row r="210" spans="1:12" ht="25" x14ac:dyDescent="0.25">
      <c r="A210" s="123" t="s">
        <v>1062</v>
      </c>
      <c r="B210" s="21" t="s">
        <v>213</v>
      </c>
      <c r="C210" s="22">
        <v>11</v>
      </c>
      <c r="D210" s="7" t="str">
        <f t="shared" si="54"/>
        <v>N/A</v>
      </c>
      <c r="E210" s="22">
        <v>11</v>
      </c>
      <c r="F210" s="7" t="str">
        <f t="shared" si="55"/>
        <v>N/A</v>
      </c>
      <c r="G210" s="22">
        <v>20</v>
      </c>
      <c r="H210" s="7" t="str">
        <f t="shared" si="56"/>
        <v>N/A</v>
      </c>
      <c r="I210" s="8">
        <v>-11.1</v>
      </c>
      <c r="J210" s="8">
        <v>150</v>
      </c>
      <c r="K210" s="25" t="s">
        <v>739</v>
      </c>
      <c r="L210" s="92" t="str">
        <f t="shared" si="57"/>
        <v>No</v>
      </c>
    </row>
    <row r="211" spans="1:12" ht="25" x14ac:dyDescent="0.25">
      <c r="A211" s="123" t="s">
        <v>1063</v>
      </c>
      <c r="B211" s="21" t="s">
        <v>213</v>
      </c>
      <c r="C211" s="22">
        <v>4482</v>
      </c>
      <c r="D211" s="7" t="str">
        <f t="shared" si="54"/>
        <v>N/A</v>
      </c>
      <c r="E211" s="22">
        <v>4459</v>
      </c>
      <c r="F211" s="7" t="str">
        <f t="shared" si="55"/>
        <v>N/A</v>
      </c>
      <c r="G211" s="22">
        <v>4400</v>
      </c>
      <c r="H211" s="7" t="str">
        <f t="shared" si="56"/>
        <v>N/A</v>
      </c>
      <c r="I211" s="8">
        <v>-0.51300000000000001</v>
      </c>
      <c r="J211" s="8">
        <v>-1.32</v>
      </c>
      <c r="K211" s="25" t="s">
        <v>739</v>
      </c>
      <c r="L211" s="92" t="str">
        <f t="shared" si="57"/>
        <v>Yes</v>
      </c>
    </row>
    <row r="212" spans="1:12" ht="25" x14ac:dyDescent="0.25">
      <c r="A212" s="123" t="s">
        <v>1064</v>
      </c>
      <c r="B212" s="21" t="s">
        <v>213</v>
      </c>
      <c r="C212" s="22">
        <v>1064</v>
      </c>
      <c r="D212" s="7" t="str">
        <f t="shared" si="54"/>
        <v>N/A</v>
      </c>
      <c r="E212" s="22">
        <v>1014</v>
      </c>
      <c r="F212" s="7" t="str">
        <f t="shared" si="55"/>
        <v>N/A</v>
      </c>
      <c r="G212" s="22">
        <v>1078</v>
      </c>
      <c r="H212" s="7" t="str">
        <f t="shared" si="56"/>
        <v>N/A</v>
      </c>
      <c r="I212" s="8">
        <v>-4.7</v>
      </c>
      <c r="J212" s="8">
        <v>6.3120000000000003</v>
      </c>
      <c r="K212" s="25" t="s">
        <v>739</v>
      </c>
      <c r="L212" s="92" t="str">
        <f t="shared" si="57"/>
        <v>Yes</v>
      </c>
    </row>
    <row r="213" spans="1:12" x14ac:dyDescent="0.25">
      <c r="A213" s="137" t="s">
        <v>1065</v>
      </c>
      <c r="B213" s="21" t="s">
        <v>213</v>
      </c>
      <c r="C213" s="22">
        <v>510</v>
      </c>
      <c r="D213" s="7" t="str">
        <f t="shared" si="54"/>
        <v>N/A</v>
      </c>
      <c r="E213" s="22">
        <v>466</v>
      </c>
      <c r="F213" s="7" t="str">
        <f t="shared" si="55"/>
        <v>N/A</v>
      </c>
      <c r="G213" s="22">
        <v>453</v>
      </c>
      <c r="H213" s="7" t="str">
        <f t="shared" si="56"/>
        <v>N/A</v>
      </c>
      <c r="I213" s="8">
        <v>-8.6300000000000008</v>
      </c>
      <c r="J213" s="8">
        <v>-2.79</v>
      </c>
      <c r="K213" s="25" t="s">
        <v>739</v>
      </c>
      <c r="L213" s="92" t="str">
        <f t="shared" si="57"/>
        <v>Yes</v>
      </c>
    </row>
    <row r="214" spans="1:12" ht="25" x14ac:dyDescent="0.25">
      <c r="A214" s="123" t="s">
        <v>1066</v>
      </c>
      <c r="B214" s="21" t="s">
        <v>213</v>
      </c>
      <c r="C214" s="22">
        <v>0</v>
      </c>
      <c r="D214" s="7" t="str">
        <f t="shared" si="54"/>
        <v>N/A</v>
      </c>
      <c r="E214" s="22">
        <v>0</v>
      </c>
      <c r="F214" s="7" t="str">
        <f t="shared" si="55"/>
        <v>N/A</v>
      </c>
      <c r="G214" s="22">
        <v>0</v>
      </c>
      <c r="H214" s="7" t="str">
        <f t="shared" si="56"/>
        <v>N/A</v>
      </c>
      <c r="I214" s="8" t="s">
        <v>1748</v>
      </c>
      <c r="J214" s="8" t="s">
        <v>1748</v>
      </c>
      <c r="K214" s="25" t="s">
        <v>739</v>
      </c>
      <c r="L214" s="92" t="str">
        <f t="shared" si="57"/>
        <v>N/A</v>
      </c>
    </row>
    <row r="215" spans="1:12" ht="25" x14ac:dyDescent="0.25">
      <c r="A215" s="123" t="s">
        <v>1067</v>
      </c>
      <c r="B215" s="21" t="s">
        <v>213</v>
      </c>
      <c r="C215" s="22">
        <v>0</v>
      </c>
      <c r="D215" s="7" t="str">
        <f t="shared" si="54"/>
        <v>N/A</v>
      </c>
      <c r="E215" s="22">
        <v>0</v>
      </c>
      <c r="F215" s="7" t="str">
        <f t="shared" si="55"/>
        <v>N/A</v>
      </c>
      <c r="G215" s="22">
        <v>0</v>
      </c>
      <c r="H215" s="7" t="str">
        <f t="shared" si="56"/>
        <v>N/A</v>
      </c>
      <c r="I215" s="8" t="s">
        <v>1748</v>
      </c>
      <c r="J215" s="8" t="s">
        <v>1748</v>
      </c>
      <c r="K215" s="25" t="s">
        <v>739</v>
      </c>
      <c r="L215" s="92" t="str">
        <f t="shared" si="57"/>
        <v>N/A</v>
      </c>
    </row>
    <row r="216" spans="1:12" ht="25" x14ac:dyDescent="0.25">
      <c r="A216" s="123" t="s">
        <v>1068</v>
      </c>
      <c r="B216" s="21" t="s">
        <v>213</v>
      </c>
      <c r="C216" s="22">
        <v>11</v>
      </c>
      <c r="D216" s="7" t="str">
        <f t="shared" si="54"/>
        <v>N/A</v>
      </c>
      <c r="E216" s="22">
        <v>11</v>
      </c>
      <c r="F216" s="7" t="str">
        <f t="shared" si="55"/>
        <v>N/A</v>
      </c>
      <c r="G216" s="22">
        <v>11</v>
      </c>
      <c r="H216" s="7" t="str">
        <f t="shared" si="56"/>
        <v>N/A</v>
      </c>
      <c r="I216" s="8">
        <v>-20</v>
      </c>
      <c r="J216" s="8">
        <v>-12.5</v>
      </c>
      <c r="K216" s="25" t="s">
        <v>739</v>
      </c>
      <c r="L216" s="92" t="str">
        <f t="shared" si="57"/>
        <v>Yes</v>
      </c>
    </row>
    <row r="217" spans="1:12" ht="25" x14ac:dyDescent="0.25">
      <c r="A217" s="123" t="s">
        <v>1069</v>
      </c>
      <c r="B217" s="21" t="s">
        <v>213</v>
      </c>
      <c r="C217" s="22">
        <v>421</v>
      </c>
      <c r="D217" s="7" t="str">
        <f t="shared" si="54"/>
        <v>N/A</v>
      </c>
      <c r="E217" s="22">
        <v>394</v>
      </c>
      <c r="F217" s="7" t="str">
        <f t="shared" si="55"/>
        <v>N/A</v>
      </c>
      <c r="G217" s="22">
        <v>385</v>
      </c>
      <c r="H217" s="7" t="str">
        <f t="shared" si="56"/>
        <v>N/A</v>
      </c>
      <c r="I217" s="8">
        <v>-6.41</v>
      </c>
      <c r="J217" s="8">
        <v>-2.2799999999999998</v>
      </c>
      <c r="K217" s="25" t="s">
        <v>739</v>
      </c>
      <c r="L217" s="92" t="str">
        <f t="shared" si="57"/>
        <v>Yes</v>
      </c>
    </row>
    <row r="218" spans="1:12" ht="25" x14ac:dyDescent="0.25">
      <c r="A218" s="123" t="s">
        <v>1070</v>
      </c>
      <c r="B218" s="21" t="s">
        <v>213</v>
      </c>
      <c r="C218" s="22">
        <v>79</v>
      </c>
      <c r="D218" s="7" t="str">
        <f t="shared" si="54"/>
        <v>N/A</v>
      </c>
      <c r="E218" s="22">
        <v>64</v>
      </c>
      <c r="F218" s="7" t="str">
        <f t="shared" si="55"/>
        <v>N/A</v>
      </c>
      <c r="G218" s="22">
        <v>61</v>
      </c>
      <c r="H218" s="7" t="str">
        <f t="shared" si="56"/>
        <v>N/A</v>
      </c>
      <c r="I218" s="8">
        <v>-19</v>
      </c>
      <c r="J218" s="8">
        <v>-4.6900000000000004</v>
      </c>
      <c r="K218" s="25" t="s">
        <v>739</v>
      </c>
      <c r="L218" s="92" t="str">
        <f t="shared" si="57"/>
        <v>Yes</v>
      </c>
    </row>
    <row r="219" spans="1:12" x14ac:dyDescent="0.25">
      <c r="A219" s="137" t="s">
        <v>1071</v>
      </c>
      <c r="B219" s="21" t="s">
        <v>213</v>
      </c>
      <c r="C219" s="22">
        <v>50</v>
      </c>
      <c r="D219" s="7" t="str">
        <f t="shared" si="54"/>
        <v>N/A</v>
      </c>
      <c r="E219" s="22">
        <v>59</v>
      </c>
      <c r="F219" s="7" t="str">
        <f t="shared" si="55"/>
        <v>N/A</v>
      </c>
      <c r="G219" s="22">
        <v>42</v>
      </c>
      <c r="H219" s="7" t="str">
        <f t="shared" si="56"/>
        <v>N/A</v>
      </c>
      <c r="I219" s="8">
        <v>18</v>
      </c>
      <c r="J219" s="8">
        <v>-28.8</v>
      </c>
      <c r="K219" s="25" t="s">
        <v>739</v>
      </c>
      <c r="L219" s="92" t="str">
        <f t="shared" si="57"/>
        <v>Yes</v>
      </c>
    </row>
    <row r="220" spans="1:12" ht="25" x14ac:dyDescent="0.25">
      <c r="A220" s="124" t="s">
        <v>1072</v>
      </c>
      <c r="B220" s="21" t="s">
        <v>213</v>
      </c>
      <c r="C220" s="22">
        <v>0</v>
      </c>
      <c r="D220" s="7" t="str">
        <f t="shared" si="54"/>
        <v>N/A</v>
      </c>
      <c r="E220" s="22">
        <v>0</v>
      </c>
      <c r="F220" s="7" t="str">
        <f t="shared" si="55"/>
        <v>N/A</v>
      </c>
      <c r="G220" s="22">
        <v>0</v>
      </c>
      <c r="H220" s="7" t="str">
        <f t="shared" si="56"/>
        <v>N/A</v>
      </c>
      <c r="I220" s="8" t="s">
        <v>1748</v>
      </c>
      <c r="J220" s="8" t="s">
        <v>1748</v>
      </c>
      <c r="K220" s="25" t="s">
        <v>739</v>
      </c>
      <c r="L220" s="92" t="str">
        <f t="shared" si="57"/>
        <v>N/A</v>
      </c>
    </row>
    <row r="221" spans="1:12" ht="25" x14ac:dyDescent="0.25">
      <c r="A221" s="124" t="s">
        <v>1073</v>
      </c>
      <c r="B221" s="21" t="s">
        <v>213</v>
      </c>
      <c r="C221" s="22">
        <v>0</v>
      </c>
      <c r="D221" s="7" t="str">
        <f t="shared" si="54"/>
        <v>N/A</v>
      </c>
      <c r="E221" s="22">
        <v>0</v>
      </c>
      <c r="F221" s="7" t="str">
        <f t="shared" si="55"/>
        <v>N/A</v>
      </c>
      <c r="G221" s="22">
        <v>0</v>
      </c>
      <c r="H221" s="7" t="str">
        <f t="shared" si="56"/>
        <v>N/A</v>
      </c>
      <c r="I221" s="8" t="s">
        <v>1748</v>
      </c>
      <c r="J221" s="8" t="s">
        <v>1748</v>
      </c>
      <c r="K221" s="25" t="s">
        <v>739</v>
      </c>
      <c r="L221" s="92" t="str">
        <f t="shared" si="57"/>
        <v>N/A</v>
      </c>
    </row>
    <row r="222" spans="1:12" ht="25" x14ac:dyDescent="0.25">
      <c r="A222" s="124" t="s">
        <v>1074</v>
      </c>
      <c r="B222" s="21" t="s">
        <v>213</v>
      </c>
      <c r="C222" s="22">
        <v>0</v>
      </c>
      <c r="D222" s="7" t="str">
        <f t="shared" si="54"/>
        <v>N/A</v>
      </c>
      <c r="E222" s="22">
        <v>0</v>
      </c>
      <c r="F222" s="7" t="str">
        <f t="shared" si="55"/>
        <v>N/A</v>
      </c>
      <c r="G222" s="22">
        <v>0</v>
      </c>
      <c r="H222" s="7" t="str">
        <f t="shared" si="56"/>
        <v>N/A</v>
      </c>
      <c r="I222" s="8" t="s">
        <v>1748</v>
      </c>
      <c r="J222" s="8" t="s">
        <v>1748</v>
      </c>
      <c r="K222" s="25" t="s">
        <v>739</v>
      </c>
      <c r="L222" s="92" t="str">
        <f t="shared" si="57"/>
        <v>N/A</v>
      </c>
    </row>
    <row r="223" spans="1:12" ht="25" x14ac:dyDescent="0.25">
      <c r="A223" s="124" t="s">
        <v>1075</v>
      </c>
      <c r="B223" s="21" t="s">
        <v>213</v>
      </c>
      <c r="C223" s="22">
        <v>50</v>
      </c>
      <c r="D223" s="7" t="str">
        <f t="shared" si="54"/>
        <v>N/A</v>
      </c>
      <c r="E223" s="22">
        <v>58</v>
      </c>
      <c r="F223" s="7" t="str">
        <f t="shared" si="55"/>
        <v>N/A</v>
      </c>
      <c r="G223" s="22">
        <v>41</v>
      </c>
      <c r="H223" s="7" t="str">
        <f t="shared" si="56"/>
        <v>N/A</v>
      </c>
      <c r="I223" s="8">
        <v>16</v>
      </c>
      <c r="J223" s="8">
        <v>-29.3</v>
      </c>
      <c r="K223" s="25" t="s">
        <v>739</v>
      </c>
      <c r="L223" s="92" t="str">
        <f t="shared" si="57"/>
        <v>Yes</v>
      </c>
    </row>
    <row r="224" spans="1:12" ht="25" x14ac:dyDescent="0.25">
      <c r="A224" s="124" t="s">
        <v>1076</v>
      </c>
      <c r="B224" s="21" t="s">
        <v>213</v>
      </c>
      <c r="C224" s="22">
        <v>0</v>
      </c>
      <c r="D224" s="7" t="str">
        <f t="shared" si="54"/>
        <v>N/A</v>
      </c>
      <c r="E224" s="22">
        <v>11</v>
      </c>
      <c r="F224" s="7" t="str">
        <f t="shared" si="55"/>
        <v>N/A</v>
      </c>
      <c r="G224" s="22">
        <v>11</v>
      </c>
      <c r="H224" s="7" t="str">
        <f t="shared" ref="H224:H230" si="58">IF($B224="N/A","N/A",IF(G224&gt;10,"No",IF(G224&lt;-10,"No","Yes")))</f>
        <v>N/A</v>
      </c>
      <c r="I224" s="8" t="s">
        <v>1748</v>
      </c>
      <c r="J224" s="8">
        <v>0</v>
      </c>
      <c r="K224" s="25" t="s">
        <v>739</v>
      </c>
      <c r="L224" s="92" t="str">
        <f t="shared" ref="L224:L235" si="59">IF(J224="Div by 0", "N/A", IF(K224="N/A","N/A", IF(J224&gt;VALUE(MID(K224,1,2)), "No", IF(J224&lt;-1*VALUE(MID(K224,1,2)), "No", "Yes"))))</f>
        <v>Yes</v>
      </c>
    </row>
    <row r="225" spans="1:12" x14ac:dyDescent="0.25">
      <c r="A225" s="137" t="s">
        <v>1077</v>
      </c>
      <c r="B225" s="21" t="s">
        <v>213</v>
      </c>
      <c r="C225" s="22">
        <v>0</v>
      </c>
      <c r="D225" s="7" t="str">
        <f t="shared" si="54"/>
        <v>N/A</v>
      </c>
      <c r="E225" s="22">
        <v>0</v>
      </c>
      <c r="F225" s="7" t="str">
        <f t="shared" si="55"/>
        <v>N/A</v>
      </c>
      <c r="G225" s="22">
        <v>0</v>
      </c>
      <c r="H225" s="7" t="str">
        <f t="shared" si="58"/>
        <v>N/A</v>
      </c>
      <c r="I225" s="8" t="s">
        <v>1748</v>
      </c>
      <c r="J225" s="8" t="s">
        <v>1748</v>
      </c>
      <c r="K225" s="25" t="s">
        <v>739</v>
      </c>
      <c r="L225" s="92" t="str">
        <f t="shared" si="59"/>
        <v>N/A</v>
      </c>
    </row>
    <row r="226" spans="1:12" ht="25" x14ac:dyDescent="0.25">
      <c r="A226" s="124" t="s">
        <v>1078</v>
      </c>
      <c r="B226" s="21" t="s">
        <v>213</v>
      </c>
      <c r="C226" s="22">
        <v>0</v>
      </c>
      <c r="D226" s="7" t="str">
        <f t="shared" si="54"/>
        <v>N/A</v>
      </c>
      <c r="E226" s="22">
        <v>0</v>
      </c>
      <c r="F226" s="7" t="str">
        <f t="shared" si="55"/>
        <v>N/A</v>
      </c>
      <c r="G226" s="22">
        <v>0</v>
      </c>
      <c r="H226" s="7" t="str">
        <f t="shared" si="58"/>
        <v>N/A</v>
      </c>
      <c r="I226" s="8" t="s">
        <v>1748</v>
      </c>
      <c r="J226" s="8" t="s">
        <v>1748</v>
      </c>
      <c r="K226" s="25" t="s">
        <v>739</v>
      </c>
      <c r="L226" s="92" t="str">
        <f t="shared" si="59"/>
        <v>N/A</v>
      </c>
    </row>
    <row r="227" spans="1:12" ht="25" x14ac:dyDescent="0.25">
      <c r="A227" s="124" t="s">
        <v>1079</v>
      </c>
      <c r="B227" s="21" t="s">
        <v>213</v>
      </c>
      <c r="C227" s="22">
        <v>0</v>
      </c>
      <c r="D227" s="7" t="str">
        <f t="shared" si="54"/>
        <v>N/A</v>
      </c>
      <c r="E227" s="22">
        <v>0</v>
      </c>
      <c r="F227" s="7" t="str">
        <f t="shared" si="55"/>
        <v>N/A</v>
      </c>
      <c r="G227" s="22">
        <v>0</v>
      </c>
      <c r="H227" s="7" t="str">
        <f t="shared" si="58"/>
        <v>N/A</v>
      </c>
      <c r="I227" s="8" t="s">
        <v>1748</v>
      </c>
      <c r="J227" s="8" t="s">
        <v>1748</v>
      </c>
      <c r="K227" s="25" t="s">
        <v>739</v>
      </c>
      <c r="L227" s="92" t="str">
        <f t="shared" si="59"/>
        <v>N/A</v>
      </c>
    </row>
    <row r="228" spans="1:12" ht="25" x14ac:dyDescent="0.25">
      <c r="A228" s="124" t="s">
        <v>1080</v>
      </c>
      <c r="B228" s="21" t="s">
        <v>213</v>
      </c>
      <c r="C228" s="22">
        <v>0</v>
      </c>
      <c r="D228" s="7" t="str">
        <f t="shared" si="54"/>
        <v>N/A</v>
      </c>
      <c r="E228" s="22">
        <v>0</v>
      </c>
      <c r="F228" s="7" t="str">
        <f t="shared" si="55"/>
        <v>N/A</v>
      </c>
      <c r="G228" s="22">
        <v>0</v>
      </c>
      <c r="H228" s="7" t="str">
        <f t="shared" si="58"/>
        <v>N/A</v>
      </c>
      <c r="I228" s="8" t="s">
        <v>1748</v>
      </c>
      <c r="J228" s="8" t="s">
        <v>1748</v>
      </c>
      <c r="K228" s="25" t="s">
        <v>739</v>
      </c>
      <c r="L228" s="92" t="str">
        <f t="shared" si="59"/>
        <v>N/A</v>
      </c>
    </row>
    <row r="229" spans="1:12" ht="25" x14ac:dyDescent="0.25">
      <c r="A229" s="124" t="s">
        <v>1081</v>
      </c>
      <c r="B229" s="21" t="s">
        <v>213</v>
      </c>
      <c r="C229" s="22">
        <v>0</v>
      </c>
      <c r="D229" s="7" t="str">
        <f t="shared" si="54"/>
        <v>N/A</v>
      </c>
      <c r="E229" s="22">
        <v>0</v>
      </c>
      <c r="F229" s="7" t="str">
        <f t="shared" si="55"/>
        <v>N/A</v>
      </c>
      <c r="G229" s="22">
        <v>0</v>
      </c>
      <c r="H229" s="7" t="str">
        <f t="shared" si="58"/>
        <v>N/A</v>
      </c>
      <c r="I229" s="8" t="s">
        <v>1748</v>
      </c>
      <c r="J229" s="8" t="s">
        <v>1748</v>
      </c>
      <c r="K229" s="25" t="s">
        <v>739</v>
      </c>
      <c r="L229" s="92" t="str">
        <f t="shared" si="59"/>
        <v>N/A</v>
      </c>
    </row>
    <row r="230" spans="1:12" ht="25" x14ac:dyDescent="0.25">
      <c r="A230" s="124" t="s">
        <v>1082</v>
      </c>
      <c r="B230" s="21" t="s">
        <v>213</v>
      </c>
      <c r="C230" s="22">
        <v>0</v>
      </c>
      <c r="D230" s="7" t="str">
        <f t="shared" si="54"/>
        <v>N/A</v>
      </c>
      <c r="E230" s="22">
        <v>0</v>
      </c>
      <c r="F230" s="7" t="str">
        <f t="shared" si="55"/>
        <v>N/A</v>
      </c>
      <c r="G230" s="22">
        <v>0</v>
      </c>
      <c r="H230" s="7" t="str">
        <f t="shared" si="58"/>
        <v>N/A</v>
      </c>
      <c r="I230" s="8" t="s">
        <v>1748</v>
      </c>
      <c r="J230" s="8" t="s">
        <v>1748</v>
      </c>
      <c r="K230" s="25" t="s">
        <v>739</v>
      </c>
      <c r="L230" s="92" t="str">
        <f t="shared" si="59"/>
        <v>N/A</v>
      </c>
    </row>
    <row r="231" spans="1:12" x14ac:dyDescent="0.25">
      <c r="A231" s="124" t="s">
        <v>1083</v>
      </c>
      <c r="B231" s="21" t="s">
        <v>289</v>
      </c>
      <c r="C231" s="4">
        <v>100</v>
      </c>
      <c r="D231" s="7" t="str">
        <f>IF($B231="N/A","N/A",IF(C231&lt;15,"Yes","No"))</f>
        <v>No</v>
      </c>
      <c r="E231" s="4">
        <v>41.361646944</v>
      </c>
      <c r="F231" s="7" t="str">
        <f>IF($B231="N/A","N/A",IF(E231&lt;15,"Yes","No"))</f>
        <v>No</v>
      </c>
      <c r="G231" s="4">
        <v>26.749465812</v>
      </c>
      <c r="H231" s="7" t="str">
        <f>IF($B231="N/A","N/A",IF(G231&lt;15,"Yes","No"))</f>
        <v>No</v>
      </c>
      <c r="I231" s="8">
        <v>-58.6</v>
      </c>
      <c r="J231" s="8">
        <v>-35.299999999999997</v>
      </c>
      <c r="K231" s="25" t="s">
        <v>739</v>
      </c>
      <c r="L231" s="92" t="str">
        <f t="shared" si="59"/>
        <v>No</v>
      </c>
    </row>
    <row r="232" spans="1:12" x14ac:dyDescent="0.25">
      <c r="A232" s="124" t="s">
        <v>1084</v>
      </c>
      <c r="B232" s="21" t="s">
        <v>213</v>
      </c>
      <c r="C232" s="22">
        <v>0</v>
      </c>
      <c r="D232" s="7" t="str">
        <f t="shared" ref="D232" si="60">IF($B232="N/A","N/A",IF(C232&gt;10,"No",IF(C232&lt;-10,"No","Yes")))</f>
        <v>N/A</v>
      </c>
      <c r="E232" s="22">
        <v>636</v>
      </c>
      <c r="F232" s="7" t="str">
        <f t="shared" ref="F232" si="61">IF($B232="N/A","N/A",IF(E232&gt;10,"No",IF(E232&lt;-10,"No","Yes")))</f>
        <v>N/A</v>
      </c>
      <c r="G232" s="22">
        <v>144</v>
      </c>
      <c r="H232" s="7" t="str">
        <f t="shared" ref="H232" si="62">IF($B232="N/A","N/A",IF(G232&gt;10,"No",IF(G232&lt;-10,"No","Yes")))</f>
        <v>N/A</v>
      </c>
      <c r="I232" s="8" t="s">
        <v>1748</v>
      </c>
      <c r="J232" s="8">
        <v>-77.400000000000006</v>
      </c>
      <c r="K232" s="25" t="s">
        <v>739</v>
      </c>
      <c r="L232" s="92" t="str">
        <f t="shared" si="59"/>
        <v>No</v>
      </c>
    </row>
    <row r="233" spans="1:12" x14ac:dyDescent="0.25">
      <c r="A233" s="124" t="s">
        <v>1085</v>
      </c>
      <c r="B233" s="21" t="s">
        <v>279</v>
      </c>
      <c r="C233" s="4" t="s">
        <v>1748</v>
      </c>
      <c r="D233" s="7" t="str">
        <f>IF($B233="N/A","N/A",IF(C233&lt;10,"Yes","No"))</f>
        <v>No</v>
      </c>
      <c r="E233" s="4">
        <v>3.3968915237999999</v>
      </c>
      <c r="F233" s="7" t="str">
        <f>IF($B233="N/A","N/A",IF(E233&lt;10,"Yes","No"))</f>
        <v>Yes</v>
      </c>
      <c r="G233" s="4">
        <v>0.652055787</v>
      </c>
      <c r="H233" s="7" t="str">
        <f>IF($B233="N/A","N/A",IF(G233&lt;10,"Yes","No"))</f>
        <v>Yes</v>
      </c>
      <c r="I233" s="8" t="s">
        <v>1748</v>
      </c>
      <c r="J233" s="8">
        <v>-80.8</v>
      </c>
      <c r="K233" s="25" t="s">
        <v>739</v>
      </c>
      <c r="L233" s="92" t="str">
        <f t="shared" si="59"/>
        <v>No</v>
      </c>
    </row>
    <row r="234" spans="1:12" x14ac:dyDescent="0.25">
      <c r="A234" s="115" t="s">
        <v>72</v>
      </c>
      <c r="B234" s="21" t="s">
        <v>213</v>
      </c>
      <c r="C234" s="4">
        <v>1.9282511211</v>
      </c>
      <c r="D234" s="7" t="str">
        <f t="shared" si="54"/>
        <v>N/A</v>
      </c>
      <c r="E234" s="4">
        <v>1.8576754740999999</v>
      </c>
      <c r="F234" s="7" t="str">
        <f t="shared" si="55"/>
        <v>N/A</v>
      </c>
      <c r="G234" s="4">
        <v>1.9230769231</v>
      </c>
      <c r="H234" s="7" t="str">
        <f>IF($B234="N/A","N/A",IF(G234&gt;10,"No",IF(G234&lt;-10,"No","Yes")))</f>
        <v>N/A</v>
      </c>
      <c r="I234" s="8">
        <v>-3.66</v>
      </c>
      <c r="J234" s="8">
        <v>3.5209999999999999</v>
      </c>
      <c r="K234" s="25" t="s">
        <v>739</v>
      </c>
      <c r="L234" s="92" t="str">
        <f t="shared" si="59"/>
        <v>Yes</v>
      </c>
    </row>
    <row r="235" spans="1:12" ht="25" x14ac:dyDescent="0.25">
      <c r="A235" s="124" t="s">
        <v>1086</v>
      </c>
      <c r="B235" s="21" t="s">
        <v>289</v>
      </c>
      <c r="C235" s="5">
        <v>98.071748878999998</v>
      </c>
      <c r="D235" s="7" t="str">
        <f>IF($B235="N/A","N/A",IF(C235&lt;15,"Yes","No"))</f>
        <v>No</v>
      </c>
      <c r="E235" s="5">
        <v>39.666072296999999</v>
      </c>
      <c r="F235" s="7" t="str">
        <f>IF($B235="N/A","N/A",IF(E235&lt;15,"Yes","No"))</f>
        <v>No</v>
      </c>
      <c r="G235" s="5">
        <v>25.020032051000001</v>
      </c>
      <c r="H235" s="7" t="str">
        <f>IF($B235="N/A","N/A",IF(G235&lt;15,"Yes","No"))</f>
        <v>No</v>
      </c>
      <c r="I235" s="8">
        <v>-59.6</v>
      </c>
      <c r="J235" s="8">
        <v>-36.9</v>
      </c>
      <c r="K235" s="25" t="s">
        <v>739</v>
      </c>
      <c r="L235" s="92" t="str">
        <f t="shared" si="59"/>
        <v>No</v>
      </c>
    </row>
    <row r="236" spans="1:12" ht="25" x14ac:dyDescent="0.25">
      <c r="A236" s="124" t="s">
        <v>152</v>
      </c>
      <c r="B236" s="21" t="s">
        <v>213</v>
      </c>
      <c r="C236" s="22">
        <v>196</v>
      </c>
      <c r="D236" s="7" t="str">
        <f>IF($B236="N/A","N/A",IF(C236&gt;10,"No",IF(C236&lt;-10,"No","Yes")))</f>
        <v>N/A</v>
      </c>
      <c r="E236" s="22">
        <v>212</v>
      </c>
      <c r="F236" s="7" t="str">
        <f>IF($B236="N/A","N/A",IF(E236&gt;10,"No",IF(E236&lt;-10,"No","Yes")))</f>
        <v>N/A</v>
      </c>
      <c r="G236" s="22">
        <v>194</v>
      </c>
      <c r="H236" s="7" t="str">
        <f>IF($B236="N/A","N/A",IF(G236&gt;10,"No",IF(G236&lt;-10,"No","Yes")))</f>
        <v>N/A</v>
      </c>
      <c r="I236" s="8">
        <v>8.1630000000000003</v>
      </c>
      <c r="J236" s="8">
        <v>-8.49</v>
      </c>
      <c r="K236" s="25" t="s">
        <v>739</v>
      </c>
      <c r="L236" s="92" t="str">
        <f>IF(J236="Div by 0", "N/A", IF(K236="N/A","N/A", IF(J236&gt;VALUE(MID(K236,1,2)), "No", IF(J236&lt;-1*VALUE(MID(K236,1,2)), "No", "Yes"))))</f>
        <v>Yes</v>
      </c>
    </row>
    <row r="237" spans="1:12" x14ac:dyDescent="0.25">
      <c r="A237" s="124" t="s">
        <v>1087</v>
      </c>
      <c r="B237" s="21" t="s">
        <v>213</v>
      </c>
      <c r="C237" s="22">
        <v>0</v>
      </c>
      <c r="D237" s="7" t="str">
        <f t="shared" ref="D237:D242" si="63">IF($B237="N/A","N/A",IF(C237&gt;10,"No",IF(C237&lt;-10,"No","Yes")))</f>
        <v>N/A</v>
      </c>
      <c r="E237" s="22">
        <v>18723</v>
      </c>
      <c r="F237" s="7" t="str">
        <f t="shared" ref="F237:F242" si="64">IF($B237="N/A","N/A",IF(E237&gt;10,"No",IF(E237&lt;-10,"No","Yes")))</f>
        <v>N/A</v>
      </c>
      <c r="G237" s="22">
        <v>22084</v>
      </c>
      <c r="H237" s="7" t="str">
        <f>IF($B237="N/A","N/A",IF(G237&gt;10,"No",IF(G237&lt;-10,"No","Yes")))</f>
        <v>N/A</v>
      </c>
      <c r="I237" s="8" t="s">
        <v>1748</v>
      </c>
      <c r="J237" s="8">
        <v>17.95</v>
      </c>
      <c r="K237" s="25" t="s">
        <v>739</v>
      </c>
      <c r="L237" s="92" t="str">
        <f>IF(J237="Div by 0", "N/A", IF(OR(J237="N/A",K237="N/A"),"N/A", IF(J237&gt;VALUE(MID(K237,1,2)), "No", IF(J237&lt;-1*VALUE(MID(K237,1,2)), "No", "Yes"))))</f>
        <v>Yes</v>
      </c>
    </row>
    <row r="238" spans="1:12" ht="25" x14ac:dyDescent="0.25">
      <c r="A238" s="124" t="s">
        <v>1088</v>
      </c>
      <c r="B238" s="21" t="s">
        <v>213</v>
      </c>
      <c r="C238" s="4" t="s">
        <v>213</v>
      </c>
      <c r="D238" s="7" t="str">
        <f t="shared" si="63"/>
        <v>N/A</v>
      </c>
      <c r="E238" s="4">
        <v>83.102609822999995</v>
      </c>
      <c r="F238" s="7" t="str">
        <f t="shared" si="64"/>
        <v>N/A</v>
      </c>
      <c r="G238" s="4">
        <v>83.122996795000006</v>
      </c>
      <c r="H238" s="7" t="str">
        <f t="shared" ref="H238:H242" si="65">IF($B238="N/A","N/A",IF(G238&gt;10,"No",IF(G238&lt;-10,"No","Yes")))</f>
        <v>N/A</v>
      </c>
      <c r="I238" s="8" t="s">
        <v>213</v>
      </c>
      <c r="J238" s="8">
        <v>2.4500000000000001E-2</v>
      </c>
      <c r="K238" s="25" t="s">
        <v>213</v>
      </c>
      <c r="L238" s="92" t="str">
        <f t="shared" ref="L238:L242" si="66">IF(J238="Div by 0", "N/A", IF(OR(J238="N/A",K238="N/A"),"N/A", IF(J238&gt;VALUE(MID(K238,1,2)), "No", IF(J238&lt;-1*VALUE(MID(K238,1,2)), "No", "Yes"))))</f>
        <v>N/A</v>
      </c>
    </row>
    <row r="239" spans="1:12" ht="25" x14ac:dyDescent="0.25">
      <c r="A239" s="115" t="s">
        <v>1089</v>
      </c>
      <c r="B239" s="21" t="s">
        <v>213</v>
      </c>
      <c r="C239" s="22" t="s">
        <v>213</v>
      </c>
      <c r="D239" s="7" t="str">
        <f t="shared" si="63"/>
        <v>N/A</v>
      </c>
      <c r="E239" s="22">
        <v>1313</v>
      </c>
      <c r="F239" s="7" t="str">
        <f t="shared" si="64"/>
        <v>N/A</v>
      </c>
      <c r="G239" s="22">
        <v>380</v>
      </c>
      <c r="H239" s="7" t="str">
        <f t="shared" si="65"/>
        <v>N/A</v>
      </c>
      <c r="I239" s="8" t="s">
        <v>213</v>
      </c>
      <c r="J239" s="8">
        <v>-71.099999999999994</v>
      </c>
      <c r="K239" s="25" t="s">
        <v>213</v>
      </c>
      <c r="L239" s="92" t="str">
        <f t="shared" si="66"/>
        <v>N/A</v>
      </c>
    </row>
    <row r="240" spans="1:12" ht="25" x14ac:dyDescent="0.25">
      <c r="A240" s="124" t="s">
        <v>1090</v>
      </c>
      <c r="B240" s="21" t="s">
        <v>213</v>
      </c>
      <c r="C240" s="4" t="s">
        <v>213</v>
      </c>
      <c r="D240" s="7" t="str">
        <f t="shared" si="63"/>
        <v>N/A</v>
      </c>
      <c r="E240" s="4">
        <v>20.122605364000002</v>
      </c>
      <c r="F240" s="7" t="str">
        <f t="shared" si="64"/>
        <v>N/A</v>
      </c>
      <c r="G240" s="4">
        <v>6.9917203311999998</v>
      </c>
      <c r="H240" s="7" t="str">
        <f t="shared" si="65"/>
        <v>N/A</v>
      </c>
      <c r="I240" s="8" t="s">
        <v>213</v>
      </c>
      <c r="J240" s="8">
        <v>-65.3</v>
      </c>
      <c r="K240" s="25" t="s">
        <v>213</v>
      </c>
      <c r="L240" s="92" t="str">
        <f t="shared" si="66"/>
        <v>N/A</v>
      </c>
    </row>
    <row r="241" spans="1:12" x14ac:dyDescent="0.25">
      <c r="A241" s="124" t="s">
        <v>1091</v>
      </c>
      <c r="B241" s="21" t="s">
        <v>213</v>
      </c>
      <c r="C241" s="22" t="s">
        <v>213</v>
      </c>
      <c r="D241" s="7" t="str">
        <f t="shared" si="63"/>
        <v>N/A</v>
      </c>
      <c r="E241" s="22">
        <v>6525</v>
      </c>
      <c r="F241" s="7" t="str">
        <f t="shared" si="64"/>
        <v>N/A</v>
      </c>
      <c r="G241" s="22">
        <v>5435</v>
      </c>
      <c r="H241" s="7" t="str">
        <f t="shared" si="65"/>
        <v>N/A</v>
      </c>
      <c r="I241" s="8" t="s">
        <v>213</v>
      </c>
      <c r="J241" s="8">
        <v>-16.7</v>
      </c>
      <c r="K241" s="25" t="s">
        <v>213</v>
      </c>
      <c r="L241" s="92" t="str">
        <f t="shared" si="66"/>
        <v>N/A</v>
      </c>
    </row>
    <row r="242" spans="1:12" ht="25" x14ac:dyDescent="0.25">
      <c r="A242" s="124" t="s">
        <v>1092</v>
      </c>
      <c r="B242" s="21" t="s">
        <v>213</v>
      </c>
      <c r="C242" s="4" t="s">
        <v>213</v>
      </c>
      <c r="D242" s="7" t="str">
        <f t="shared" si="63"/>
        <v>N/A</v>
      </c>
      <c r="E242" s="4">
        <v>24.885718916999998</v>
      </c>
      <c r="F242" s="7" t="str">
        <f t="shared" si="64"/>
        <v>N/A</v>
      </c>
      <c r="G242" s="4">
        <v>10.052751067999999</v>
      </c>
      <c r="H242" s="7" t="str">
        <f t="shared" si="65"/>
        <v>N/A</v>
      </c>
      <c r="I242" s="8" t="s">
        <v>213</v>
      </c>
      <c r="J242" s="8">
        <v>-59.6</v>
      </c>
      <c r="K242" s="25" t="s">
        <v>213</v>
      </c>
      <c r="L242" s="92" t="str">
        <f t="shared" si="66"/>
        <v>N/A</v>
      </c>
    </row>
    <row r="243" spans="1:12" x14ac:dyDescent="0.25">
      <c r="A243" s="137" t="s">
        <v>1093</v>
      </c>
      <c r="B243" s="21" t="s">
        <v>213</v>
      </c>
      <c r="C243" s="22">
        <v>0</v>
      </c>
      <c r="D243" s="7" t="str">
        <f>IF($B243="N/A","N/A",IF(C243&gt;10,"No",IF(C243&lt;-10,"No","Yes")))</f>
        <v>N/A</v>
      </c>
      <c r="E243" s="22">
        <v>0</v>
      </c>
      <c r="F243" s="7" t="str">
        <f>IF($B243="N/A","N/A",IF(E243&gt;10,"No",IF(E243&lt;-10,"No","Yes")))</f>
        <v>N/A</v>
      </c>
      <c r="G243" s="22">
        <v>0</v>
      </c>
      <c r="H243" s="7" t="str">
        <f>IF($B243="N/A","N/A",IF(G243&gt;10,"No",IF(G243&lt;-10,"No","Yes")))</f>
        <v>N/A</v>
      </c>
      <c r="I243" s="8" t="s">
        <v>1748</v>
      </c>
      <c r="J243" s="8" t="s">
        <v>1748</v>
      </c>
      <c r="K243" s="25" t="s">
        <v>739</v>
      </c>
      <c r="L243" s="92" t="str">
        <f t="shared" ref="L243:L276" si="67">IF(J243="Div by 0", "N/A", IF(K243="N/A","N/A", IF(J243&gt;VALUE(MID(K243,1,2)), "No", IF(J243&lt;-1*VALUE(MID(K243,1,2)), "No", "Yes"))))</f>
        <v>N/A</v>
      </c>
    </row>
    <row r="244" spans="1:12" x14ac:dyDescent="0.25">
      <c r="A244" s="115" t="s">
        <v>1094</v>
      </c>
      <c r="B244" s="21" t="s">
        <v>213</v>
      </c>
      <c r="C244" s="4">
        <v>0</v>
      </c>
      <c r="D244" s="7" t="str">
        <f>IF($B244="N/A","N/A",IF(C244&gt;10,"No",IF(C244&lt;-10,"No","Yes")))</f>
        <v>N/A</v>
      </c>
      <c r="E244" s="4">
        <v>0</v>
      </c>
      <c r="F244" s="7" t="str">
        <f>IF($B244="N/A","N/A",IF(E244&gt;10,"No",IF(E244&lt;-10,"No","Yes")))</f>
        <v>N/A</v>
      </c>
      <c r="G244" s="4">
        <v>0</v>
      </c>
      <c r="H244" s="7" t="str">
        <f>IF($B244="N/A","N/A",IF(G244&gt;10,"No",IF(G244&lt;-10,"No","Yes")))</f>
        <v>N/A</v>
      </c>
      <c r="I244" s="8" t="s">
        <v>1748</v>
      </c>
      <c r="J244" s="8" t="s">
        <v>1748</v>
      </c>
      <c r="K244" s="25" t="s">
        <v>739</v>
      </c>
      <c r="L244" s="92" t="str">
        <f t="shared" si="67"/>
        <v>N/A</v>
      </c>
    </row>
    <row r="245" spans="1:12" x14ac:dyDescent="0.25">
      <c r="A245" s="115" t="s">
        <v>1095</v>
      </c>
      <c r="B245" s="21" t="s">
        <v>213</v>
      </c>
      <c r="C245" s="4">
        <v>0</v>
      </c>
      <c r="D245" s="7" t="str">
        <f>IF($B245="N/A","N/A",IF(C245&gt;10,"No",IF(C245&lt;-10,"No","Yes")))</f>
        <v>N/A</v>
      </c>
      <c r="E245" s="4">
        <v>0</v>
      </c>
      <c r="F245" s="7" t="str">
        <f>IF($B245="N/A","N/A",IF(E245&gt;10,"No",IF(E245&lt;-10,"No","Yes")))</f>
        <v>N/A</v>
      </c>
      <c r="G245" s="4">
        <v>0</v>
      </c>
      <c r="H245" s="7" t="str">
        <f>IF($B245="N/A","N/A",IF(G245&gt;10,"No",IF(G245&lt;-10,"No","Yes")))</f>
        <v>N/A</v>
      </c>
      <c r="I245" s="8" t="s">
        <v>1748</v>
      </c>
      <c r="J245" s="8" t="s">
        <v>1748</v>
      </c>
      <c r="K245" s="25" t="s">
        <v>739</v>
      </c>
      <c r="L245" s="92" t="str">
        <f t="shared" si="67"/>
        <v>N/A</v>
      </c>
    </row>
    <row r="246" spans="1:12" x14ac:dyDescent="0.25">
      <c r="A246" s="115" t="s">
        <v>1096</v>
      </c>
      <c r="B246" s="21" t="s">
        <v>213</v>
      </c>
      <c r="C246" s="4">
        <v>0</v>
      </c>
      <c r="D246" s="7" t="str">
        <f t="shared" ref="D246:D274" si="68">IF($B246="N/A","N/A",IF(C246&gt;10,"No",IF(C246&lt;-10,"No","Yes")))</f>
        <v>N/A</v>
      </c>
      <c r="E246" s="4">
        <v>0</v>
      </c>
      <c r="F246" s="7" t="str">
        <f t="shared" ref="F246:F274" si="69">IF($B246="N/A","N/A",IF(E246&gt;10,"No",IF(E246&lt;-10,"No","Yes")))</f>
        <v>N/A</v>
      </c>
      <c r="G246" s="4">
        <v>0</v>
      </c>
      <c r="H246" s="7" t="str">
        <f t="shared" ref="H246:H274" si="70">IF($B246="N/A","N/A",IF(G246&gt;10,"No",IF(G246&lt;-10,"No","Yes")))</f>
        <v>N/A</v>
      </c>
      <c r="I246" s="8" t="s">
        <v>1748</v>
      </c>
      <c r="J246" s="8" t="s">
        <v>1748</v>
      </c>
      <c r="K246" s="25" t="s">
        <v>739</v>
      </c>
      <c r="L246" s="92" t="str">
        <f t="shared" si="67"/>
        <v>N/A</v>
      </c>
    </row>
    <row r="247" spans="1:12" x14ac:dyDescent="0.25">
      <c r="A247" s="115" t="s">
        <v>1097</v>
      </c>
      <c r="B247" s="21" t="s">
        <v>213</v>
      </c>
      <c r="C247" s="4">
        <v>0</v>
      </c>
      <c r="D247" s="7" t="str">
        <f t="shared" si="68"/>
        <v>N/A</v>
      </c>
      <c r="E247" s="4">
        <v>0</v>
      </c>
      <c r="F247" s="7" t="str">
        <f t="shared" si="69"/>
        <v>N/A</v>
      </c>
      <c r="G247" s="4">
        <v>0</v>
      </c>
      <c r="H247" s="7" t="str">
        <f t="shared" si="70"/>
        <v>N/A</v>
      </c>
      <c r="I247" s="8" t="s">
        <v>1748</v>
      </c>
      <c r="J247" s="8" t="s">
        <v>1748</v>
      </c>
      <c r="K247" s="25" t="s">
        <v>739</v>
      </c>
      <c r="L247" s="92" t="str">
        <f t="shared" si="67"/>
        <v>N/A</v>
      </c>
    </row>
    <row r="248" spans="1:12" x14ac:dyDescent="0.25">
      <c r="A248" s="115" t="s">
        <v>1098</v>
      </c>
      <c r="B248" s="21" t="s">
        <v>213</v>
      </c>
      <c r="C248" s="4" t="s">
        <v>1748</v>
      </c>
      <c r="D248" s="7" t="str">
        <f t="shared" si="68"/>
        <v>N/A</v>
      </c>
      <c r="E248" s="4" t="s">
        <v>1748</v>
      </c>
      <c r="F248" s="7" t="str">
        <f t="shared" si="69"/>
        <v>N/A</v>
      </c>
      <c r="G248" s="4" t="s">
        <v>1748</v>
      </c>
      <c r="H248" s="7" t="str">
        <f t="shared" si="70"/>
        <v>N/A</v>
      </c>
      <c r="I248" s="8" t="s">
        <v>1748</v>
      </c>
      <c r="J248" s="8" t="s">
        <v>1748</v>
      </c>
      <c r="K248" s="25" t="s">
        <v>739</v>
      </c>
      <c r="L248" s="92" t="str">
        <f t="shared" si="67"/>
        <v>N/A</v>
      </c>
    </row>
    <row r="249" spans="1:12" x14ac:dyDescent="0.25">
      <c r="A249" s="137" t="s">
        <v>1099</v>
      </c>
      <c r="B249" s="21" t="s">
        <v>213</v>
      </c>
      <c r="C249" s="22">
        <v>0</v>
      </c>
      <c r="D249" s="7" t="str">
        <f t="shared" si="68"/>
        <v>N/A</v>
      </c>
      <c r="E249" s="22">
        <v>0</v>
      </c>
      <c r="F249" s="7" t="str">
        <f t="shared" si="69"/>
        <v>N/A</v>
      </c>
      <c r="G249" s="22">
        <v>0</v>
      </c>
      <c r="H249" s="7" t="str">
        <f t="shared" si="70"/>
        <v>N/A</v>
      </c>
      <c r="I249" s="8" t="s">
        <v>1748</v>
      </c>
      <c r="J249" s="8" t="s">
        <v>1748</v>
      </c>
      <c r="K249" s="25" t="s">
        <v>739</v>
      </c>
      <c r="L249" s="92" t="str">
        <f t="shared" si="67"/>
        <v>N/A</v>
      </c>
    </row>
    <row r="250" spans="1:12" x14ac:dyDescent="0.25">
      <c r="A250" s="115" t="s">
        <v>1100</v>
      </c>
      <c r="B250" s="21" t="s">
        <v>213</v>
      </c>
      <c r="C250" s="4">
        <v>0</v>
      </c>
      <c r="D250" s="7" t="str">
        <f t="shared" si="68"/>
        <v>N/A</v>
      </c>
      <c r="E250" s="4">
        <v>0</v>
      </c>
      <c r="F250" s="7" t="str">
        <f t="shared" si="69"/>
        <v>N/A</v>
      </c>
      <c r="G250" s="4">
        <v>0</v>
      </c>
      <c r="H250" s="7" t="str">
        <f t="shared" si="70"/>
        <v>N/A</v>
      </c>
      <c r="I250" s="8" t="s">
        <v>1748</v>
      </c>
      <c r="J250" s="8" t="s">
        <v>1748</v>
      </c>
      <c r="K250" s="25" t="s">
        <v>739</v>
      </c>
      <c r="L250" s="92" t="str">
        <f t="shared" si="67"/>
        <v>N/A</v>
      </c>
    </row>
    <row r="251" spans="1:12" x14ac:dyDescent="0.25">
      <c r="A251" s="115" t="s">
        <v>1101</v>
      </c>
      <c r="B251" s="21" t="s">
        <v>213</v>
      </c>
      <c r="C251" s="4">
        <v>0</v>
      </c>
      <c r="D251" s="7" t="str">
        <f t="shared" si="68"/>
        <v>N/A</v>
      </c>
      <c r="E251" s="4">
        <v>0</v>
      </c>
      <c r="F251" s="7" t="str">
        <f t="shared" si="69"/>
        <v>N/A</v>
      </c>
      <c r="G251" s="4">
        <v>0</v>
      </c>
      <c r="H251" s="7" t="str">
        <f t="shared" si="70"/>
        <v>N/A</v>
      </c>
      <c r="I251" s="8" t="s">
        <v>1748</v>
      </c>
      <c r="J251" s="8" t="s">
        <v>1748</v>
      </c>
      <c r="K251" s="25" t="s">
        <v>739</v>
      </c>
      <c r="L251" s="92" t="str">
        <f t="shared" si="67"/>
        <v>N/A</v>
      </c>
    </row>
    <row r="252" spans="1:12" x14ac:dyDescent="0.25">
      <c r="A252" s="115" t="s">
        <v>1102</v>
      </c>
      <c r="B252" s="21" t="s">
        <v>213</v>
      </c>
      <c r="C252" s="4">
        <v>0</v>
      </c>
      <c r="D252" s="7" t="str">
        <f t="shared" si="68"/>
        <v>N/A</v>
      </c>
      <c r="E252" s="4">
        <v>0</v>
      </c>
      <c r="F252" s="7" t="str">
        <f t="shared" si="69"/>
        <v>N/A</v>
      </c>
      <c r="G252" s="4">
        <v>0</v>
      </c>
      <c r="H252" s="7" t="str">
        <f t="shared" si="70"/>
        <v>N/A</v>
      </c>
      <c r="I252" s="8" t="s">
        <v>1748</v>
      </c>
      <c r="J252" s="8" t="s">
        <v>1748</v>
      </c>
      <c r="K252" s="25" t="s">
        <v>739</v>
      </c>
      <c r="L252" s="92" t="str">
        <f t="shared" si="67"/>
        <v>N/A</v>
      </c>
    </row>
    <row r="253" spans="1:12" x14ac:dyDescent="0.25">
      <c r="A253" s="115" t="s">
        <v>1103</v>
      </c>
      <c r="B253" s="21" t="s">
        <v>213</v>
      </c>
      <c r="C253" s="4">
        <v>0</v>
      </c>
      <c r="D253" s="7" t="str">
        <f t="shared" si="68"/>
        <v>N/A</v>
      </c>
      <c r="E253" s="4">
        <v>0</v>
      </c>
      <c r="F253" s="7" t="str">
        <f t="shared" si="69"/>
        <v>N/A</v>
      </c>
      <c r="G253" s="4">
        <v>0</v>
      </c>
      <c r="H253" s="7" t="str">
        <f t="shared" si="70"/>
        <v>N/A</v>
      </c>
      <c r="I253" s="8" t="s">
        <v>1748</v>
      </c>
      <c r="J253" s="8" t="s">
        <v>1748</v>
      </c>
      <c r="K253" s="25" t="s">
        <v>739</v>
      </c>
      <c r="L253" s="92" t="str">
        <f t="shared" si="67"/>
        <v>N/A</v>
      </c>
    </row>
    <row r="254" spans="1:12" x14ac:dyDescent="0.25">
      <c r="A254" s="115" t="s">
        <v>1104</v>
      </c>
      <c r="B254" s="21" t="s">
        <v>213</v>
      </c>
      <c r="C254" s="4" t="s">
        <v>1748</v>
      </c>
      <c r="D254" s="7" t="str">
        <f t="shared" si="68"/>
        <v>N/A</v>
      </c>
      <c r="E254" s="4" t="s">
        <v>1748</v>
      </c>
      <c r="F254" s="7" t="str">
        <f t="shared" si="69"/>
        <v>N/A</v>
      </c>
      <c r="G254" s="4" t="s">
        <v>1748</v>
      </c>
      <c r="H254" s="7" t="str">
        <f t="shared" si="70"/>
        <v>N/A</v>
      </c>
      <c r="I254" s="8" t="s">
        <v>1748</v>
      </c>
      <c r="J254" s="8" t="s">
        <v>1748</v>
      </c>
      <c r="K254" s="25" t="s">
        <v>739</v>
      </c>
      <c r="L254" s="92" t="str">
        <f t="shared" si="67"/>
        <v>N/A</v>
      </c>
    </row>
    <row r="255" spans="1:12" x14ac:dyDescent="0.25">
      <c r="A255" s="115" t="s">
        <v>1105</v>
      </c>
      <c r="B255" s="21" t="s">
        <v>213</v>
      </c>
      <c r="C255" s="4" t="s">
        <v>1748</v>
      </c>
      <c r="D255" s="7" t="str">
        <f t="shared" si="68"/>
        <v>N/A</v>
      </c>
      <c r="E255" s="4" t="s">
        <v>1748</v>
      </c>
      <c r="F255" s="7" t="str">
        <f t="shared" si="69"/>
        <v>N/A</v>
      </c>
      <c r="G255" s="4" t="s">
        <v>1748</v>
      </c>
      <c r="H255" s="7" t="str">
        <f t="shared" si="70"/>
        <v>N/A</v>
      </c>
      <c r="I255" s="8" t="s">
        <v>1748</v>
      </c>
      <c r="J255" s="8" t="s">
        <v>1748</v>
      </c>
      <c r="K255" s="25" t="s">
        <v>739</v>
      </c>
      <c r="L255" s="92" t="str">
        <f>IF(J255="Div by 0", "N/A", IF(OR(J255="N/A",K255="N/A"),"N/A", IF(J255&gt;VALUE(MID(K255,1,2)), "No", IF(J255&lt;-1*VALUE(MID(K255,1,2)), "No", "Yes"))))</f>
        <v>N/A</v>
      </c>
    </row>
    <row r="256" spans="1:12" x14ac:dyDescent="0.25">
      <c r="A256" s="137" t="s">
        <v>1106</v>
      </c>
      <c r="B256" s="21" t="s">
        <v>213</v>
      </c>
      <c r="C256" s="22">
        <v>0</v>
      </c>
      <c r="D256" s="7" t="str">
        <f t="shared" si="68"/>
        <v>N/A</v>
      </c>
      <c r="E256" s="22">
        <v>0</v>
      </c>
      <c r="F256" s="7" t="str">
        <f t="shared" si="69"/>
        <v>N/A</v>
      </c>
      <c r="G256" s="22">
        <v>0</v>
      </c>
      <c r="H256" s="7" t="str">
        <f t="shared" si="70"/>
        <v>N/A</v>
      </c>
      <c r="I256" s="8" t="s">
        <v>1748</v>
      </c>
      <c r="J256" s="8" t="s">
        <v>1748</v>
      </c>
      <c r="K256" s="25" t="s">
        <v>739</v>
      </c>
      <c r="L256" s="92" t="str">
        <f t="shared" si="67"/>
        <v>N/A</v>
      </c>
    </row>
    <row r="257" spans="1:12" x14ac:dyDescent="0.25">
      <c r="A257" s="115" t="s">
        <v>1107</v>
      </c>
      <c r="B257" s="21" t="s">
        <v>213</v>
      </c>
      <c r="C257" s="4">
        <v>0</v>
      </c>
      <c r="D257" s="7" t="str">
        <f t="shared" si="68"/>
        <v>N/A</v>
      </c>
      <c r="E257" s="4">
        <v>0</v>
      </c>
      <c r="F257" s="7" t="str">
        <f t="shared" si="69"/>
        <v>N/A</v>
      </c>
      <c r="G257" s="4">
        <v>0</v>
      </c>
      <c r="H257" s="7" t="str">
        <f t="shared" si="70"/>
        <v>N/A</v>
      </c>
      <c r="I257" s="8" t="s">
        <v>1748</v>
      </c>
      <c r="J257" s="8" t="s">
        <v>1748</v>
      </c>
      <c r="K257" s="25" t="s">
        <v>739</v>
      </c>
      <c r="L257" s="92" t="str">
        <f t="shared" si="67"/>
        <v>N/A</v>
      </c>
    </row>
    <row r="258" spans="1:12" x14ac:dyDescent="0.25">
      <c r="A258" s="115" t="s">
        <v>1108</v>
      </c>
      <c r="B258" s="21" t="s">
        <v>213</v>
      </c>
      <c r="C258" s="4">
        <v>0</v>
      </c>
      <c r="D258" s="7" t="str">
        <f t="shared" si="68"/>
        <v>N/A</v>
      </c>
      <c r="E258" s="4">
        <v>0</v>
      </c>
      <c r="F258" s="7" t="str">
        <f t="shared" si="69"/>
        <v>N/A</v>
      </c>
      <c r="G258" s="4">
        <v>0</v>
      </c>
      <c r="H258" s="7" t="str">
        <f t="shared" si="70"/>
        <v>N/A</v>
      </c>
      <c r="I258" s="8" t="s">
        <v>1748</v>
      </c>
      <c r="J258" s="8" t="s">
        <v>1748</v>
      </c>
      <c r="K258" s="25" t="s">
        <v>739</v>
      </c>
      <c r="L258" s="92" t="str">
        <f t="shared" si="67"/>
        <v>N/A</v>
      </c>
    </row>
    <row r="259" spans="1:12" x14ac:dyDescent="0.25">
      <c r="A259" s="115" t="s">
        <v>1109</v>
      </c>
      <c r="B259" s="21" t="s">
        <v>213</v>
      </c>
      <c r="C259" s="4">
        <v>0</v>
      </c>
      <c r="D259" s="7" t="str">
        <f t="shared" si="68"/>
        <v>N/A</v>
      </c>
      <c r="E259" s="4">
        <v>0</v>
      </c>
      <c r="F259" s="7" t="str">
        <f t="shared" si="69"/>
        <v>N/A</v>
      </c>
      <c r="G259" s="4">
        <v>0</v>
      </c>
      <c r="H259" s="7" t="str">
        <f t="shared" si="70"/>
        <v>N/A</v>
      </c>
      <c r="I259" s="8" t="s">
        <v>1748</v>
      </c>
      <c r="J259" s="8" t="s">
        <v>1748</v>
      </c>
      <c r="K259" s="25" t="s">
        <v>739</v>
      </c>
      <c r="L259" s="92" t="str">
        <f t="shared" si="67"/>
        <v>N/A</v>
      </c>
    </row>
    <row r="260" spans="1:12" x14ac:dyDescent="0.25">
      <c r="A260" s="115" t="s">
        <v>1110</v>
      </c>
      <c r="B260" s="21" t="s">
        <v>213</v>
      </c>
      <c r="C260" s="4">
        <v>0</v>
      </c>
      <c r="D260" s="7" t="str">
        <f t="shared" si="68"/>
        <v>N/A</v>
      </c>
      <c r="E260" s="4">
        <v>0</v>
      </c>
      <c r="F260" s="7" t="str">
        <f t="shared" si="69"/>
        <v>N/A</v>
      </c>
      <c r="G260" s="4">
        <v>0</v>
      </c>
      <c r="H260" s="7" t="str">
        <f t="shared" si="70"/>
        <v>N/A</v>
      </c>
      <c r="I260" s="8" t="s">
        <v>1748</v>
      </c>
      <c r="J260" s="8" t="s">
        <v>1748</v>
      </c>
      <c r="K260" s="25" t="s">
        <v>739</v>
      </c>
      <c r="L260" s="92" t="str">
        <f t="shared" si="67"/>
        <v>N/A</v>
      </c>
    </row>
    <row r="261" spans="1:12" x14ac:dyDescent="0.25">
      <c r="A261" s="115" t="s">
        <v>1111</v>
      </c>
      <c r="B261" s="21" t="s">
        <v>213</v>
      </c>
      <c r="C261" s="4" t="s">
        <v>1748</v>
      </c>
      <c r="D261" s="7" t="str">
        <f t="shared" si="68"/>
        <v>N/A</v>
      </c>
      <c r="E261" s="4" t="s">
        <v>1748</v>
      </c>
      <c r="F261" s="7" t="str">
        <f t="shared" si="69"/>
        <v>N/A</v>
      </c>
      <c r="G261" s="4" t="s">
        <v>1748</v>
      </c>
      <c r="H261" s="7" t="str">
        <f t="shared" si="70"/>
        <v>N/A</v>
      </c>
      <c r="I261" s="8" t="s">
        <v>1748</v>
      </c>
      <c r="J261" s="8" t="s">
        <v>1748</v>
      </c>
      <c r="K261" s="25" t="s">
        <v>739</v>
      </c>
      <c r="L261" s="92" t="str">
        <f t="shared" si="67"/>
        <v>N/A</v>
      </c>
    </row>
    <row r="262" spans="1:12" x14ac:dyDescent="0.25">
      <c r="A262" s="115" t="s">
        <v>1112</v>
      </c>
      <c r="B262" s="21" t="s">
        <v>213</v>
      </c>
      <c r="C262" s="4" t="s">
        <v>1748</v>
      </c>
      <c r="D262" s="7" t="str">
        <f t="shared" si="68"/>
        <v>N/A</v>
      </c>
      <c r="E262" s="4" t="s">
        <v>1748</v>
      </c>
      <c r="F262" s="7" t="str">
        <f t="shared" si="69"/>
        <v>N/A</v>
      </c>
      <c r="G262" s="4" t="s">
        <v>1748</v>
      </c>
      <c r="H262" s="7" t="str">
        <f t="shared" si="70"/>
        <v>N/A</v>
      </c>
      <c r="I262" s="8" t="s">
        <v>1748</v>
      </c>
      <c r="J262" s="8" t="s">
        <v>1748</v>
      </c>
      <c r="K262" s="25" t="s">
        <v>739</v>
      </c>
      <c r="L262" s="92" t="str">
        <f>IF(J262="Div by 0", "N/A", IF(OR(J262="N/A",K262="N/A"),"N/A", IF(J262&gt;VALUE(MID(K262,1,2)), "No", IF(J262&lt;-1*VALUE(MID(K262,1,2)), "No", "Yes"))))</f>
        <v>N/A</v>
      </c>
    </row>
    <row r="263" spans="1:12" x14ac:dyDescent="0.25">
      <c r="A263" s="115" t="s">
        <v>1113</v>
      </c>
      <c r="B263" s="21" t="s">
        <v>213</v>
      </c>
      <c r="C263" s="22">
        <v>0</v>
      </c>
      <c r="D263" s="7" t="str">
        <f t="shared" si="68"/>
        <v>N/A</v>
      </c>
      <c r="E263" s="22">
        <v>0</v>
      </c>
      <c r="F263" s="7" t="str">
        <f t="shared" si="69"/>
        <v>N/A</v>
      </c>
      <c r="G263" s="22">
        <v>0</v>
      </c>
      <c r="H263" s="7" t="str">
        <f t="shared" si="70"/>
        <v>N/A</v>
      </c>
      <c r="I263" s="8" t="s">
        <v>1748</v>
      </c>
      <c r="J263" s="8" t="s">
        <v>1748</v>
      </c>
      <c r="K263" s="25" t="s">
        <v>739</v>
      </c>
      <c r="L263" s="92" t="str">
        <f t="shared" si="67"/>
        <v>N/A</v>
      </c>
    </row>
    <row r="264" spans="1:12" x14ac:dyDescent="0.25">
      <c r="A264" s="137" t="s">
        <v>1114</v>
      </c>
      <c r="B264" s="21" t="s">
        <v>213</v>
      </c>
      <c r="C264" s="22">
        <v>0</v>
      </c>
      <c r="D264" s="7" t="str">
        <f t="shared" si="68"/>
        <v>N/A</v>
      </c>
      <c r="E264" s="22">
        <v>0</v>
      </c>
      <c r="F264" s="7" t="str">
        <f t="shared" si="69"/>
        <v>N/A</v>
      </c>
      <c r="G264" s="22">
        <v>0</v>
      </c>
      <c r="H264" s="7" t="str">
        <f t="shared" si="70"/>
        <v>N/A</v>
      </c>
      <c r="I264" s="8" t="s">
        <v>1748</v>
      </c>
      <c r="J264" s="8" t="s">
        <v>1748</v>
      </c>
      <c r="K264" s="25" t="s">
        <v>739</v>
      </c>
      <c r="L264" s="92" t="str">
        <f t="shared" si="67"/>
        <v>N/A</v>
      </c>
    </row>
    <row r="265" spans="1:12" x14ac:dyDescent="0.25">
      <c r="A265" s="115" t="s">
        <v>1115</v>
      </c>
      <c r="B265" s="21" t="s">
        <v>213</v>
      </c>
      <c r="C265" s="4">
        <v>0</v>
      </c>
      <c r="D265" s="7" t="str">
        <f t="shared" si="68"/>
        <v>N/A</v>
      </c>
      <c r="E265" s="4">
        <v>0</v>
      </c>
      <c r="F265" s="7" t="str">
        <f t="shared" si="69"/>
        <v>N/A</v>
      </c>
      <c r="G265" s="4">
        <v>0</v>
      </c>
      <c r="H265" s="7" t="str">
        <f t="shared" si="70"/>
        <v>N/A</v>
      </c>
      <c r="I265" s="8" t="s">
        <v>1748</v>
      </c>
      <c r="J265" s="8" t="s">
        <v>1748</v>
      </c>
      <c r="K265" s="25" t="s">
        <v>739</v>
      </c>
      <c r="L265" s="92" t="str">
        <f t="shared" si="67"/>
        <v>N/A</v>
      </c>
    </row>
    <row r="266" spans="1:12" x14ac:dyDescent="0.25">
      <c r="A266" s="115" t="s">
        <v>1116</v>
      </c>
      <c r="B266" s="21" t="s">
        <v>213</v>
      </c>
      <c r="C266" s="4">
        <v>0</v>
      </c>
      <c r="D266" s="7" t="str">
        <f t="shared" si="68"/>
        <v>N/A</v>
      </c>
      <c r="E266" s="4">
        <v>0</v>
      </c>
      <c r="F266" s="7" t="str">
        <f t="shared" si="69"/>
        <v>N/A</v>
      </c>
      <c r="G266" s="4">
        <v>0</v>
      </c>
      <c r="H266" s="7" t="str">
        <f t="shared" si="70"/>
        <v>N/A</v>
      </c>
      <c r="I266" s="8" t="s">
        <v>1748</v>
      </c>
      <c r="J266" s="8" t="s">
        <v>1748</v>
      </c>
      <c r="K266" s="25" t="s">
        <v>739</v>
      </c>
      <c r="L266" s="92" t="str">
        <f t="shared" si="67"/>
        <v>N/A</v>
      </c>
    </row>
    <row r="267" spans="1:12" x14ac:dyDescent="0.25">
      <c r="A267" s="115" t="s">
        <v>1117</v>
      </c>
      <c r="B267" s="21" t="s">
        <v>213</v>
      </c>
      <c r="C267" s="4">
        <v>0</v>
      </c>
      <c r="D267" s="7" t="str">
        <f t="shared" si="68"/>
        <v>N/A</v>
      </c>
      <c r="E267" s="4">
        <v>0</v>
      </c>
      <c r="F267" s="7" t="str">
        <f t="shared" si="69"/>
        <v>N/A</v>
      </c>
      <c r="G267" s="4">
        <v>0</v>
      </c>
      <c r="H267" s="7" t="str">
        <f t="shared" si="70"/>
        <v>N/A</v>
      </c>
      <c r="I267" s="8" t="s">
        <v>1748</v>
      </c>
      <c r="J267" s="8" t="s">
        <v>1748</v>
      </c>
      <c r="K267" s="25" t="s">
        <v>739</v>
      </c>
      <c r="L267" s="92" t="str">
        <f t="shared" si="67"/>
        <v>N/A</v>
      </c>
    </row>
    <row r="268" spans="1:12" x14ac:dyDescent="0.25">
      <c r="A268" s="115" t="s">
        <v>1118</v>
      </c>
      <c r="B268" s="21" t="s">
        <v>213</v>
      </c>
      <c r="C268" s="4">
        <v>0</v>
      </c>
      <c r="D268" s="7" t="str">
        <f t="shared" si="68"/>
        <v>N/A</v>
      </c>
      <c r="E268" s="4">
        <v>0</v>
      </c>
      <c r="F268" s="7" t="str">
        <f t="shared" si="69"/>
        <v>N/A</v>
      </c>
      <c r="G268" s="4">
        <v>0</v>
      </c>
      <c r="H268" s="7" t="str">
        <f t="shared" si="70"/>
        <v>N/A</v>
      </c>
      <c r="I268" s="8" t="s">
        <v>1748</v>
      </c>
      <c r="J268" s="8" t="s">
        <v>1748</v>
      </c>
      <c r="K268" s="25" t="s">
        <v>739</v>
      </c>
      <c r="L268" s="92" t="str">
        <f t="shared" si="67"/>
        <v>N/A</v>
      </c>
    </row>
    <row r="269" spans="1:12" x14ac:dyDescent="0.25">
      <c r="A269" s="115" t="s">
        <v>1119</v>
      </c>
      <c r="B269" s="21" t="s">
        <v>213</v>
      </c>
      <c r="C269" s="4" t="s">
        <v>1748</v>
      </c>
      <c r="D269" s="7" t="str">
        <f t="shared" si="68"/>
        <v>N/A</v>
      </c>
      <c r="E269" s="4" t="s">
        <v>1748</v>
      </c>
      <c r="F269" s="7" t="str">
        <f t="shared" si="69"/>
        <v>N/A</v>
      </c>
      <c r="G269" s="4" t="s">
        <v>1748</v>
      </c>
      <c r="H269" s="7" t="str">
        <f t="shared" si="70"/>
        <v>N/A</v>
      </c>
      <c r="I269" s="8" t="s">
        <v>1748</v>
      </c>
      <c r="J269" s="8" t="s">
        <v>1748</v>
      </c>
      <c r="K269" s="25" t="s">
        <v>739</v>
      </c>
      <c r="L269" s="92" t="str">
        <f t="shared" si="67"/>
        <v>N/A</v>
      </c>
    </row>
    <row r="270" spans="1:12" x14ac:dyDescent="0.25">
      <c r="A270" s="115" t="s">
        <v>1120</v>
      </c>
      <c r="B270" s="21" t="s">
        <v>213</v>
      </c>
      <c r="C270" s="22">
        <v>0</v>
      </c>
      <c r="D270" s="7" t="str">
        <f t="shared" si="68"/>
        <v>N/A</v>
      </c>
      <c r="E270" s="22">
        <v>0</v>
      </c>
      <c r="F270" s="7" t="str">
        <f t="shared" si="69"/>
        <v>N/A</v>
      </c>
      <c r="G270" s="22">
        <v>0</v>
      </c>
      <c r="H270" s="7" t="str">
        <f t="shared" si="70"/>
        <v>N/A</v>
      </c>
      <c r="I270" s="8" t="s">
        <v>1748</v>
      </c>
      <c r="J270" s="8" t="s">
        <v>1748</v>
      </c>
      <c r="K270" s="25" t="s">
        <v>739</v>
      </c>
      <c r="L270" s="92" t="str">
        <f t="shared" si="67"/>
        <v>N/A</v>
      </c>
    </row>
    <row r="271" spans="1:12" x14ac:dyDescent="0.25">
      <c r="A271" s="115" t="s">
        <v>1121</v>
      </c>
      <c r="B271" s="21" t="s">
        <v>213</v>
      </c>
      <c r="C271" s="22">
        <v>0</v>
      </c>
      <c r="D271" s="7" t="str">
        <f t="shared" si="68"/>
        <v>N/A</v>
      </c>
      <c r="E271" s="22">
        <v>0</v>
      </c>
      <c r="F271" s="7" t="str">
        <f t="shared" si="69"/>
        <v>N/A</v>
      </c>
      <c r="G271" s="22">
        <v>0</v>
      </c>
      <c r="H271" s="7" t="str">
        <f t="shared" si="70"/>
        <v>N/A</v>
      </c>
      <c r="I271" s="8" t="s">
        <v>1748</v>
      </c>
      <c r="J271" s="8" t="s">
        <v>1748</v>
      </c>
      <c r="K271" s="25" t="s">
        <v>739</v>
      </c>
      <c r="L271" s="92" t="str">
        <f t="shared" si="67"/>
        <v>N/A</v>
      </c>
    </row>
    <row r="272" spans="1:12" x14ac:dyDescent="0.25">
      <c r="A272" s="115" t="s">
        <v>1122</v>
      </c>
      <c r="B272" s="21" t="s">
        <v>213</v>
      </c>
      <c r="C272" s="22">
        <v>0</v>
      </c>
      <c r="D272" s="7" t="str">
        <f t="shared" si="68"/>
        <v>N/A</v>
      </c>
      <c r="E272" s="22">
        <v>0</v>
      </c>
      <c r="F272" s="7" t="str">
        <f t="shared" si="69"/>
        <v>N/A</v>
      </c>
      <c r="G272" s="22">
        <v>0</v>
      </c>
      <c r="H272" s="7" t="str">
        <f t="shared" si="70"/>
        <v>N/A</v>
      </c>
      <c r="I272" s="8" t="s">
        <v>1748</v>
      </c>
      <c r="J272" s="8" t="s">
        <v>1748</v>
      </c>
      <c r="K272" s="25" t="s">
        <v>739</v>
      </c>
      <c r="L272" s="92" t="str">
        <f t="shared" si="67"/>
        <v>N/A</v>
      </c>
    </row>
    <row r="273" spans="1:12" x14ac:dyDescent="0.25">
      <c r="A273" s="115" t="s">
        <v>1123</v>
      </c>
      <c r="B273" s="21" t="s">
        <v>213</v>
      </c>
      <c r="C273" s="22">
        <v>0</v>
      </c>
      <c r="D273" s="7" t="str">
        <f t="shared" si="68"/>
        <v>N/A</v>
      </c>
      <c r="E273" s="22">
        <v>0</v>
      </c>
      <c r="F273" s="7" t="str">
        <f t="shared" si="69"/>
        <v>N/A</v>
      </c>
      <c r="G273" s="22">
        <v>0</v>
      </c>
      <c r="H273" s="7" t="str">
        <f t="shared" si="70"/>
        <v>N/A</v>
      </c>
      <c r="I273" s="8" t="s">
        <v>1748</v>
      </c>
      <c r="J273" s="8" t="s">
        <v>1748</v>
      </c>
      <c r="K273" s="25" t="s">
        <v>739</v>
      </c>
      <c r="L273" s="92" t="str">
        <f t="shared" si="67"/>
        <v>N/A</v>
      </c>
    </row>
    <row r="274" spans="1:12" x14ac:dyDescent="0.25">
      <c r="A274" s="140" t="s">
        <v>153</v>
      </c>
      <c r="B274" s="21" t="s">
        <v>213</v>
      </c>
      <c r="C274" s="22">
        <v>0</v>
      </c>
      <c r="D274" s="7" t="str">
        <f t="shared" si="68"/>
        <v>N/A</v>
      </c>
      <c r="E274" s="22">
        <v>0</v>
      </c>
      <c r="F274" s="7" t="str">
        <f t="shared" si="69"/>
        <v>N/A</v>
      </c>
      <c r="G274" s="22">
        <v>0</v>
      </c>
      <c r="H274" s="7" t="str">
        <f t="shared" si="70"/>
        <v>N/A</v>
      </c>
      <c r="I274" s="8" t="s">
        <v>1748</v>
      </c>
      <c r="J274" s="8" t="s">
        <v>1748</v>
      </c>
      <c r="K274" s="25" t="s">
        <v>739</v>
      </c>
      <c r="L274" s="92" t="str">
        <f t="shared" si="67"/>
        <v>N/A</v>
      </c>
    </row>
    <row r="275" spans="1:12" x14ac:dyDescent="0.25">
      <c r="A275" s="115"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1748</v>
      </c>
      <c r="J275" s="8" t="s">
        <v>1748</v>
      </c>
      <c r="K275" s="25" t="s">
        <v>739</v>
      </c>
      <c r="L275" s="92" t="str">
        <f t="shared" si="67"/>
        <v>N/A</v>
      </c>
    </row>
    <row r="276" spans="1:12" x14ac:dyDescent="0.25">
      <c r="A276" s="115" t="s">
        <v>155</v>
      </c>
      <c r="B276" s="25" t="s">
        <v>217</v>
      </c>
      <c r="C276" s="1">
        <v>0</v>
      </c>
      <c r="D276" s="7" t="str">
        <f t="shared" si="71"/>
        <v>Yes</v>
      </c>
      <c r="E276" s="1">
        <v>0</v>
      </c>
      <c r="F276" s="7" t="str">
        <f t="shared" si="72"/>
        <v>Yes</v>
      </c>
      <c r="G276" s="1">
        <v>0</v>
      </c>
      <c r="H276" s="7" t="str">
        <f t="shared" si="73"/>
        <v>Yes</v>
      </c>
      <c r="I276" s="8" t="s">
        <v>1748</v>
      </c>
      <c r="J276" s="8" t="s">
        <v>1748</v>
      </c>
      <c r="K276" s="25" t="s">
        <v>739</v>
      </c>
      <c r="L276" s="92" t="str">
        <f t="shared" si="67"/>
        <v>N/A</v>
      </c>
    </row>
    <row r="277" spans="1:12" x14ac:dyDescent="0.25">
      <c r="A277" s="124" t="s">
        <v>693</v>
      </c>
      <c r="B277" s="1" t="s">
        <v>213</v>
      </c>
      <c r="C277" s="1">
        <v>380039</v>
      </c>
      <c r="D277" s="7" t="str">
        <f t="shared" ref="D277:D284" si="74">IF($B277="N/A","N/A",IF(C277&gt;10,"No",IF(C277&lt;-10,"No","Yes")))</f>
        <v>N/A</v>
      </c>
      <c r="E277" s="1">
        <v>395640</v>
      </c>
      <c r="F277" s="7" t="str">
        <f t="shared" ref="F277:F278" si="75">IF($B277="N/A","N/A",IF(E277&gt;10,"No",IF(E277&lt;-10,"No","Yes")))</f>
        <v>N/A</v>
      </c>
      <c r="G277" s="1">
        <v>411150</v>
      </c>
      <c r="H277" s="7" t="str">
        <f t="shared" ref="H277:H278" si="76">IF($B277="N/A","N/A",IF(G277&gt;10,"No",IF(G277&lt;-10,"No","Yes")))</f>
        <v>N/A</v>
      </c>
      <c r="I277" s="8">
        <v>4.1050000000000004</v>
      </c>
      <c r="J277" s="8">
        <v>3.92</v>
      </c>
      <c r="K277" s="1" t="s">
        <v>213</v>
      </c>
      <c r="L277" s="92" t="str">
        <f t="shared" ref="L277:L278" si="77">IF(J277="Div by 0", "N/A", IF(K277="N/A","N/A", IF(J277&gt;VALUE(MID(K277,1,2)), "No", IF(J277&lt;-1*VALUE(MID(K277,1,2)), "No", "Yes"))))</f>
        <v>N/A</v>
      </c>
    </row>
    <row r="278" spans="1:12" x14ac:dyDescent="0.25">
      <c r="A278" s="124" t="s">
        <v>694</v>
      </c>
      <c r="B278" s="1" t="s">
        <v>213</v>
      </c>
      <c r="C278" s="1">
        <v>298546</v>
      </c>
      <c r="D278" s="7" t="str">
        <f t="shared" si="74"/>
        <v>N/A</v>
      </c>
      <c r="E278" s="1">
        <v>317776.16667000001</v>
      </c>
      <c r="F278" s="7" t="str">
        <f t="shared" si="75"/>
        <v>N/A</v>
      </c>
      <c r="G278" s="1">
        <v>329085.5</v>
      </c>
      <c r="H278" s="7" t="str">
        <f t="shared" si="76"/>
        <v>N/A</v>
      </c>
      <c r="I278" s="8">
        <v>6.4409999999999998</v>
      </c>
      <c r="J278" s="8">
        <v>3.5590000000000002</v>
      </c>
      <c r="K278" s="1" t="s">
        <v>213</v>
      </c>
      <c r="L278" s="92" t="str">
        <f t="shared" si="77"/>
        <v>N/A</v>
      </c>
    </row>
    <row r="279" spans="1:12" x14ac:dyDescent="0.25">
      <c r="A279" s="124" t="s">
        <v>695</v>
      </c>
      <c r="B279" s="1" t="s">
        <v>213</v>
      </c>
      <c r="C279" s="1">
        <v>2163</v>
      </c>
      <c r="D279" s="7" t="str">
        <f t="shared" si="74"/>
        <v>N/A</v>
      </c>
      <c r="E279" s="1">
        <v>2139</v>
      </c>
      <c r="F279" s="7" t="str">
        <f t="shared" ref="F279:F284" si="78">IF($B279="N/A","N/A",IF(E279&gt;10,"No",IF(E279&lt;-10,"No","Yes")))</f>
        <v>N/A</v>
      </c>
      <c r="G279" s="1">
        <v>1894</v>
      </c>
      <c r="H279" s="7" t="str">
        <f t="shared" ref="H279:H284" si="79">IF($B279="N/A","N/A",IF(G279&gt;10,"No",IF(G279&lt;-10,"No","Yes")))</f>
        <v>N/A</v>
      </c>
      <c r="I279" s="8">
        <v>-1.1100000000000001</v>
      </c>
      <c r="J279" s="8">
        <v>-11.5</v>
      </c>
      <c r="K279" s="1" t="s">
        <v>213</v>
      </c>
      <c r="L279" s="92" t="str">
        <f t="shared" ref="L279:L285" si="80">IF(J279="Div by 0", "N/A", IF(K279="N/A","N/A", IF(J279&gt;VALUE(MID(K279,1,2)), "No", IF(J279&lt;-1*VALUE(MID(K279,1,2)), "No", "Yes"))))</f>
        <v>N/A</v>
      </c>
    </row>
    <row r="280" spans="1:12" x14ac:dyDescent="0.25">
      <c r="A280" s="124" t="s">
        <v>696</v>
      </c>
      <c r="B280" s="1" t="s">
        <v>213</v>
      </c>
      <c r="C280" s="1">
        <v>2176</v>
      </c>
      <c r="D280" s="7" t="str">
        <f t="shared" si="74"/>
        <v>N/A</v>
      </c>
      <c r="E280" s="1">
        <v>2156</v>
      </c>
      <c r="F280" s="7" t="str">
        <f t="shared" si="78"/>
        <v>N/A</v>
      </c>
      <c r="G280" s="1">
        <v>1907</v>
      </c>
      <c r="H280" s="7" t="str">
        <f t="shared" si="79"/>
        <v>N/A</v>
      </c>
      <c r="I280" s="8">
        <v>-0.91900000000000004</v>
      </c>
      <c r="J280" s="8">
        <v>-11.5</v>
      </c>
      <c r="K280" s="1" t="s">
        <v>213</v>
      </c>
      <c r="L280" s="92" t="str">
        <f t="shared" si="80"/>
        <v>N/A</v>
      </c>
    </row>
    <row r="281" spans="1:12" x14ac:dyDescent="0.25">
      <c r="A281" s="124" t="s">
        <v>697</v>
      </c>
      <c r="B281" s="1" t="s">
        <v>213</v>
      </c>
      <c r="C281" s="1">
        <v>196.25</v>
      </c>
      <c r="D281" s="7" t="str">
        <f t="shared" si="74"/>
        <v>N/A</v>
      </c>
      <c r="E281" s="1">
        <v>195.41666667000001</v>
      </c>
      <c r="F281" s="7" t="str">
        <f t="shared" si="78"/>
        <v>N/A</v>
      </c>
      <c r="G281" s="1">
        <v>171</v>
      </c>
      <c r="H281" s="7" t="str">
        <f t="shared" si="79"/>
        <v>N/A</v>
      </c>
      <c r="I281" s="8">
        <v>-0.42499999999999999</v>
      </c>
      <c r="J281" s="8">
        <v>-12.5</v>
      </c>
      <c r="K281" s="1" t="s">
        <v>213</v>
      </c>
      <c r="L281" s="92" t="str">
        <f t="shared" si="80"/>
        <v>N/A</v>
      </c>
    </row>
    <row r="282" spans="1:12" x14ac:dyDescent="0.25">
      <c r="A282" s="124" t="s">
        <v>698</v>
      </c>
      <c r="B282" s="1" t="s">
        <v>213</v>
      </c>
      <c r="C282" s="1">
        <v>17144</v>
      </c>
      <c r="D282" s="7" t="str">
        <f t="shared" si="74"/>
        <v>N/A</v>
      </c>
      <c r="E282" s="1">
        <v>19931</v>
      </c>
      <c r="F282" s="7" t="str">
        <f t="shared" si="78"/>
        <v>N/A</v>
      </c>
      <c r="G282" s="1">
        <v>21715</v>
      </c>
      <c r="H282" s="7" t="str">
        <f t="shared" si="79"/>
        <v>N/A</v>
      </c>
      <c r="I282" s="8">
        <v>16.260000000000002</v>
      </c>
      <c r="J282" s="8">
        <v>8.9510000000000005</v>
      </c>
      <c r="K282" s="1" t="s">
        <v>213</v>
      </c>
      <c r="L282" s="92" t="str">
        <f t="shared" si="80"/>
        <v>N/A</v>
      </c>
    </row>
    <row r="283" spans="1:12" x14ac:dyDescent="0.25">
      <c r="A283" s="124" t="s">
        <v>699</v>
      </c>
      <c r="B283" s="1" t="s">
        <v>213</v>
      </c>
      <c r="C283" s="1">
        <v>22246</v>
      </c>
      <c r="D283" s="7" t="str">
        <f t="shared" si="74"/>
        <v>N/A</v>
      </c>
      <c r="E283" s="1">
        <v>25383</v>
      </c>
      <c r="F283" s="7" t="str">
        <f t="shared" si="78"/>
        <v>N/A</v>
      </c>
      <c r="G283" s="1">
        <v>27192</v>
      </c>
      <c r="H283" s="7" t="str">
        <f t="shared" si="79"/>
        <v>N/A</v>
      </c>
      <c r="I283" s="8">
        <v>14.1</v>
      </c>
      <c r="J283" s="8">
        <v>7.1269999999999998</v>
      </c>
      <c r="K283" s="1" t="s">
        <v>213</v>
      </c>
      <c r="L283" s="92" t="str">
        <f t="shared" si="80"/>
        <v>N/A</v>
      </c>
    </row>
    <row r="284" spans="1:12" x14ac:dyDescent="0.25">
      <c r="A284" s="124" t="s">
        <v>700</v>
      </c>
      <c r="B284" s="1" t="s">
        <v>213</v>
      </c>
      <c r="C284" s="1">
        <v>17193.833332999999</v>
      </c>
      <c r="D284" s="7" t="str">
        <f t="shared" si="74"/>
        <v>N/A</v>
      </c>
      <c r="E284" s="1">
        <v>19849.25</v>
      </c>
      <c r="F284" s="7" t="str">
        <f t="shared" si="78"/>
        <v>N/A</v>
      </c>
      <c r="G284" s="1">
        <v>21531</v>
      </c>
      <c r="H284" s="7" t="str">
        <f t="shared" si="79"/>
        <v>N/A</v>
      </c>
      <c r="I284" s="8">
        <v>15.44</v>
      </c>
      <c r="J284" s="8">
        <v>8.4730000000000008</v>
      </c>
      <c r="K284" s="1" t="s">
        <v>213</v>
      </c>
      <c r="L284" s="92" t="str">
        <f t="shared" si="80"/>
        <v>N/A</v>
      </c>
    </row>
    <row r="285" spans="1:12" x14ac:dyDescent="0.25">
      <c r="A285" s="124" t="s">
        <v>404</v>
      </c>
      <c r="B285" s="21" t="s">
        <v>290</v>
      </c>
      <c r="C285" s="4">
        <v>24.014904257000001</v>
      </c>
      <c r="D285" s="7" t="str">
        <f>IF($B285="N/A","N/A",IF(C285&lt;=40,"Yes","No"))</f>
        <v>Yes</v>
      </c>
      <c r="E285" s="4">
        <v>26.588492682999998</v>
      </c>
      <c r="F285" s="7" t="str">
        <f>IF($B285="N/A","N/A",IF(E285&lt;=40,"Yes","No"))</f>
        <v>Yes</v>
      </c>
      <c r="G285" s="4">
        <v>28.523578090000001</v>
      </c>
      <c r="H285" s="7" t="str">
        <f>IF($B285="N/A","N/A",IF(G285&lt;=40,"Yes","No"))</f>
        <v>Yes</v>
      </c>
      <c r="I285" s="8">
        <v>10.72</v>
      </c>
      <c r="J285" s="8">
        <v>7.2779999999999996</v>
      </c>
      <c r="K285" s="25" t="s">
        <v>741</v>
      </c>
      <c r="L285" s="92" t="str">
        <f t="shared" si="80"/>
        <v>Yes</v>
      </c>
    </row>
    <row r="286" spans="1:12" x14ac:dyDescent="0.25">
      <c r="A286" s="124" t="s">
        <v>701</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1748</v>
      </c>
      <c r="J286" s="8" t="s">
        <v>1748</v>
      </c>
      <c r="K286" s="1" t="s">
        <v>213</v>
      </c>
      <c r="L286" s="92" t="str">
        <f t="shared" ref="L286:L287" si="84">IF(J286="Div by 0", "N/A", IF(K286="N/A","N/A", IF(J286&gt;VALUE(MID(K286,1,2)), "No", IF(J286&lt;-1*VALUE(MID(K286,1,2)), "No", "Yes"))))</f>
        <v>N/A</v>
      </c>
    </row>
    <row r="287" spans="1:12" x14ac:dyDescent="0.25">
      <c r="A287" s="124" t="s">
        <v>702</v>
      </c>
      <c r="B287" s="1" t="s">
        <v>213</v>
      </c>
      <c r="C287" s="1">
        <v>0</v>
      </c>
      <c r="D287" s="7" t="str">
        <f t="shared" si="81"/>
        <v>N/A</v>
      </c>
      <c r="E287" s="1">
        <v>0</v>
      </c>
      <c r="F287" s="7" t="str">
        <f t="shared" si="82"/>
        <v>N/A</v>
      </c>
      <c r="G287" s="1">
        <v>0</v>
      </c>
      <c r="H287" s="7" t="str">
        <f t="shared" si="83"/>
        <v>N/A</v>
      </c>
      <c r="I287" s="8" t="s">
        <v>1748</v>
      </c>
      <c r="J287" s="8" t="s">
        <v>1748</v>
      </c>
      <c r="K287" s="1" t="s">
        <v>213</v>
      </c>
      <c r="L287" s="92" t="str">
        <f t="shared" si="84"/>
        <v>N/A</v>
      </c>
    </row>
    <row r="288" spans="1:12" x14ac:dyDescent="0.25">
      <c r="A288" s="124" t="s">
        <v>703</v>
      </c>
      <c r="B288" s="1" t="s">
        <v>213</v>
      </c>
      <c r="C288" s="1">
        <v>0</v>
      </c>
      <c r="D288" s="7" t="str">
        <f t="shared" si="81"/>
        <v>N/A</v>
      </c>
      <c r="E288" s="1">
        <v>0</v>
      </c>
      <c r="F288" s="7" t="str">
        <f t="shared" ref="F288:F289" si="85">IF($B288="N/A","N/A",IF(E288&gt;10,"No",IF(E288&lt;-10,"No","Yes")))</f>
        <v>N/A</v>
      </c>
      <c r="G288" s="1">
        <v>0</v>
      </c>
      <c r="H288" s="7" t="str">
        <f t="shared" ref="H288:H289" si="86">IF($B288="N/A","N/A",IF(G288&gt;10,"No",IF(G288&lt;-10,"No","Yes")))</f>
        <v>N/A</v>
      </c>
      <c r="I288" s="8" t="s">
        <v>1748</v>
      </c>
      <c r="J288" s="8" t="s">
        <v>1748</v>
      </c>
      <c r="K288" s="1" t="s">
        <v>213</v>
      </c>
      <c r="L288" s="92" t="str">
        <f t="shared" ref="L288:L289" si="87">IF(J288="Div by 0", "N/A", IF(K288="N/A","N/A", IF(J288&gt;VALUE(MID(K288,1,2)), "No", IF(J288&lt;-1*VALUE(MID(K288,1,2)), "No", "Yes"))))</f>
        <v>N/A</v>
      </c>
    </row>
    <row r="289" spans="1:12" x14ac:dyDescent="0.25">
      <c r="A289" s="124" t="s">
        <v>715</v>
      </c>
      <c r="B289" s="1" t="s">
        <v>213</v>
      </c>
      <c r="C289" s="1">
        <v>0</v>
      </c>
      <c r="D289" s="7" t="str">
        <f t="shared" si="81"/>
        <v>N/A</v>
      </c>
      <c r="E289" s="1">
        <v>0</v>
      </c>
      <c r="F289" s="7" t="str">
        <f t="shared" si="85"/>
        <v>N/A</v>
      </c>
      <c r="G289" s="1">
        <v>0</v>
      </c>
      <c r="H289" s="7" t="str">
        <f t="shared" si="86"/>
        <v>N/A</v>
      </c>
      <c r="I289" s="8" t="s">
        <v>1748</v>
      </c>
      <c r="J289" s="8" t="s">
        <v>1748</v>
      </c>
      <c r="K289" s="1" t="s">
        <v>213</v>
      </c>
      <c r="L289" s="92" t="str">
        <f t="shared" si="87"/>
        <v>N/A</v>
      </c>
    </row>
    <row r="290" spans="1:12" x14ac:dyDescent="0.25">
      <c r="A290" s="124" t="s">
        <v>704</v>
      </c>
      <c r="B290" s="1" t="s">
        <v>213</v>
      </c>
      <c r="C290" s="1">
        <v>0</v>
      </c>
      <c r="D290" s="7" t="str">
        <f t="shared" si="81"/>
        <v>N/A</v>
      </c>
      <c r="E290" s="1">
        <v>0</v>
      </c>
      <c r="F290" s="7" t="str">
        <f t="shared" ref="F290:F304" si="88">IF($B290="N/A","N/A",IF(E290&gt;10,"No",IF(E290&lt;-10,"No","Yes")))</f>
        <v>N/A</v>
      </c>
      <c r="G290" s="1">
        <v>0</v>
      </c>
      <c r="H290" s="7" t="str">
        <f t="shared" ref="H290:H304" si="89">IF($B290="N/A","N/A",IF(G290&gt;10,"No",IF(G290&lt;-10,"No","Yes")))</f>
        <v>N/A</v>
      </c>
      <c r="I290" s="8" t="s">
        <v>1748</v>
      </c>
      <c r="J290" s="8" t="s">
        <v>1748</v>
      </c>
      <c r="K290" s="1" t="s">
        <v>213</v>
      </c>
      <c r="L290" s="92" t="str">
        <f t="shared" ref="L290:L301" si="90">IF(J290="Div by 0", "N/A", IF(K290="N/A","N/A", IF(J290&gt;VALUE(MID(K290,1,2)), "No", IF(J290&lt;-1*VALUE(MID(K290,1,2)), "No", "Yes"))))</f>
        <v>N/A</v>
      </c>
    </row>
    <row r="291" spans="1:12" x14ac:dyDescent="0.25">
      <c r="A291" s="124" t="s">
        <v>705</v>
      </c>
      <c r="B291" s="1" t="s">
        <v>213</v>
      </c>
      <c r="C291" s="1">
        <v>0</v>
      </c>
      <c r="D291" s="7" t="str">
        <f t="shared" si="81"/>
        <v>N/A</v>
      </c>
      <c r="E291" s="1">
        <v>0</v>
      </c>
      <c r="F291" s="7" t="str">
        <f t="shared" si="88"/>
        <v>N/A</v>
      </c>
      <c r="G291" s="1">
        <v>0</v>
      </c>
      <c r="H291" s="7" t="str">
        <f t="shared" si="89"/>
        <v>N/A</v>
      </c>
      <c r="I291" s="8" t="s">
        <v>1748</v>
      </c>
      <c r="J291" s="8" t="s">
        <v>1748</v>
      </c>
      <c r="K291" s="1" t="s">
        <v>213</v>
      </c>
      <c r="L291" s="92" t="str">
        <f t="shared" si="90"/>
        <v>N/A</v>
      </c>
    </row>
    <row r="292" spans="1:12" x14ac:dyDescent="0.25">
      <c r="A292" s="124" t="s">
        <v>723</v>
      </c>
      <c r="B292" s="21" t="s">
        <v>213</v>
      </c>
      <c r="C292" s="9" t="s">
        <v>1748</v>
      </c>
      <c r="D292" s="7" t="str">
        <f t="shared" si="81"/>
        <v>N/A</v>
      </c>
      <c r="E292" s="9" t="s">
        <v>1748</v>
      </c>
      <c r="F292" s="7" t="str">
        <f t="shared" si="88"/>
        <v>N/A</v>
      </c>
      <c r="G292" s="9" t="s">
        <v>1748</v>
      </c>
      <c r="H292" s="7" t="str">
        <f t="shared" si="89"/>
        <v>N/A</v>
      </c>
      <c r="I292" s="8" t="s">
        <v>1748</v>
      </c>
      <c r="J292" s="8" t="s">
        <v>1748</v>
      </c>
      <c r="K292" s="21" t="s">
        <v>213</v>
      </c>
      <c r="L292" s="92" t="str">
        <f t="shared" si="90"/>
        <v>N/A</v>
      </c>
    </row>
    <row r="293" spans="1:12" x14ac:dyDescent="0.25">
      <c r="A293" s="124" t="s">
        <v>716</v>
      </c>
      <c r="B293" s="1" t="s">
        <v>213</v>
      </c>
      <c r="C293" s="1">
        <v>0</v>
      </c>
      <c r="D293" s="7" t="str">
        <f t="shared" si="81"/>
        <v>N/A</v>
      </c>
      <c r="E293" s="1">
        <v>0</v>
      </c>
      <c r="F293" s="7" t="str">
        <f t="shared" si="88"/>
        <v>N/A</v>
      </c>
      <c r="G293" s="1">
        <v>0</v>
      </c>
      <c r="H293" s="7" t="str">
        <f t="shared" si="89"/>
        <v>N/A</v>
      </c>
      <c r="I293" s="8" t="s">
        <v>1748</v>
      </c>
      <c r="J293" s="8" t="s">
        <v>1748</v>
      </c>
      <c r="K293" s="1" t="s">
        <v>213</v>
      </c>
      <c r="L293" s="92" t="str">
        <f t="shared" si="90"/>
        <v>N/A</v>
      </c>
    </row>
    <row r="294" spans="1:12" x14ac:dyDescent="0.25">
      <c r="A294" s="124" t="s">
        <v>706</v>
      </c>
      <c r="B294" s="1" t="s">
        <v>213</v>
      </c>
      <c r="C294" s="1">
        <v>207</v>
      </c>
      <c r="D294" s="7" t="str">
        <f t="shared" si="81"/>
        <v>N/A</v>
      </c>
      <c r="E294" s="1">
        <v>257</v>
      </c>
      <c r="F294" s="7" t="str">
        <f t="shared" si="88"/>
        <v>N/A</v>
      </c>
      <c r="G294" s="1">
        <v>293</v>
      </c>
      <c r="H294" s="7" t="str">
        <f t="shared" si="89"/>
        <v>N/A</v>
      </c>
      <c r="I294" s="8">
        <v>24.15</v>
      </c>
      <c r="J294" s="8">
        <v>14.01</v>
      </c>
      <c r="K294" s="1" t="s">
        <v>213</v>
      </c>
      <c r="L294" s="92" t="str">
        <f t="shared" si="90"/>
        <v>N/A</v>
      </c>
    </row>
    <row r="295" spans="1:12" x14ac:dyDescent="0.25">
      <c r="A295" s="124" t="s">
        <v>717</v>
      </c>
      <c r="B295" s="1" t="s">
        <v>213</v>
      </c>
      <c r="C295" s="1">
        <v>155.91666667000001</v>
      </c>
      <c r="D295" s="7" t="str">
        <f t="shared" si="81"/>
        <v>N/A</v>
      </c>
      <c r="E295" s="1">
        <v>187</v>
      </c>
      <c r="F295" s="7" t="str">
        <f t="shared" si="88"/>
        <v>N/A</v>
      </c>
      <c r="G295" s="1">
        <v>231.33333332999999</v>
      </c>
      <c r="H295" s="7" t="str">
        <f t="shared" si="89"/>
        <v>N/A</v>
      </c>
      <c r="I295" s="8">
        <v>19.940000000000001</v>
      </c>
      <c r="J295" s="8">
        <v>23.71</v>
      </c>
      <c r="K295" s="1" t="s">
        <v>213</v>
      </c>
      <c r="L295" s="92" t="str">
        <f t="shared" si="90"/>
        <v>N/A</v>
      </c>
    </row>
    <row r="296" spans="1:12" x14ac:dyDescent="0.25">
      <c r="A296" s="124" t="s">
        <v>707</v>
      </c>
      <c r="B296" s="1" t="s">
        <v>213</v>
      </c>
      <c r="C296" s="1">
        <v>219</v>
      </c>
      <c r="D296" s="7" t="str">
        <f t="shared" si="81"/>
        <v>N/A</v>
      </c>
      <c r="E296" s="1">
        <v>359</v>
      </c>
      <c r="F296" s="7" t="str">
        <f t="shared" si="88"/>
        <v>N/A</v>
      </c>
      <c r="G296" s="1">
        <v>428</v>
      </c>
      <c r="H296" s="7" t="str">
        <f t="shared" si="89"/>
        <v>N/A</v>
      </c>
      <c r="I296" s="8">
        <v>63.93</v>
      </c>
      <c r="J296" s="8">
        <v>19.22</v>
      </c>
      <c r="K296" s="1" t="s">
        <v>213</v>
      </c>
      <c r="L296" s="92" t="str">
        <f t="shared" si="90"/>
        <v>N/A</v>
      </c>
    </row>
    <row r="297" spans="1:12" x14ac:dyDescent="0.25">
      <c r="A297" s="124" t="s">
        <v>718</v>
      </c>
      <c r="B297" s="1" t="s">
        <v>213</v>
      </c>
      <c r="C297" s="1">
        <v>88.333333332999999</v>
      </c>
      <c r="D297" s="7" t="str">
        <f t="shared" si="81"/>
        <v>N/A</v>
      </c>
      <c r="E297" s="1">
        <v>174.83333332999999</v>
      </c>
      <c r="F297" s="7" t="str">
        <f t="shared" si="88"/>
        <v>N/A</v>
      </c>
      <c r="G297" s="1">
        <v>199.41666667000001</v>
      </c>
      <c r="H297" s="7" t="str">
        <f t="shared" si="89"/>
        <v>N/A</v>
      </c>
      <c r="I297" s="8">
        <v>97.92</v>
      </c>
      <c r="J297" s="8">
        <v>14.06</v>
      </c>
      <c r="K297" s="1" t="s">
        <v>213</v>
      </c>
      <c r="L297" s="92" t="str">
        <f t="shared" si="90"/>
        <v>N/A</v>
      </c>
    </row>
    <row r="298" spans="1:12" x14ac:dyDescent="0.25">
      <c r="A298" s="124" t="s">
        <v>708</v>
      </c>
      <c r="B298" s="1" t="s">
        <v>213</v>
      </c>
      <c r="C298" s="1">
        <v>356</v>
      </c>
      <c r="D298" s="7" t="str">
        <f t="shared" si="81"/>
        <v>N/A</v>
      </c>
      <c r="E298" s="1">
        <v>525</v>
      </c>
      <c r="F298" s="7" t="str">
        <f t="shared" si="88"/>
        <v>N/A</v>
      </c>
      <c r="G298" s="1">
        <v>335</v>
      </c>
      <c r="H298" s="7" t="str">
        <f t="shared" si="89"/>
        <v>N/A</v>
      </c>
      <c r="I298" s="8">
        <v>47.47</v>
      </c>
      <c r="J298" s="8">
        <v>-36.200000000000003</v>
      </c>
      <c r="K298" s="1" t="s">
        <v>213</v>
      </c>
      <c r="L298" s="92" t="str">
        <f t="shared" si="90"/>
        <v>N/A</v>
      </c>
    </row>
    <row r="299" spans="1:12" x14ac:dyDescent="0.25">
      <c r="A299" s="124" t="s">
        <v>719</v>
      </c>
      <c r="B299" s="1" t="s">
        <v>213</v>
      </c>
      <c r="C299" s="1">
        <v>201.08333332999999</v>
      </c>
      <c r="D299" s="7" t="str">
        <f t="shared" si="81"/>
        <v>N/A</v>
      </c>
      <c r="E299" s="1">
        <v>324.25</v>
      </c>
      <c r="F299" s="7" t="str">
        <f t="shared" si="88"/>
        <v>N/A</v>
      </c>
      <c r="G299" s="1">
        <v>163.25</v>
      </c>
      <c r="H299" s="7" t="str">
        <f t="shared" si="89"/>
        <v>N/A</v>
      </c>
      <c r="I299" s="8">
        <v>61.25</v>
      </c>
      <c r="J299" s="8">
        <v>-49.7</v>
      </c>
      <c r="K299" s="1" t="s">
        <v>213</v>
      </c>
      <c r="L299" s="92" t="str">
        <f t="shared" si="90"/>
        <v>N/A</v>
      </c>
    </row>
    <row r="300" spans="1:12" x14ac:dyDescent="0.25">
      <c r="A300" s="124" t="s">
        <v>405</v>
      </c>
      <c r="B300" s="1" t="s">
        <v>213</v>
      </c>
      <c r="C300" s="1">
        <v>0</v>
      </c>
      <c r="D300" s="7" t="str">
        <f t="shared" si="81"/>
        <v>N/A</v>
      </c>
      <c r="E300" s="1">
        <v>0</v>
      </c>
      <c r="F300" s="7" t="str">
        <f t="shared" si="88"/>
        <v>N/A</v>
      </c>
      <c r="G300" s="1">
        <v>0</v>
      </c>
      <c r="H300" s="7" t="str">
        <f t="shared" si="89"/>
        <v>N/A</v>
      </c>
      <c r="I300" s="8" t="s">
        <v>1748</v>
      </c>
      <c r="J300" s="8" t="s">
        <v>1748</v>
      </c>
      <c r="K300" s="1" t="s">
        <v>213</v>
      </c>
      <c r="L300" s="92" t="str">
        <f t="shared" si="90"/>
        <v>N/A</v>
      </c>
    </row>
    <row r="301" spans="1:12" x14ac:dyDescent="0.25">
      <c r="A301" s="124" t="s">
        <v>720</v>
      </c>
      <c r="B301" s="1" t="s">
        <v>213</v>
      </c>
      <c r="C301" s="1">
        <v>0</v>
      </c>
      <c r="D301" s="7" t="str">
        <f t="shared" si="81"/>
        <v>N/A</v>
      </c>
      <c r="E301" s="1">
        <v>0</v>
      </c>
      <c r="F301" s="7" t="str">
        <f t="shared" si="88"/>
        <v>N/A</v>
      </c>
      <c r="G301" s="1">
        <v>0</v>
      </c>
      <c r="H301" s="7" t="str">
        <f t="shared" si="89"/>
        <v>N/A</v>
      </c>
      <c r="I301" s="8" t="s">
        <v>1748</v>
      </c>
      <c r="J301" s="8" t="s">
        <v>1748</v>
      </c>
      <c r="K301" s="1" t="s">
        <v>213</v>
      </c>
      <c r="L301" s="92" t="str">
        <f t="shared" si="90"/>
        <v>N/A</v>
      </c>
    </row>
    <row r="302" spans="1:12" x14ac:dyDescent="0.25">
      <c r="A302" s="124" t="s">
        <v>709</v>
      </c>
      <c r="B302" s="1" t="s">
        <v>213</v>
      </c>
      <c r="C302" s="1">
        <v>0</v>
      </c>
      <c r="D302" s="7" t="str">
        <f t="shared" si="81"/>
        <v>N/A</v>
      </c>
      <c r="E302" s="1">
        <v>0</v>
      </c>
      <c r="F302" s="7" t="str">
        <f t="shared" si="88"/>
        <v>N/A</v>
      </c>
      <c r="G302" s="1">
        <v>0</v>
      </c>
      <c r="H302" s="7" t="str">
        <f t="shared" si="89"/>
        <v>N/A</v>
      </c>
      <c r="I302" s="8" t="s">
        <v>1748</v>
      </c>
      <c r="J302" s="8" t="s">
        <v>1748</v>
      </c>
      <c r="K302" s="1" t="s">
        <v>213</v>
      </c>
      <c r="L302" s="92" t="str">
        <f t="shared" ref="L302:L304" si="91">IF(J302="Div by 0", "N/A", IF(K302="N/A","N/A", IF(J302&gt;VALUE(MID(K302,1,2)), "No", IF(J302&lt;-1*VALUE(MID(K302,1,2)), "No", "Yes"))))</f>
        <v>N/A</v>
      </c>
    </row>
    <row r="303" spans="1:12" x14ac:dyDescent="0.25">
      <c r="A303" s="124" t="s">
        <v>710</v>
      </c>
      <c r="B303" s="1" t="s">
        <v>213</v>
      </c>
      <c r="C303" s="1">
        <v>0</v>
      </c>
      <c r="D303" s="7" t="str">
        <f t="shared" si="81"/>
        <v>N/A</v>
      </c>
      <c r="E303" s="1">
        <v>0</v>
      </c>
      <c r="F303" s="7" t="str">
        <f t="shared" si="88"/>
        <v>N/A</v>
      </c>
      <c r="G303" s="1">
        <v>0</v>
      </c>
      <c r="H303" s="7" t="str">
        <f t="shared" si="89"/>
        <v>N/A</v>
      </c>
      <c r="I303" s="8" t="s">
        <v>1748</v>
      </c>
      <c r="J303" s="8" t="s">
        <v>1748</v>
      </c>
      <c r="K303" s="1" t="s">
        <v>213</v>
      </c>
      <c r="L303" s="92" t="str">
        <f t="shared" si="91"/>
        <v>N/A</v>
      </c>
    </row>
    <row r="304" spans="1:12" x14ac:dyDescent="0.25">
      <c r="A304" s="124" t="s">
        <v>721</v>
      </c>
      <c r="B304" s="1" t="s">
        <v>213</v>
      </c>
      <c r="C304" s="1">
        <v>0</v>
      </c>
      <c r="D304" s="7" t="str">
        <f t="shared" si="81"/>
        <v>N/A</v>
      </c>
      <c r="E304" s="1">
        <v>0</v>
      </c>
      <c r="F304" s="7" t="str">
        <f t="shared" si="88"/>
        <v>N/A</v>
      </c>
      <c r="G304" s="1">
        <v>0</v>
      </c>
      <c r="H304" s="7" t="str">
        <f t="shared" si="89"/>
        <v>N/A</v>
      </c>
      <c r="I304" s="8" t="s">
        <v>1748</v>
      </c>
      <c r="J304" s="8" t="s">
        <v>1748</v>
      </c>
      <c r="K304" s="1" t="s">
        <v>213</v>
      </c>
      <c r="L304" s="92" t="str">
        <f t="shared" si="91"/>
        <v>N/A</v>
      </c>
    </row>
    <row r="305" spans="1:12" ht="25" x14ac:dyDescent="0.25">
      <c r="A305" s="141" t="s">
        <v>711</v>
      </c>
      <c r="B305" s="1" t="s">
        <v>213</v>
      </c>
      <c r="C305" s="1">
        <v>0</v>
      </c>
      <c r="D305" s="1" t="s">
        <v>213</v>
      </c>
      <c r="E305" s="1">
        <v>0</v>
      </c>
      <c r="F305" s="1" t="s">
        <v>213</v>
      </c>
      <c r="G305" s="1">
        <v>0</v>
      </c>
      <c r="H305" s="1" t="s">
        <v>213</v>
      </c>
      <c r="I305" s="8" t="s">
        <v>1748</v>
      </c>
      <c r="J305" s="8" t="s">
        <v>1748</v>
      </c>
      <c r="K305" s="1" t="s">
        <v>213</v>
      </c>
      <c r="L305" s="92" t="str">
        <f>IF(J305="Div by 0", "N/A", IF(K305="N/A","N/A", IF(J305&gt;VALUE(MID(K305,1,2)), "No", IF(J305&lt;-1*VALUE(MID(K305,1,2)), "No", "Yes"))))</f>
        <v>N/A</v>
      </c>
    </row>
    <row r="306" spans="1:12" x14ac:dyDescent="0.25">
      <c r="A306" s="141" t="s">
        <v>712</v>
      </c>
      <c r="B306" s="1" t="s">
        <v>213</v>
      </c>
      <c r="C306" s="1">
        <v>0</v>
      </c>
      <c r="D306" s="1" t="s">
        <v>213</v>
      </c>
      <c r="E306" s="1">
        <v>0</v>
      </c>
      <c r="F306" s="1" t="s">
        <v>213</v>
      </c>
      <c r="G306" s="1">
        <v>0</v>
      </c>
      <c r="H306" s="1" t="s">
        <v>213</v>
      </c>
      <c r="I306" s="8" t="s">
        <v>1748</v>
      </c>
      <c r="J306" s="8" t="s">
        <v>1748</v>
      </c>
      <c r="K306" s="1" t="s">
        <v>213</v>
      </c>
      <c r="L306" s="92" t="str">
        <f>IF(J306="Div by 0", "N/A", IF(K306="N/A","N/A", IF(J306&gt;VALUE(MID(K306,1,2)), "No", IF(J306&lt;-1*VALUE(MID(K306,1,2)), "No", "Yes"))))</f>
        <v>N/A</v>
      </c>
    </row>
    <row r="307" spans="1:12" x14ac:dyDescent="0.25">
      <c r="A307" s="141" t="s">
        <v>722</v>
      </c>
      <c r="B307" s="1" t="s">
        <v>213</v>
      </c>
      <c r="C307" s="1">
        <v>0</v>
      </c>
      <c r="D307" s="1" t="s">
        <v>213</v>
      </c>
      <c r="E307" s="1">
        <v>0</v>
      </c>
      <c r="F307" s="1" t="s">
        <v>213</v>
      </c>
      <c r="G307" s="1">
        <v>0</v>
      </c>
      <c r="H307" s="1" t="s">
        <v>213</v>
      </c>
      <c r="I307" s="8" t="s">
        <v>1748</v>
      </c>
      <c r="J307" s="8" t="s">
        <v>1748</v>
      </c>
      <c r="K307" s="1" t="s">
        <v>213</v>
      </c>
      <c r="L307" s="92" t="str">
        <f>IF(J307="Div by 0", "N/A", IF(K307="N/A","N/A", IF(J307&gt;VALUE(MID(K307,1,2)), "No", IF(J307&lt;-1*VALUE(MID(K307,1,2)), "No", "Yes"))))</f>
        <v>N/A</v>
      </c>
    </row>
    <row r="308" spans="1:12" x14ac:dyDescent="0.25">
      <c r="A308" s="141" t="s">
        <v>713</v>
      </c>
      <c r="B308" s="1" t="s">
        <v>213</v>
      </c>
      <c r="C308" s="1">
        <v>0</v>
      </c>
      <c r="D308" s="1" t="s">
        <v>213</v>
      </c>
      <c r="E308" s="1">
        <v>0</v>
      </c>
      <c r="F308" s="1" t="s">
        <v>213</v>
      </c>
      <c r="G308" s="1">
        <v>0</v>
      </c>
      <c r="H308" s="1" t="s">
        <v>213</v>
      </c>
      <c r="I308" s="8" t="s">
        <v>1748</v>
      </c>
      <c r="J308" s="8" t="s">
        <v>1748</v>
      </c>
      <c r="K308" s="1" t="s">
        <v>213</v>
      </c>
      <c r="L308" s="92" t="str">
        <f>IF(J308="Div by 0", "N/A", IF(K308="N/A","N/A", IF(J308&gt;VALUE(MID(K308,1,2)), "No", IF(J308&lt;-1*VALUE(MID(K308,1,2)), "No", "Yes"))))</f>
        <v>N/A</v>
      </c>
    </row>
    <row r="309" spans="1:12" x14ac:dyDescent="0.25">
      <c r="A309" s="141" t="s">
        <v>714</v>
      </c>
      <c r="B309" s="1" t="s">
        <v>213</v>
      </c>
      <c r="C309" s="1">
        <v>19394</v>
      </c>
      <c r="D309" s="1" t="s">
        <v>213</v>
      </c>
      <c r="E309" s="1">
        <v>22165</v>
      </c>
      <c r="F309" s="1" t="s">
        <v>213</v>
      </c>
      <c r="G309" s="1">
        <v>23719</v>
      </c>
      <c r="H309" s="1" t="s">
        <v>213</v>
      </c>
      <c r="I309" s="8">
        <v>14.29</v>
      </c>
      <c r="J309" s="8">
        <v>7.0110000000000001</v>
      </c>
      <c r="K309" s="1" t="s">
        <v>213</v>
      </c>
      <c r="L309" s="92" t="str">
        <f>IF(J309="Div by 0", "N/A", IF(K309="N/A","N/A", IF(J309&gt;VALUE(MID(K309,1,2)), "No", IF(J309&lt;-1*VALUE(MID(K309,1,2)), "No", "Yes"))))</f>
        <v>N/A</v>
      </c>
    </row>
    <row r="310" spans="1:12" x14ac:dyDescent="0.25">
      <c r="A310" s="142" t="s">
        <v>73</v>
      </c>
      <c r="B310" s="21" t="s">
        <v>213</v>
      </c>
      <c r="C310" s="22">
        <v>316013</v>
      </c>
      <c r="D310" s="7" t="str">
        <f>IF($B310="N/A","N/A",IF(C310&gt;10,"No",IF(C310&lt;-10,"No","Yes")))</f>
        <v>N/A</v>
      </c>
      <c r="E310" s="22">
        <v>338059</v>
      </c>
      <c r="F310" s="7" t="str">
        <f>IF($B310="N/A","N/A",IF(E310&gt;10,"No",IF(E310&lt;-10,"No","Yes")))</f>
        <v>N/A</v>
      </c>
      <c r="G310" s="22">
        <v>351856</v>
      </c>
      <c r="H310" s="7" t="str">
        <f>IF($B310="N/A","N/A",IF(G310&gt;10,"No",IF(G310&lt;-10,"No","Yes")))</f>
        <v>N/A</v>
      </c>
      <c r="I310" s="8">
        <v>6.976</v>
      </c>
      <c r="J310" s="8">
        <v>4.0810000000000004</v>
      </c>
      <c r="K310" s="25" t="s">
        <v>741</v>
      </c>
      <c r="L310" s="92" t="str">
        <f t="shared" ref="L310:L339" si="92">IF(J310="Div by 0", "N/A", IF(K310="N/A","N/A", IF(J310&gt;VALUE(MID(K310,1,2)), "No", IF(J310&lt;-1*VALUE(MID(K310,1,2)), "No", "Yes"))))</f>
        <v>Yes</v>
      </c>
    </row>
    <row r="311" spans="1:12" x14ac:dyDescent="0.25">
      <c r="A311" s="141" t="s">
        <v>182</v>
      </c>
      <c r="B311" s="21" t="s">
        <v>213</v>
      </c>
      <c r="C311" s="22">
        <v>31261</v>
      </c>
      <c r="D311" s="7" t="str">
        <f t="shared" ref="D311:D314" si="93">IF($B311="N/A","N/A",IF(C311&gt;10,"No",IF(C311&lt;-10,"No","Yes")))</f>
        <v>N/A</v>
      </c>
      <c r="E311" s="22">
        <v>31839</v>
      </c>
      <c r="F311" s="7" t="str">
        <f t="shared" ref="F311:F314" si="94">IF($B311="N/A","N/A",IF(E311&gt;10,"No",IF(E311&lt;-10,"No","Yes")))</f>
        <v>N/A</v>
      </c>
      <c r="G311" s="22">
        <v>32093</v>
      </c>
      <c r="H311" s="7" t="str">
        <f t="shared" ref="H311:H314" si="95">IF($B311="N/A","N/A",IF(G311&gt;10,"No",IF(G311&lt;-10,"No","Yes")))</f>
        <v>N/A</v>
      </c>
      <c r="I311" s="8">
        <v>1.849</v>
      </c>
      <c r="J311" s="8">
        <v>0.79779999999999995</v>
      </c>
      <c r="K311" s="25" t="s">
        <v>741</v>
      </c>
      <c r="L311" s="92" t="str">
        <f>IF(J311="Div by 0", "N/A", IF(OR(J311="N/A",K311="N/A"),"N/A", IF(J311&gt;VALUE(MID(K311,1,2)), "No", IF(J311&lt;-1*VALUE(MID(K311,1,2)), "No", "Yes"))))</f>
        <v>Yes</v>
      </c>
    </row>
    <row r="312" spans="1:12" x14ac:dyDescent="0.25">
      <c r="A312" s="141" t="s">
        <v>183</v>
      </c>
      <c r="B312" s="21" t="s">
        <v>213</v>
      </c>
      <c r="C312" s="22">
        <v>68908</v>
      </c>
      <c r="D312" s="7" t="str">
        <f t="shared" si="93"/>
        <v>N/A</v>
      </c>
      <c r="E312" s="22">
        <v>71560</v>
      </c>
      <c r="F312" s="7" t="str">
        <f t="shared" si="94"/>
        <v>N/A</v>
      </c>
      <c r="G312" s="22">
        <v>72636</v>
      </c>
      <c r="H312" s="7" t="str">
        <f t="shared" si="95"/>
        <v>N/A</v>
      </c>
      <c r="I312" s="8">
        <v>3.8490000000000002</v>
      </c>
      <c r="J312" s="8">
        <v>1.504</v>
      </c>
      <c r="K312" s="25" t="s">
        <v>741</v>
      </c>
      <c r="L312" s="92" t="str">
        <f t="shared" ref="L312:L314" si="96">IF(J312="Div by 0", "N/A", IF(OR(J312="N/A",K312="N/A"),"N/A", IF(J312&gt;VALUE(MID(K312,1,2)), "No", IF(J312&lt;-1*VALUE(MID(K312,1,2)), "No", "Yes"))))</f>
        <v>Yes</v>
      </c>
    </row>
    <row r="313" spans="1:12" x14ac:dyDescent="0.25">
      <c r="A313" s="141" t="s">
        <v>184</v>
      </c>
      <c r="B313" s="21" t="s">
        <v>213</v>
      </c>
      <c r="C313" s="22">
        <v>180536</v>
      </c>
      <c r="D313" s="7" t="str">
        <f t="shared" si="93"/>
        <v>N/A</v>
      </c>
      <c r="E313" s="22">
        <v>196997</v>
      </c>
      <c r="F313" s="7" t="str">
        <f t="shared" si="94"/>
        <v>N/A</v>
      </c>
      <c r="G313" s="22">
        <v>210334</v>
      </c>
      <c r="H313" s="7" t="str">
        <f t="shared" si="95"/>
        <v>N/A</v>
      </c>
      <c r="I313" s="8">
        <v>9.1180000000000003</v>
      </c>
      <c r="J313" s="8">
        <v>6.77</v>
      </c>
      <c r="K313" s="25" t="s">
        <v>741</v>
      </c>
      <c r="L313" s="92" t="str">
        <f t="shared" si="96"/>
        <v>Yes</v>
      </c>
    </row>
    <row r="314" spans="1:12" x14ac:dyDescent="0.25">
      <c r="A314" s="138" t="s">
        <v>185</v>
      </c>
      <c r="B314" s="21" t="s">
        <v>213</v>
      </c>
      <c r="C314" s="22">
        <v>35308</v>
      </c>
      <c r="D314" s="7" t="str">
        <f t="shared" si="93"/>
        <v>N/A</v>
      </c>
      <c r="E314" s="22">
        <v>37663</v>
      </c>
      <c r="F314" s="7" t="str">
        <f t="shared" si="94"/>
        <v>N/A</v>
      </c>
      <c r="G314" s="22">
        <v>36793</v>
      </c>
      <c r="H314" s="7" t="str">
        <f t="shared" si="95"/>
        <v>N/A</v>
      </c>
      <c r="I314" s="8">
        <v>6.67</v>
      </c>
      <c r="J314" s="8">
        <v>-2.31</v>
      </c>
      <c r="K314" s="25" t="s">
        <v>741</v>
      </c>
      <c r="L314" s="92" t="str">
        <f t="shared" si="96"/>
        <v>Yes</v>
      </c>
    </row>
    <row r="315" spans="1:12" x14ac:dyDescent="0.25">
      <c r="A315" s="141" t="s">
        <v>1124</v>
      </c>
      <c r="B315" s="9" t="s">
        <v>213</v>
      </c>
      <c r="C315" s="22">
        <v>190067</v>
      </c>
      <c r="D315" s="5" t="str">
        <f t="shared" ref="D315:F318" si="97">IF($B315="N/A","N/A",IF(C315&lt;0,"No","Yes"))</f>
        <v>N/A</v>
      </c>
      <c r="E315" s="22">
        <v>204955</v>
      </c>
      <c r="F315" s="5" t="str">
        <f t="shared" si="97"/>
        <v>N/A</v>
      </c>
      <c r="G315" s="22">
        <v>218208</v>
      </c>
      <c r="H315" s="5" t="str">
        <f t="shared" ref="H315:H318" si="98">IF($B315="N/A","N/A",IF(G315&lt;0,"No","Yes"))</f>
        <v>N/A</v>
      </c>
      <c r="I315" s="8">
        <v>7.8330000000000002</v>
      </c>
      <c r="J315" s="8">
        <v>6.4660000000000002</v>
      </c>
      <c r="K315" s="1" t="s">
        <v>740</v>
      </c>
      <c r="L315" s="92" t="str">
        <f>IF(J315="Div by 0", "N/A", IF(OR(J315="N/A",K315="N/A"),"N/A", IF(J315&gt;VALUE(MID(K315,1,2)), "No", IF(J315&lt;-1*VALUE(MID(K315,1,2)), "No", "Yes"))))</f>
        <v>Yes</v>
      </c>
    </row>
    <row r="316" spans="1:12" x14ac:dyDescent="0.25">
      <c r="A316" s="141" t="s">
        <v>433</v>
      </c>
      <c r="B316" s="9" t="s">
        <v>213</v>
      </c>
      <c r="C316" s="22">
        <v>7826</v>
      </c>
      <c r="D316" s="5" t="str">
        <f t="shared" si="97"/>
        <v>N/A</v>
      </c>
      <c r="E316" s="22">
        <v>7977</v>
      </c>
      <c r="F316" s="5" t="str">
        <f t="shared" si="97"/>
        <v>N/A</v>
      </c>
      <c r="G316" s="22">
        <v>7778</v>
      </c>
      <c r="H316" s="5" t="str">
        <f t="shared" si="98"/>
        <v>N/A</v>
      </c>
      <c r="I316" s="8">
        <v>1.929</v>
      </c>
      <c r="J316" s="8">
        <v>-2.4900000000000002</v>
      </c>
      <c r="K316" s="1" t="s">
        <v>740</v>
      </c>
      <c r="L316" s="92" t="str">
        <f t="shared" ref="L316:L318" si="99">IF(J316="Div by 0", "N/A", IF(OR(J316="N/A",K316="N/A"),"N/A", IF(J316&gt;VALUE(MID(K316,1,2)), "No", IF(J316&lt;-1*VALUE(MID(K316,1,2)), "No", "Yes"))))</f>
        <v>Yes</v>
      </c>
    </row>
    <row r="317" spans="1:12" x14ac:dyDescent="0.25">
      <c r="A317" s="141" t="s">
        <v>434</v>
      </c>
      <c r="B317" s="9" t="s">
        <v>213</v>
      </c>
      <c r="C317" s="22">
        <v>86150</v>
      </c>
      <c r="D317" s="5" t="str">
        <f t="shared" si="97"/>
        <v>N/A</v>
      </c>
      <c r="E317" s="22">
        <v>89326</v>
      </c>
      <c r="F317" s="5" t="str">
        <f t="shared" si="97"/>
        <v>N/A</v>
      </c>
      <c r="G317" s="22">
        <v>89909</v>
      </c>
      <c r="H317" s="5" t="str">
        <f t="shared" si="98"/>
        <v>N/A</v>
      </c>
      <c r="I317" s="8">
        <v>3.6869999999999998</v>
      </c>
      <c r="J317" s="8">
        <v>0.65269999999999995</v>
      </c>
      <c r="K317" s="1" t="s">
        <v>740</v>
      </c>
      <c r="L317" s="92" t="str">
        <f t="shared" si="99"/>
        <v>Yes</v>
      </c>
    </row>
    <row r="318" spans="1:12" x14ac:dyDescent="0.25">
      <c r="A318" s="141" t="s">
        <v>1125</v>
      </c>
      <c r="B318" s="9" t="s">
        <v>213</v>
      </c>
      <c r="C318" s="22">
        <v>31970</v>
      </c>
      <c r="D318" s="5" t="str">
        <f t="shared" si="97"/>
        <v>N/A</v>
      </c>
      <c r="E318" s="22">
        <v>22991</v>
      </c>
      <c r="F318" s="5" t="str">
        <f t="shared" si="97"/>
        <v>N/A</v>
      </c>
      <c r="G318" s="22">
        <v>23424</v>
      </c>
      <c r="H318" s="5" t="str">
        <f t="shared" si="98"/>
        <v>N/A</v>
      </c>
      <c r="I318" s="8">
        <v>-28.1</v>
      </c>
      <c r="J318" s="8">
        <v>1.883</v>
      </c>
      <c r="K318" s="1" t="s">
        <v>740</v>
      </c>
      <c r="L318" s="92" t="str">
        <f t="shared" si="99"/>
        <v>Yes</v>
      </c>
    </row>
    <row r="319" spans="1:12" x14ac:dyDescent="0.25">
      <c r="A319" s="141" t="s">
        <v>98</v>
      </c>
      <c r="B319" s="21" t="s">
        <v>291</v>
      </c>
      <c r="C319" s="4">
        <v>94.375231399</v>
      </c>
      <c r="D319" s="7" t="str">
        <f>IF($B319="N/A","N/A",IF(C319&gt;80,"Yes","No"))</f>
        <v>Yes</v>
      </c>
      <c r="E319" s="4">
        <v>93.851073333000002</v>
      </c>
      <c r="F319" s="7" t="str">
        <f>IF($B319="N/A","N/A",IF(E319&gt;80,"Yes","No"))</f>
        <v>Yes</v>
      </c>
      <c r="G319" s="4">
        <v>93.622390977999999</v>
      </c>
      <c r="H319" s="7" t="str">
        <f>IF($B319="N/A","N/A",IF(G319&gt;80,"Yes","No"))</f>
        <v>Yes</v>
      </c>
      <c r="I319" s="8">
        <v>-0.55500000000000005</v>
      </c>
      <c r="J319" s="8">
        <v>-0.24399999999999999</v>
      </c>
      <c r="K319" s="25" t="s">
        <v>741</v>
      </c>
      <c r="L319" s="92" t="str">
        <f t="shared" si="92"/>
        <v>Yes</v>
      </c>
    </row>
    <row r="320" spans="1:12" x14ac:dyDescent="0.25">
      <c r="A320" s="141" t="s">
        <v>332</v>
      </c>
      <c r="B320" s="21" t="s">
        <v>278</v>
      </c>
      <c r="C320" s="4">
        <v>6.6769405099999998E-2</v>
      </c>
      <c r="D320" s="7" t="str">
        <f>IF($B320="N/A","N/A",IF(C320&gt;=5,"No",IF(C320&lt;0,"No","Yes")))</f>
        <v>Yes</v>
      </c>
      <c r="E320" s="4">
        <v>6.0048689699999998E-2</v>
      </c>
      <c r="F320" s="7" t="str">
        <f>IF($B320="N/A","N/A",IF(E320&gt;=5,"No",IF(E320&lt;0,"No","Yes")))</f>
        <v>Yes</v>
      </c>
      <c r="G320" s="4">
        <v>4.5188940900000002E-2</v>
      </c>
      <c r="H320" s="7" t="str">
        <f>IF($B320="N/A","N/A",IF(G320&gt;=5,"No",IF(G320&lt;0,"No","Yes")))</f>
        <v>Yes</v>
      </c>
      <c r="I320" s="8">
        <v>-10.1</v>
      </c>
      <c r="J320" s="8">
        <v>-24.7</v>
      </c>
      <c r="K320" s="25" t="s">
        <v>741</v>
      </c>
      <c r="L320" s="92" t="str">
        <f t="shared" si="92"/>
        <v>No</v>
      </c>
    </row>
    <row r="321" spans="1:12" x14ac:dyDescent="0.25">
      <c r="A321" s="141" t="s">
        <v>340</v>
      </c>
      <c r="B321" s="25" t="s">
        <v>278</v>
      </c>
      <c r="C321" s="4">
        <v>5.4254097141999997</v>
      </c>
      <c r="D321" s="7" t="str">
        <f>IF($B321="N/A","N/A",IF(C321&gt;=5,"No",IF(C321&lt;0,"No","Yes")))</f>
        <v>No</v>
      </c>
      <c r="E321" s="4">
        <v>5.8738267580999999</v>
      </c>
      <c r="F321" s="7" t="str">
        <f>IF($B321="N/A","N/A",IF(E321&gt;=5,"No",IF(E321&lt;0,"No","Yes")))</f>
        <v>No</v>
      </c>
      <c r="G321" s="4">
        <v>6.1547905961999998</v>
      </c>
      <c r="H321" s="7" t="str">
        <f>IF($B321="N/A","N/A",IF(G321&gt;=5,"No",IF(G321&lt;0,"No","Yes")))</f>
        <v>No</v>
      </c>
      <c r="I321" s="8">
        <v>8.2650000000000006</v>
      </c>
      <c r="J321" s="8">
        <v>4.7830000000000004</v>
      </c>
      <c r="K321" s="25" t="s">
        <v>741</v>
      </c>
      <c r="L321" s="92" t="str">
        <f t="shared" si="92"/>
        <v>Yes</v>
      </c>
    </row>
    <row r="322" spans="1:12" x14ac:dyDescent="0.25">
      <c r="A322" s="141"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1748</v>
      </c>
      <c r="J322" s="8" t="s">
        <v>1748</v>
      </c>
      <c r="K322" s="25" t="s">
        <v>741</v>
      </c>
      <c r="L322" s="92" t="str">
        <f t="shared" si="92"/>
        <v>N/A</v>
      </c>
    </row>
    <row r="323" spans="1:12" x14ac:dyDescent="0.25">
      <c r="A323" s="141" t="s">
        <v>334</v>
      </c>
      <c r="B323" s="25" t="s">
        <v>292</v>
      </c>
      <c r="C323" s="4">
        <v>0</v>
      </c>
      <c r="D323" s="7" t="str">
        <f>IF($B323="N/A","N/A",IF(C323&gt;0,"No",IF(C323&lt;0,"No","Yes")))</f>
        <v>Yes</v>
      </c>
      <c r="E323" s="4">
        <v>0</v>
      </c>
      <c r="F323" s="7" t="str">
        <f>IF($B323="N/A","N/A",IF(E323&gt;0,"No",IF(E323&lt;0,"No","Yes")))</f>
        <v>Yes</v>
      </c>
      <c r="G323" s="4">
        <v>0</v>
      </c>
      <c r="H323" s="7" t="str">
        <f>IF($B323="N/A","N/A",IF(G323&gt;0,"No",IF(G323&lt;0,"No","Yes")))</f>
        <v>Yes</v>
      </c>
      <c r="I323" s="8" t="s">
        <v>1748</v>
      </c>
      <c r="J323" s="8" t="s">
        <v>1748</v>
      </c>
      <c r="K323" s="25" t="s">
        <v>741</v>
      </c>
      <c r="L323" s="92" t="str">
        <f t="shared" si="92"/>
        <v>N/A</v>
      </c>
    </row>
    <row r="324" spans="1:12" x14ac:dyDescent="0.25">
      <c r="A324" s="141" t="s">
        <v>335</v>
      </c>
      <c r="B324" s="25" t="s">
        <v>278</v>
      </c>
      <c r="C324" s="4">
        <v>0</v>
      </c>
      <c r="D324" s="7" t="str">
        <f>IF($B324="N/A","N/A",IF(C324&gt;=5,"No",IF(C324&lt;0,"No","Yes")))</f>
        <v>Yes</v>
      </c>
      <c r="E324" s="4">
        <v>0</v>
      </c>
      <c r="F324" s="7" t="str">
        <f>IF($B324="N/A","N/A",IF(E324&gt;=5,"No",IF(E324&lt;0,"No","Yes")))</f>
        <v>Yes</v>
      </c>
      <c r="G324" s="4">
        <v>0</v>
      </c>
      <c r="H324" s="7" t="str">
        <f>IF($B324="N/A","N/A",IF(G324&gt;=5,"No",IF(G324&lt;0,"No","Yes")))</f>
        <v>Yes</v>
      </c>
      <c r="I324" s="8" t="s">
        <v>1748</v>
      </c>
      <c r="J324" s="8" t="s">
        <v>1748</v>
      </c>
      <c r="K324" s="25" t="s">
        <v>741</v>
      </c>
      <c r="L324" s="92" t="str">
        <f t="shared" si="92"/>
        <v>N/A</v>
      </c>
    </row>
    <row r="325" spans="1:12" x14ac:dyDescent="0.25">
      <c r="A325" s="141" t="s">
        <v>336</v>
      </c>
      <c r="B325" s="25" t="s">
        <v>292</v>
      </c>
      <c r="C325" s="4">
        <v>4.9365057800000001E-2</v>
      </c>
      <c r="D325" s="7" t="str">
        <f t="shared" ref="D325:D326" si="100">IF($B325="N/A","N/A",IF(C325&gt;0,"No",IF(C325&lt;0,"No","Yes")))</f>
        <v>No</v>
      </c>
      <c r="E325" s="4">
        <v>5.2653530900000002E-2</v>
      </c>
      <c r="F325" s="7" t="str">
        <f t="shared" ref="F325:F326" si="101">IF($B325="N/A","N/A",IF(E325&gt;0,"No",IF(E325&lt;0,"No","Yes")))</f>
        <v>No</v>
      </c>
      <c r="G325" s="4">
        <v>6.8778136500000003E-2</v>
      </c>
      <c r="H325" s="7" t="str">
        <f t="shared" ref="H325:H326" si="102">IF($B325="N/A","N/A",IF(G325&gt;0,"No",IF(G325&lt;0,"No","Yes")))</f>
        <v>No</v>
      </c>
      <c r="I325" s="8">
        <v>6.6619999999999999</v>
      </c>
      <c r="J325" s="8">
        <v>30.62</v>
      </c>
      <c r="K325" s="25" t="s">
        <v>741</v>
      </c>
      <c r="L325" s="92" t="str">
        <f t="shared" si="92"/>
        <v>No</v>
      </c>
    </row>
    <row r="326" spans="1:12" x14ac:dyDescent="0.25">
      <c r="A326" s="141" t="s">
        <v>337</v>
      </c>
      <c r="B326" s="25" t="s">
        <v>292</v>
      </c>
      <c r="C326" s="4">
        <v>2.3416758199999999E-2</v>
      </c>
      <c r="D326" s="7" t="str">
        <f t="shared" si="100"/>
        <v>No</v>
      </c>
      <c r="E326" s="4">
        <v>5.8273851600000003E-2</v>
      </c>
      <c r="F326" s="7" t="str">
        <f t="shared" si="101"/>
        <v>No</v>
      </c>
      <c r="G326" s="4">
        <v>5.5420399299999999E-2</v>
      </c>
      <c r="H326" s="7" t="str">
        <f t="shared" si="102"/>
        <v>No</v>
      </c>
      <c r="I326" s="8">
        <v>148.9</v>
      </c>
      <c r="J326" s="8">
        <v>-4.9000000000000004</v>
      </c>
      <c r="K326" s="25" t="s">
        <v>741</v>
      </c>
      <c r="L326" s="92" t="str">
        <f t="shared" si="92"/>
        <v>Yes</v>
      </c>
    </row>
    <row r="327" spans="1:12" x14ac:dyDescent="0.25">
      <c r="A327" s="141"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1748</v>
      </c>
      <c r="J327" s="8" t="s">
        <v>1748</v>
      </c>
      <c r="K327" s="25" t="s">
        <v>741</v>
      </c>
      <c r="L327" s="92" t="str">
        <f t="shared" si="92"/>
        <v>N/A</v>
      </c>
    </row>
    <row r="328" spans="1:12" x14ac:dyDescent="0.25">
      <c r="A328" s="141" t="s">
        <v>338</v>
      </c>
      <c r="B328" s="25" t="s">
        <v>292</v>
      </c>
      <c r="C328" s="4">
        <v>5.9807666099999997E-2</v>
      </c>
      <c r="D328" s="7" t="str">
        <f>IF($B328="N/A","N/A",IF(C328&gt;0,"No",IF(C328&lt;0,"No","Yes")))</f>
        <v>No</v>
      </c>
      <c r="E328" s="4">
        <v>0.1041238364</v>
      </c>
      <c r="F328" s="7" t="str">
        <f>IF($B328="N/A","N/A",IF(E328&gt;0,"No",IF(E328&lt;0,"No","Yes")))</f>
        <v>No</v>
      </c>
      <c r="G328" s="4">
        <v>5.3430948999999998E-2</v>
      </c>
      <c r="H328" s="7" t="str">
        <f>IF($B328="N/A","N/A",IF(G328&gt;0,"No",IF(G328&lt;0,"No","Yes")))</f>
        <v>No</v>
      </c>
      <c r="I328" s="8">
        <v>74.099999999999994</v>
      </c>
      <c r="J328" s="8">
        <v>-48.7</v>
      </c>
      <c r="K328" s="25" t="s">
        <v>741</v>
      </c>
      <c r="L328" s="92" t="str">
        <f t="shared" si="92"/>
        <v>No</v>
      </c>
    </row>
    <row r="329" spans="1:12" x14ac:dyDescent="0.25">
      <c r="A329" s="141"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1748</v>
      </c>
      <c r="J329" s="8" t="s">
        <v>1748</v>
      </c>
      <c r="K329" s="25" t="s">
        <v>741</v>
      </c>
      <c r="L329" s="92" t="str">
        <f t="shared" si="92"/>
        <v>N/A</v>
      </c>
    </row>
    <row r="330" spans="1:12" x14ac:dyDescent="0.25">
      <c r="A330" s="141" t="s">
        <v>1126</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1748</v>
      </c>
      <c r="J330" s="8" t="s">
        <v>1748</v>
      </c>
      <c r="K330" s="25" t="s">
        <v>741</v>
      </c>
      <c r="L330" s="92" t="str">
        <f t="shared" si="92"/>
        <v>N/A</v>
      </c>
    </row>
    <row r="331" spans="1:12" x14ac:dyDescent="0.25">
      <c r="A331" s="141" t="s">
        <v>1127</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1748</v>
      </c>
      <c r="J331" s="8" t="s">
        <v>1748</v>
      </c>
      <c r="K331" s="25" t="s">
        <v>741</v>
      </c>
      <c r="L331" s="92" t="str">
        <f t="shared" si="92"/>
        <v>N/A</v>
      </c>
    </row>
    <row r="332" spans="1:12" x14ac:dyDescent="0.25">
      <c r="A332" s="141" t="s">
        <v>1128</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1748</v>
      </c>
      <c r="J332" s="8" t="s">
        <v>1748</v>
      </c>
      <c r="K332" s="25" t="s">
        <v>741</v>
      </c>
      <c r="L332" s="92" t="str">
        <f t="shared" si="92"/>
        <v>N/A</v>
      </c>
    </row>
    <row r="333" spans="1:12" x14ac:dyDescent="0.25">
      <c r="A333" s="141" t="s">
        <v>1129</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1748</v>
      </c>
      <c r="J333" s="8" t="s">
        <v>1748</v>
      </c>
      <c r="K333" s="25" t="s">
        <v>741</v>
      </c>
      <c r="L333" s="92" t="str">
        <f t="shared" si="92"/>
        <v>N/A</v>
      </c>
    </row>
    <row r="334" spans="1:12" x14ac:dyDescent="0.25">
      <c r="A334" s="141" t="s">
        <v>1130</v>
      </c>
      <c r="B334" s="21" t="s">
        <v>293</v>
      </c>
      <c r="C334" s="4">
        <v>10.261603162</v>
      </c>
      <c r="D334" s="7" t="str">
        <f>IF($B334="N/A","N/A",IF(C334&gt;15,"No",IF(C334&lt;2,"No","Yes")))</f>
        <v>Yes</v>
      </c>
      <c r="E334" s="4">
        <v>10.382803001999999</v>
      </c>
      <c r="F334" s="7" t="str">
        <f>IF($B334="N/A","N/A",IF(E334&gt;15,"No",IF(E334&lt;2,"No","Yes")))</f>
        <v>Yes</v>
      </c>
      <c r="G334" s="4">
        <v>10.190248283000001</v>
      </c>
      <c r="H334" s="7" t="str">
        <f>IF($B334="N/A","N/A",IF(G334&gt;15,"No",IF(G334&lt;2,"No","Yes")))</f>
        <v>Yes</v>
      </c>
      <c r="I334" s="8">
        <v>1.181</v>
      </c>
      <c r="J334" s="8">
        <v>-1.85</v>
      </c>
      <c r="K334" s="25" t="s">
        <v>741</v>
      </c>
      <c r="L334" s="92" t="str">
        <f t="shared" si="92"/>
        <v>Yes</v>
      </c>
    </row>
    <row r="335" spans="1:12" x14ac:dyDescent="0.25">
      <c r="A335" s="141" t="s">
        <v>1131</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1748</v>
      </c>
      <c r="J335" s="8" t="s">
        <v>1748</v>
      </c>
      <c r="K335" s="25" t="s">
        <v>741</v>
      </c>
      <c r="L335" s="92" t="str">
        <f t="shared" si="92"/>
        <v>N/A</v>
      </c>
    </row>
    <row r="336" spans="1:12" x14ac:dyDescent="0.25">
      <c r="A336" s="141" t="s">
        <v>1686</v>
      </c>
      <c r="B336" s="21" t="s">
        <v>213</v>
      </c>
      <c r="C336" s="22">
        <v>0</v>
      </c>
      <c r="D336" s="7" t="str">
        <f>IF($B336="N/A","N/A",IF(C336&gt;10,"No",IF(C336&lt;-10,"No","Yes")))</f>
        <v>N/A</v>
      </c>
      <c r="E336" s="22">
        <v>0</v>
      </c>
      <c r="F336" s="7" t="str">
        <f>IF($B336="N/A","N/A",IF(E336&gt;10,"No",IF(E336&lt;-10,"No","Yes")))</f>
        <v>N/A</v>
      </c>
      <c r="G336" s="22">
        <v>0</v>
      </c>
      <c r="H336" s="7" t="str">
        <f>IF($B336="N/A","N/A",IF(G336&gt;10,"No",IF(G336&lt;-10,"No","Yes")))</f>
        <v>N/A</v>
      </c>
      <c r="I336" s="8" t="s">
        <v>1748</v>
      </c>
      <c r="J336" s="8" t="s">
        <v>1748</v>
      </c>
      <c r="K336" s="25" t="s">
        <v>741</v>
      </c>
      <c r="L336" s="92" t="str">
        <f t="shared" si="92"/>
        <v>N/A</v>
      </c>
    </row>
    <row r="337" spans="1:12" x14ac:dyDescent="0.25">
      <c r="A337" s="141" t="s">
        <v>1687</v>
      </c>
      <c r="B337" s="21" t="s">
        <v>213</v>
      </c>
      <c r="C337" s="22">
        <v>0</v>
      </c>
      <c r="D337" s="7" t="str">
        <f>IF($B337="N/A","N/A",IF(C337&gt;10,"No",IF(C337&lt;-10,"No","Yes")))</f>
        <v>N/A</v>
      </c>
      <c r="E337" s="22">
        <v>0</v>
      </c>
      <c r="F337" s="7" t="str">
        <f>IF($B337="N/A","N/A",IF(E337&gt;10,"No",IF(E337&lt;-10,"No","Yes")))</f>
        <v>N/A</v>
      </c>
      <c r="G337" s="22">
        <v>0</v>
      </c>
      <c r="H337" s="7" t="str">
        <f>IF($B337="N/A","N/A",IF(G337&gt;10,"No",IF(G337&lt;-10,"No","Yes")))</f>
        <v>N/A</v>
      </c>
      <c r="I337" s="8" t="s">
        <v>1748</v>
      </c>
      <c r="J337" s="8" t="s">
        <v>1748</v>
      </c>
      <c r="K337" s="25" t="s">
        <v>741</v>
      </c>
      <c r="L337" s="92" t="str">
        <f t="shared" si="92"/>
        <v>N/A</v>
      </c>
    </row>
    <row r="338" spans="1:12" x14ac:dyDescent="0.25">
      <c r="A338" s="141" t="s">
        <v>1688</v>
      </c>
      <c r="B338" s="21" t="s">
        <v>213</v>
      </c>
      <c r="C338" s="22">
        <v>0</v>
      </c>
      <c r="D338" s="7" t="str">
        <f>IF($B338="N/A","N/A",IF(C338&gt;10,"No",IF(C338&lt;-10,"No","Yes")))</f>
        <v>N/A</v>
      </c>
      <c r="E338" s="22">
        <v>0</v>
      </c>
      <c r="F338" s="7" t="str">
        <f>IF($B338="N/A","N/A",IF(E338&gt;10,"No",IF(E338&lt;-10,"No","Yes")))</f>
        <v>N/A</v>
      </c>
      <c r="G338" s="22">
        <v>0</v>
      </c>
      <c r="H338" s="7" t="str">
        <f>IF($B338="N/A","N/A",IF(G338&gt;10,"No",IF(G338&lt;-10,"No","Yes")))</f>
        <v>N/A</v>
      </c>
      <c r="I338" s="8" t="s">
        <v>1748</v>
      </c>
      <c r="J338" s="8" t="s">
        <v>1748</v>
      </c>
      <c r="K338" s="25" t="s">
        <v>741</v>
      </c>
      <c r="L338" s="92" t="str">
        <f t="shared" si="92"/>
        <v>N/A</v>
      </c>
    </row>
    <row r="339" spans="1:12" x14ac:dyDescent="0.25">
      <c r="A339" s="143" t="s">
        <v>1689</v>
      </c>
      <c r="B339" s="100" t="s">
        <v>213</v>
      </c>
      <c r="C339" s="144">
        <v>0</v>
      </c>
      <c r="D339" s="131" t="str">
        <f>IF($B339="N/A","N/A",IF(C339&gt;10,"No",IF(C339&lt;-10,"No","Yes")))</f>
        <v>N/A</v>
      </c>
      <c r="E339" s="144">
        <v>0</v>
      </c>
      <c r="F339" s="131" t="str">
        <f>IF($B339="N/A","N/A",IF(E339&gt;10,"No",IF(E339&lt;-10,"No","Yes")))</f>
        <v>N/A</v>
      </c>
      <c r="G339" s="144">
        <v>0</v>
      </c>
      <c r="H339" s="131" t="str">
        <f>IF($B339="N/A","N/A",IF(G339&gt;10,"No",IF(G339&lt;-10,"No","Yes")))</f>
        <v>N/A</v>
      </c>
      <c r="I339" s="132" t="s">
        <v>1748</v>
      </c>
      <c r="J339" s="132" t="s">
        <v>1748</v>
      </c>
      <c r="K339" s="145" t="s">
        <v>741</v>
      </c>
      <c r="L339" s="103" t="str">
        <f t="shared" si="92"/>
        <v>N/A</v>
      </c>
    </row>
    <row r="340" spans="1:12" s="13" customFormat="1" ht="12" customHeight="1" x14ac:dyDescent="0.25">
      <c r="A340" s="170" t="s">
        <v>1646</v>
      </c>
      <c r="B340" s="171"/>
      <c r="C340" s="171"/>
      <c r="D340" s="171"/>
      <c r="E340" s="171"/>
      <c r="F340" s="171"/>
      <c r="G340" s="171"/>
      <c r="H340" s="171"/>
      <c r="I340" s="171"/>
      <c r="J340" s="171"/>
      <c r="K340" s="171"/>
      <c r="L340" s="172"/>
    </row>
    <row r="341" spans="1:12" s="13" customFormat="1" ht="12.75" customHeight="1" x14ac:dyDescent="0.25">
      <c r="A341" s="165" t="s">
        <v>1644</v>
      </c>
      <c r="B341" s="166"/>
      <c r="C341" s="166"/>
      <c r="D341" s="166"/>
      <c r="E341" s="166"/>
      <c r="F341" s="166"/>
      <c r="G341" s="166"/>
      <c r="H341" s="166"/>
      <c r="I341" s="166"/>
      <c r="J341" s="166"/>
      <c r="K341" s="166"/>
      <c r="L341" s="167"/>
    </row>
    <row r="342" spans="1:12" s="13" customFormat="1" x14ac:dyDescent="0.25">
      <c r="A342" s="168" t="s">
        <v>1742</v>
      </c>
      <c r="B342" s="168"/>
      <c r="C342" s="168"/>
      <c r="D342" s="168"/>
      <c r="E342" s="168"/>
      <c r="F342" s="168"/>
      <c r="G342" s="168"/>
      <c r="H342" s="168"/>
      <c r="I342" s="168"/>
      <c r="J342" s="168"/>
      <c r="K342" s="168"/>
      <c r="L342" s="169"/>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F7" sqref="F7"/>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745</v>
      </c>
    </row>
    <row r="2" spans="1:1" s="65" customFormat="1" x14ac:dyDescent="0.25">
      <c r="A2" s="77" t="s">
        <v>1645</v>
      </c>
    </row>
    <row r="3" spans="1:1" s="65" customFormat="1" x14ac:dyDescent="0.25">
      <c r="A3" s="66" t="s">
        <v>1642</v>
      </c>
    </row>
    <row r="4" spans="1:1" s="65" customFormat="1" x14ac:dyDescent="0.25">
      <c r="A4" s="65" t="s">
        <v>1685</v>
      </c>
    </row>
    <row r="5" spans="1:1" s="65" customFormat="1" x14ac:dyDescent="0.25">
      <c r="A5" s="65" t="s">
        <v>1643</v>
      </c>
    </row>
    <row r="6" spans="1:1" s="65" customFormat="1" x14ac:dyDescent="0.25">
      <c r="A6" s="65" t="s">
        <v>746</v>
      </c>
    </row>
    <row r="7" spans="1:1" x14ac:dyDescent="0.25">
      <c r="A7" s="65" t="s">
        <v>747</v>
      </c>
    </row>
    <row r="8" spans="1:1" x14ac:dyDescent="0.25">
      <c r="A8" s="77" t="s">
        <v>1645</v>
      </c>
    </row>
    <row r="9" spans="1:1" x14ac:dyDescent="0.25">
      <c r="A9" s="64" t="s">
        <v>748</v>
      </c>
    </row>
    <row r="10" spans="1:1" x14ac:dyDescent="0.25">
      <c r="A10" s="11" t="s">
        <v>749</v>
      </c>
    </row>
    <row r="11" spans="1:1" x14ac:dyDescent="0.25">
      <c r="A11" s="11" t="s">
        <v>750</v>
      </c>
    </row>
    <row r="12" spans="1:1" x14ac:dyDescent="0.25">
      <c r="A12" s="11" t="s">
        <v>751</v>
      </c>
    </row>
    <row r="13" spans="1:1" x14ac:dyDescent="0.25">
      <c r="A13" s="11" t="s">
        <v>752</v>
      </c>
    </row>
    <row r="14" spans="1:1" x14ac:dyDescent="0.25">
      <c r="A14" s="11" t="s">
        <v>753</v>
      </c>
    </row>
    <row r="15" spans="1:1" x14ac:dyDescent="0.25">
      <c r="A15" s="11" t="s">
        <v>754</v>
      </c>
    </row>
    <row r="16" spans="1:1" x14ac:dyDescent="0.25">
      <c r="A16" s="11" t="s">
        <v>755</v>
      </c>
    </row>
    <row r="17" spans="1:1" x14ac:dyDescent="0.25">
      <c r="A17" s="11" t="s">
        <v>756</v>
      </c>
    </row>
    <row r="18" spans="1:1" x14ac:dyDescent="0.25">
      <c r="A18" s="11" t="s">
        <v>757</v>
      </c>
    </row>
    <row r="19" spans="1:1" x14ac:dyDescent="0.25">
      <c r="A19" s="11" t="s">
        <v>758</v>
      </c>
    </row>
    <row r="20" spans="1:1" x14ac:dyDescent="0.25">
      <c r="A20" s="11" t="s">
        <v>759</v>
      </c>
    </row>
    <row r="21" spans="1:1" x14ac:dyDescent="0.25">
      <c r="A21" s="11" t="s">
        <v>760</v>
      </c>
    </row>
    <row r="22" spans="1:1" x14ac:dyDescent="0.25">
      <c r="A22" s="11" t="s">
        <v>761</v>
      </c>
    </row>
    <row r="23" spans="1:1" x14ac:dyDescent="0.25">
      <c r="A23" s="11" t="s">
        <v>762</v>
      </c>
    </row>
    <row r="24" spans="1:1" x14ac:dyDescent="0.25">
      <c r="A24" s="11" t="s">
        <v>763</v>
      </c>
    </row>
    <row r="25" spans="1:1" x14ac:dyDescent="0.25">
      <c r="A25" s="11" t="s">
        <v>764</v>
      </c>
    </row>
    <row r="26" spans="1:1" x14ac:dyDescent="0.25">
      <c r="A26" s="11" t="s">
        <v>765</v>
      </c>
    </row>
    <row r="27" spans="1:1" x14ac:dyDescent="0.25">
      <c r="A27" s="11" t="s">
        <v>766</v>
      </c>
    </row>
    <row r="28" spans="1:1" x14ac:dyDescent="0.25">
      <c r="A28" s="11" t="s">
        <v>767</v>
      </c>
    </row>
    <row r="29" spans="1:1" x14ac:dyDescent="0.25">
      <c r="A29" s="11" t="s">
        <v>768</v>
      </c>
    </row>
    <row r="30" spans="1:1" x14ac:dyDescent="0.25">
      <c r="A30" s="11" t="s">
        <v>769</v>
      </c>
    </row>
    <row r="31" spans="1:1" x14ac:dyDescent="0.25">
      <c r="A31" s="11" t="s">
        <v>770</v>
      </c>
    </row>
    <row r="32" spans="1:1" x14ac:dyDescent="0.25">
      <c r="A32" s="11" t="s">
        <v>771</v>
      </c>
    </row>
    <row r="33" spans="1:1" x14ac:dyDescent="0.25">
      <c r="A33" s="11" t="s">
        <v>772</v>
      </c>
    </row>
    <row r="34" spans="1:1" x14ac:dyDescent="0.25">
      <c r="A34" s="11" t="s">
        <v>773</v>
      </c>
    </row>
    <row r="35" spans="1:1" x14ac:dyDescent="0.25">
      <c r="A35" s="11" t="s">
        <v>774</v>
      </c>
    </row>
    <row r="36" spans="1:1" x14ac:dyDescent="0.25">
      <c r="A36" s="11" t="s">
        <v>775</v>
      </c>
    </row>
    <row r="37" spans="1:1" x14ac:dyDescent="0.25">
      <c r="A37" s="11" t="s">
        <v>776</v>
      </c>
    </row>
    <row r="38" spans="1:1" x14ac:dyDescent="0.25">
      <c r="A38" s="11" t="s">
        <v>777</v>
      </c>
    </row>
    <row r="39" spans="1:1" x14ac:dyDescent="0.25">
      <c r="A39" s="11" t="s">
        <v>778</v>
      </c>
    </row>
    <row r="40" spans="1:1" x14ac:dyDescent="0.25">
      <c r="A40" s="11" t="s">
        <v>779</v>
      </c>
    </row>
    <row r="41" spans="1:1" x14ac:dyDescent="0.25">
      <c r="A41" s="11" t="s">
        <v>780</v>
      </c>
    </row>
    <row r="42" spans="1:1" x14ac:dyDescent="0.25">
      <c r="A42" s="11" t="s">
        <v>781</v>
      </c>
    </row>
    <row r="43" spans="1:1" x14ac:dyDescent="0.25">
      <c r="A43" s="11" t="s">
        <v>782</v>
      </c>
    </row>
    <row r="44" spans="1:1" x14ac:dyDescent="0.25">
      <c r="A44" s="11" t="s">
        <v>783</v>
      </c>
    </row>
    <row r="45" spans="1:1" x14ac:dyDescent="0.25">
      <c r="A45" s="11" t="s">
        <v>784</v>
      </c>
    </row>
    <row r="46" spans="1:1" x14ac:dyDescent="0.25">
      <c r="A46" s="11" t="s">
        <v>785</v>
      </c>
    </row>
    <row r="47" spans="1:1" x14ac:dyDescent="0.25">
      <c r="A47" s="11" t="s">
        <v>786</v>
      </c>
    </row>
    <row r="48" spans="1:1" x14ac:dyDescent="0.25">
      <c r="A48" s="11" t="s">
        <v>787</v>
      </c>
    </row>
    <row r="49" spans="1:1" x14ac:dyDescent="0.25">
      <c r="A49" s="11" t="s">
        <v>788</v>
      </c>
    </row>
    <row r="50" spans="1:1" x14ac:dyDescent="0.25">
      <c r="A50" s="11" t="s">
        <v>789</v>
      </c>
    </row>
    <row r="51" spans="1:1" x14ac:dyDescent="0.25">
      <c r="A51" s="11" t="s">
        <v>790</v>
      </c>
    </row>
    <row r="52" spans="1:1" x14ac:dyDescent="0.25">
      <c r="A52" s="11" t="s">
        <v>791</v>
      </c>
    </row>
    <row r="53" spans="1:1" x14ac:dyDescent="0.25">
      <c r="A53" s="11" t="s">
        <v>792</v>
      </c>
    </row>
    <row r="54" spans="1:1" x14ac:dyDescent="0.25">
      <c r="A54" s="11" t="s">
        <v>793</v>
      </c>
    </row>
    <row r="55" spans="1:1" x14ac:dyDescent="0.25">
      <c r="A55" s="11" t="s">
        <v>794</v>
      </c>
    </row>
    <row r="56" spans="1:1" x14ac:dyDescent="0.25">
      <c r="A56" s="11" t="s">
        <v>795</v>
      </c>
    </row>
    <row r="57" spans="1:1" x14ac:dyDescent="0.25">
      <c r="A57" s="11" t="s">
        <v>796</v>
      </c>
    </row>
    <row r="58" spans="1:1" x14ac:dyDescent="0.25">
      <c r="A58" s="11" t="s">
        <v>797</v>
      </c>
    </row>
    <row r="59" spans="1:1" x14ac:dyDescent="0.25">
      <c r="A59" s="11" t="s">
        <v>798</v>
      </c>
    </row>
    <row r="60" spans="1:1" x14ac:dyDescent="0.25">
      <c r="A60" s="11" t="s">
        <v>799</v>
      </c>
    </row>
    <row r="61" spans="1:1" x14ac:dyDescent="0.25">
      <c r="A61" s="11" t="s">
        <v>1706</v>
      </c>
    </row>
    <row r="62" spans="1:1" x14ac:dyDescent="0.25">
      <c r="A62" s="11" t="s">
        <v>800</v>
      </c>
    </row>
    <row r="63" spans="1:1" x14ac:dyDescent="0.25">
      <c r="A63" s="11" t="s">
        <v>801</v>
      </c>
    </row>
    <row r="64" spans="1:1" x14ac:dyDescent="0.25">
      <c r="A64" s="11" t="s">
        <v>802</v>
      </c>
    </row>
    <row r="65" spans="1:1" x14ac:dyDescent="0.25">
      <c r="A65" s="11" t="s">
        <v>803</v>
      </c>
    </row>
    <row r="66" spans="1:1" x14ac:dyDescent="0.25">
      <c r="A66" s="11" t="s">
        <v>804</v>
      </c>
    </row>
    <row r="67" spans="1:1" x14ac:dyDescent="0.25">
      <c r="A67" s="11" t="s">
        <v>805</v>
      </c>
    </row>
    <row r="68" spans="1:1" x14ac:dyDescent="0.25">
      <c r="A68" s="11" t="s">
        <v>806</v>
      </c>
    </row>
    <row r="69" spans="1:1" x14ac:dyDescent="0.25">
      <c r="A69" s="11" t="s">
        <v>807</v>
      </c>
    </row>
    <row r="70" spans="1:1" x14ac:dyDescent="0.25">
      <c r="A70" s="11" t="s">
        <v>808</v>
      </c>
    </row>
    <row r="71" spans="1:1" x14ac:dyDescent="0.25">
      <c r="A71" s="11" t="s">
        <v>809</v>
      </c>
    </row>
    <row r="72" spans="1:1" x14ac:dyDescent="0.25">
      <c r="A72" s="11" t="s">
        <v>810</v>
      </c>
    </row>
    <row r="73" spans="1:1" x14ac:dyDescent="0.25">
      <c r="A73" s="11" t="s">
        <v>811</v>
      </c>
    </row>
    <row r="74" spans="1:1" x14ac:dyDescent="0.25">
      <c r="A74" s="11" t="s">
        <v>812</v>
      </c>
    </row>
    <row r="75" spans="1:1" x14ac:dyDescent="0.25">
      <c r="A75" s="11" t="s">
        <v>813</v>
      </c>
    </row>
    <row r="76" spans="1:1" x14ac:dyDescent="0.25">
      <c r="A76" s="11" t="s">
        <v>814</v>
      </c>
    </row>
    <row r="77" spans="1:1" x14ac:dyDescent="0.25">
      <c r="A77" s="11" t="s">
        <v>815</v>
      </c>
    </row>
    <row r="78" spans="1:1" x14ac:dyDescent="0.25">
      <c r="A78" s="11" t="s">
        <v>816</v>
      </c>
    </row>
    <row r="79" spans="1:1" x14ac:dyDescent="0.25">
      <c r="A79" s="77"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L3" sqref="L3"/>
      <selection pane="topRight" activeCell="L3" sqref="L3"/>
      <selection pane="bottomLeft" activeCell="L3" sqref="L3"/>
      <selection pane="bottomRight" activeCell="A173" sqref="A173:L173"/>
    </sheetView>
  </sheetViews>
  <sheetFormatPr defaultColWidth="9.1796875" defaultRowHeight="12.5" x14ac:dyDescent="0.25"/>
  <cols>
    <col min="1" max="1" width="77.26953125" style="15" customWidth="1"/>
    <col min="2" max="2" width="20"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2.26953125" style="13" customWidth="1"/>
    <col min="12" max="12" width="29.17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24.75" customHeight="1" x14ac:dyDescent="0.3">
      <c r="A2" s="179" t="s">
        <v>1605</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3" t="s">
        <v>58</v>
      </c>
      <c r="B6" s="25" t="s">
        <v>213</v>
      </c>
      <c r="C6" s="10">
        <v>0</v>
      </c>
      <c r="D6" s="7" t="str">
        <f t="shared" ref="D6:D12" si="0">IF($B6="N/A","N/A",IF(C6&gt;10,"No",IF(C6&lt;-10,"No","Yes")))</f>
        <v>N/A</v>
      </c>
      <c r="E6" s="10">
        <v>2056408337</v>
      </c>
      <c r="F6" s="7" t="str">
        <f t="shared" ref="F6:F12" si="1">IF($B6="N/A","N/A",IF(E6&gt;10,"No",IF(E6&lt;-10,"No","Yes")))</f>
        <v>N/A</v>
      </c>
      <c r="G6" s="10">
        <v>2096464951</v>
      </c>
      <c r="H6" s="7" t="str">
        <f t="shared" ref="H6:H12" si="2">IF($B6="N/A","N/A",IF(G6&gt;10,"No",IF(G6&lt;-10,"No","Yes")))</f>
        <v>N/A</v>
      </c>
      <c r="I6" s="8" t="s">
        <v>1748</v>
      </c>
      <c r="J6" s="8">
        <v>1.948</v>
      </c>
      <c r="K6" s="25" t="s">
        <v>739</v>
      </c>
      <c r="L6" s="92" t="str">
        <f t="shared" ref="L6:L13" si="3">IF(J6="Div by 0", "N/A", IF(K6="N/A","N/A", IF(J6&gt;VALUE(MID(K6,1,2)), "No", IF(J6&lt;-1*VALUE(MID(K6,1,2)), "No", "Yes"))))</f>
        <v>Yes</v>
      </c>
    </row>
    <row r="7" spans="1:12" x14ac:dyDescent="0.25">
      <c r="A7" s="123" t="s">
        <v>1132</v>
      </c>
      <c r="B7" s="25" t="s">
        <v>213</v>
      </c>
      <c r="C7" s="10">
        <v>0</v>
      </c>
      <c r="D7" s="7" t="str">
        <f t="shared" si="0"/>
        <v>N/A</v>
      </c>
      <c r="E7" s="10">
        <v>4918.2252392</v>
      </c>
      <c r="F7" s="7" t="str">
        <f t="shared" si="1"/>
        <v>N/A</v>
      </c>
      <c r="G7" s="10">
        <v>4818.3519902999997</v>
      </c>
      <c r="H7" s="7" t="str">
        <f t="shared" si="2"/>
        <v>N/A</v>
      </c>
      <c r="I7" s="8" t="s">
        <v>1748</v>
      </c>
      <c r="J7" s="8">
        <v>-2.0299999999999998</v>
      </c>
      <c r="K7" s="25" t="s">
        <v>739</v>
      </c>
      <c r="L7" s="92" t="str">
        <f t="shared" si="3"/>
        <v>Yes</v>
      </c>
    </row>
    <row r="8" spans="1:12" x14ac:dyDescent="0.25">
      <c r="A8" s="123" t="s">
        <v>724</v>
      </c>
      <c r="B8" s="25" t="s">
        <v>213</v>
      </c>
      <c r="C8" s="10">
        <v>0</v>
      </c>
      <c r="D8" s="7" t="str">
        <f t="shared" si="0"/>
        <v>N/A</v>
      </c>
      <c r="E8" s="10">
        <v>669</v>
      </c>
      <c r="F8" s="7" t="str">
        <f t="shared" si="1"/>
        <v>N/A</v>
      </c>
      <c r="G8" s="10">
        <v>710</v>
      </c>
      <c r="H8" s="7" t="str">
        <f t="shared" si="2"/>
        <v>N/A</v>
      </c>
      <c r="I8" s="8" t="s">
        <v>1748</v>
      </c>
      <c r="J8" s="8">
        <v>6.1289999999999996</v>
      </c>
      <c r="K8" s="25" t="s">
        <v>739</v>
      </c>
      <c r="L8" s="92" t="str">
        <f t="shared" si="3"/>
        <v>Yes</v>
      </c>
    </row>
    <row r="9" spans="1:12" x14ac:dyDescent="0.25">
      <c r="A9" s="123" t="s">
        <v>725</v>
      </c>
      <c r="B9" s="25" t="s">
        <v>213</v>
      </c>
      <c r="C9" s="10">
        <v>0</v>
      </c>
      <c r="D9" s="7" t="str">
        <f t="shared" si="0"/>
        <v>N/A</v>
      </c>
      <c r="E9" s="10">
        <v>1437</v>
      </c>
      <c r="F9" s="7" t="str">
        <f t="shared" si="1"/>
        <v>N/A</v>
      </c>
      <c r="G9" s="10">
        <v>1440</v>
      </c>
      <c r="H9" s="7" t="str">
        <f t="shared" si="2"/>
        <v>N/A</v>
      </c>
      <c r="I9" s="8" t="s">
        <v>1748</v>
      </c>
      <c r="J9" s="8">
        <v>0.20880000000000001</v>
      </c>
      <c r="K9" s="25" t="s">
        <v>739</v>
      </c>
      <c r="L9" s="92" t="str">
        <f t="shared" si="3"/>
        <v>Yes</v>
      </c>
    </row>
    <row r="10" spans="1:12" x14ac:dyDescent="0.25">
      <c r="A10" s="123" t="s">
        <v>726</v>
      </c>
      <c r="B10" s="25" t="s">
        <v>213</v>
      </c>
      <c r="C10" s="10">
        <v>0</v>
      </c>
      <c r="D10" s="7" t="str">
        <f t="shared" si="0"/>
        <v>N/A</v>
      </c>
      <c r="E10" s="10">
        <v>3209</v>
      </c>
      <c r="F10" s="7" t="str">
        <f t="shared" si="1"/>
        <v>N/A</v>
      </c>
      <c r="G10" s="10">
        <v>2996</v>
      </c>
      <c r="H10" s="7" t="str">
        <f t="shared" si="2"/>
        <v>N/A</v>
      </c>
      <c r="I10" s="8" t="s">
        <v>1748</v>
      </c>
      <c r="J10" s="8">
        <v>-6.64</v>
      </c>
      <c r="K10" s="25" t="s">
        <v>739</v>
      </c>
      <c r="L10" s="92" t="str">
        <f t="shared" si="3"/>
        <v>Yes</v>
      </c>
    </row>
    <row r="11" spans="1:12" x14ac:dyDescent="0.25">
      <c r="A11" s="123" t="s">
        <v>727</v>
      </c>
      <c r="B11" s="25" t="s">
        <v>213</v>
      </c>
      <c r="C11" s="10">
        <v>0</v>
      </c>
      <c r="D11" s="7" t="str">
        <f t="shared" si="0"/>
        <v>N/A</v>
      </c>
      <c r="E11" s="10">
        <v>23719.5</v>
      </c>
      <c r="F11" s="7" t="str">
        <f t="shared" si="1"/>
        <v>N/A</v>
      </c>
      <c r="G11" s="10">
        <v>22401.5</v>
      </c>
      <c r="H11" s="7" t="str">
        <f t="shared" si="2"/>
        <v>N/A</v>
      </c>
      <c r="I11" s="8" t="s">
        <v>1748</v>
      </c>
      <c r="J11" s="8">
        <v>-5.56</v>
      </c>
      <c r="K11" s="25" t="s">
        <v>739</v>
      </c>
      <c r="L11" s="92" t="str">
        <f t="shared" si="3"/>
        <v>Yes</v>
      </c>
    </row>
    <row r="12" spans="1:12" x14ac:dyDescent="0.25">
      <c r="A12" s="123" t="s">
        <v>728</v>
      </c>
      <c r="B12" s="25" t="s">
        <v>213</v>
      </c>
      <c r="C12" s="10">
        <v>0</v>
      </c>
      <c r="D12" s="7" t="str">
        <f t="shared" si="0"/>
        <v>N/A</v>
      </c>
      <c r="E12" s="10">
        <v>58896</v>
      </c>
      <c r="F12" s="7" t="str">
        <f t="shared" si="1"/>
        <v>N/A</v>
      </c>
      <c r="G12" s="10">
        <v>60936</v>
      </c>
      <c r="H12" s="7" t="str">
        <f t="shared" si="2"/>
        <v>N/A</v>
      </c>
      <c r="I12" s="8" t="s">
        <v>1748</v>
      </c>
      <c r="J12" s="8">
        <v>3.464</v>
      </c>
      <c r="K12" s="25" t="s">
        <v>739</v>
      </c>
      <c r="L12" s="92" t="str">
        <f t="shared" si="3"/>
        <v>Yes</v>
      </c>
    </row>
    <row r="13" spans="1:12" x14ac:dyDescent="0.25">
      <c r="A13" s="123" t="s">
        <v>74</v>
      </c>
      <c r="B13" s="25" t="s">
        <v>213</v>
      </c>
      <c r="C13" s="10">
        <v>0</v>
      </c>
      <c r="D13" s="7" t="str">
        <f>IF($B13="N/A","N/A",IF(C13&gt;10,"No",IF(C13&lt;-10,"No","Yes")))</f>
        <v>N/A</v>
      </c>
      <c r="E13" s="10">
        <v>1622009</v>
      </c>
      <c r="F13" s="7" t="str">
        <f>IF($B13="N/A","N/A",IF(E13&gt;10,"No",IF(E13&lt;-10,"No","Yes")))</f>
        <v>N/A</v>
      </c>
      <c r="G13" s="10">
        <v>5003815</v>
      </c>
      <c r="H13" s="7" t="str">
        <f>IF($B13="N/A","N/A",IF(G13&gt;10,"No",IF(G13&lt;-10,"No","Yes")))</f>
        <v>N/A</v>
      </c>
      <c r="I13" s="8" t="s">
        <v>1748</v>
      </c>
      <c r="J13" s="8">
        <v>208.5</v>
      </c>
      <c r="K13" s="25" t="s">
        <v>739</v>
      </c>
      <c r="L13" s="92" t="str">
        <f t="shared" si="3"/>
        <v>No</v>
      </c>
    </row>
    <row r="14" spans="1:12" x14ac:dyDescent="0.25">
      <c r="A14" s="139" t="s">
        <v>157</v>
      </c>
      <c r="B14" s="21" t="s">
        <v>213</v>
      </c>
      <c r="C14" s="4">
        <v>100</v>
      </c>
      <c r="D14" s="7" t="str">
        <f t="shared" ref="D14:D18" si="4">IF($B14="N/A","N/A",IF(C14&gt;10,"No",IF(C14&lt;-10,"No","Yes")))</f>
        <v>N/A</v>
      </c>
      <c r="E14" s="4">
        <v>10.120300392000001</v>
      </c>
      <c r="F14" s="7" t="str">
        <f t="shared" ref="F14:F18" si="5">IF($B14="N/A","N/A",IF(E14&gt;10,"No",IF(E14&lt;-10,"No","Yes")))</f>
        <v>N/A</v>
      </c>
      <c r="G14" s="4">
        <v>8.8101585841999999</v>
      </c>
      <c r="H14" s="7" t="str">
        <f t="shared" ref="H14:H18" si="6">IF($B14="N/A","N/A",IF(G14&gt;10,"No",IF(G14&lt;-10,"No","Yes")))</f>
        <v>N/A</v>
      </c>
      <c r="I14" s="8">
        <v>-89.9</v>
      </c>
      <c r="J14" s="8">
        <v>-12.9</v>
      </c>
      <c r="K14" s="25" t="s">
        <v>739</v>
      </c>
      <c r="L14" s="92" t="str">
        <f t="shared" ref="L14:L18" si="7">IF(J14="Div by 0", "N/A", IF(K14="N/A","N/A", IF(J14&gt;VALUE(MID(K14,1,2)), "No", IF(J14&lt;-1*VALUE(MID(K14,1,2)), "No", "Yes"))))</f>
        <v>Yes</v>
      </c>
    </row>
    <row r="15" spans="1:12" x14ac:dyDescent="0.25">
      <c r="A15" s="123" t="s">
        <v>419</v>
      </c>
      <c r="B15" s="21" t="s">
        <v>213</v>
      </c>
      <c r="C15" s="4">
        <v>100</v>
      </c>
      <c r="D15" s="7" t="str">
        <f t="shared" si="4"/>
        <v>N/A</v>
      </c>
      <c r="E15" s="4">
        <v>29.774243202000001</v>
      </c>
      <c r="F15" s="7" t="str">
        <f t="shared" si="5"/>
        <v>N/A</v>
      </c>
      <c r="G15" s="4">
        <v>25.347015793000001</v>
      </c>
      <c r="H15" s="7" t="str">
        <f t="shared" si="6"/>
        <v>N/A</v>
      </c>
      <c r="I15" s="8">
        <v>-70.2</v>
      </c>
      <c r="J15" s="8">
        <v>-14.9</v>
      </c>
      <c r="K15" s="25" t="s">
        <v>739</v>
      </c>
      <c r="L15" s="92" t="str">
        <f t="shared" si="7"/>
        <v>Yes</v>
      </c>
    </row>
    <row r="16" spans="1:12" x14ac:dyDescent="0.25">
      <c r="A16" s="123" t="s">
        <v>420</v>
      </c>
      <c r="B16" s="21" t="s">
        <v>213</v>
      </c>
      <c r="C16" s="4">
        <v>100</v>
      </c>
      <c r="D16" s="7" t="str">
        <f t="shared" si="4"/>
        <v>N/A</v>
      </c>
      <c r="E16" s="4">
        <v>28.273074608000002</v>
      </c>
      <c r="F16" s="7" t="str">
        <f t="shared" si="5"/>
        <v>N/A</v>
      </c>
      <c r="G16" s="4">
        <v>20.018228217000001</v>
      </c>
      <c r="H16" s="7" t="str">
        <f t="shared" si="6"/>
        <v>N/A</v>
      </c>
      <c r="I16" s="8">
        <v>-71.7</v>
      </c>
      <c r="J16" s="8">
        <v>-29.2</v>
      </c>
      <c r="K16" s="25" t="s">
        <v>739</v>
      </c>
      <c r="L16" s="92" t="str">
        <f t="shared" si="7"/>
        <v>Yes</v>
      </c>
    </row>
    <row r="17" spans="1:12" x14ac:dyDescent="0.25">
      <c r="A17" s="123" t="s">
        <v>421</v>
      </c>
      <c r="B17" s="21" t="s">
        <v>213</v>
      </c>
      <c r="C17" s="4">
        <v>100</v>
      </c>
      <c r="D17" s="7" t="str">
        <f t="shared" si="4"/>
        <v>N/A</v>
      </c>
      <c r="E17" s="4">
        <v>6.6941731199999993E-2</v>
      </c>
      <c r="F17" s="7" t="str">
        <f t="shared" si="5"/>
        <v>N/A</v>
      </c>
      <c r="G17" s="4">
        <v>1.8008424625999999</v>
      </c>
      <c r="H17" s="7" t="str">
        <f t="shared" si="6"/>
        <v>N/A</v>
      </c>
      <c r="I17" s="8">
        <v>-99.9</v>
      </c>
      <c r="J17" s="8">
        <v>2590</v>
      </c>
      <c r="K17" s="25" t="s">
        <v>739</v>
      </c>
      <c r="L17" s="92" t="str">
        <f t="shared" si="7"/>
        <v>No</v>
      </c>
    </row>
    <row r="18" spans="1:12" x14ac:dyDescent="0.25">
      <c r="A18" s="123" t="s">
        <v>422</v>
      </c>
      <c r="B18" s="21" t="s">
        <v>213</v>
      </c>
      <c r="C18" s="4">
        <v>100</v>
      </c>
      <c r="D18" s="7" t="str">
        <f t="shared" si="4"/>
        <v>N/A</v>
      </c>
      <c r="E18" s="4">
        <v>12.513907109</v>
      </c>
      <c r="F18" s="7" t="str">
        <f t="shared" si="5"/>
        <v>N/A</v>
      </c>
      <c r="G18" s="4">
        <v>12.528718284</v>
      </c>
      <c r="H18" s="7" t="str">
        <f t="shared" si="6"/>
        <v>N/A</v>
      </c>
      <c r="I18" s="8">
        <v>-87.5</v>
      </c>
      <c r="J18" s="8">
        <v>0.11840000000000001</v>
      </c>
      <c r="K18" s="25" t="s">
        <v>739</v>
      </c>
      <c r="L18" s="92" t="str">
        <f t="shared" si="7"/>
        <v>Yes</v>
      </c>
    </row>
    <row r="19" spans="1:12" x14ac:dyDescent="0.25">
      <c r="A19" s="123" t="s">
        <v>75</v>
      </c>
      <c r="B19" s="25" t="s">
        <v>213</v>
      </c>
      <c r="C19" s="22">
        <v>0</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t="s">
        <v>1748</v>
      </c>
      <c r="J19" s="8">
        <v>66.67</v>
      </c>
      <c r="K19" s="25" t="s">
        <v>213</v>
      </c>
      <c r="L19" s="92" t="str">
        <f t="shared" ref="L19:L25" si="11">IF(J19="Div by 0", "N/A", IF(K19="N/A","N/A", IF(J19&gt;VALUE(MID(K19,1,2)), "No", IF(J19&lt;-1*VALUE(MID(K19,1,2)), "No", "Yes"))))</f>
        <v>N/A</v>
      </c>
    </row>
    <row r="20" spans="1:12" x14ac:dyDescent="0.25">
      <c r="A20" s="123" t="s">
        <v>76</v>
      </c>
      <c r="B20" s="25" t="s">
        <v>213</v>
      </c>
      <c r="C20" s="22">
        <v>0</v>
      </c>
      <c r="D20" s="7" t="str">
        <f t="shared" si="8"/>
        <v>N/A</v>
      </c>
      <c r="E20" s="22">
        <v>24</v>
      </c>
      <c r="F20" s="7" t="str">
        <f t="shared" si="9"/>
        <v>N/A</v>
      </c>
      <c r="G20" s="22">
        <v>26</v>
      </c>
      <c r="H20" s="7" t="str">
        <f t="shared" si="10"/>
        <v>N/A</v>
      </c>
      <c r="I20" s="8" t="s">
        <v>1748</v>
      </c>
      <c r="J20" s="8">
        <v>8.3330000000000002</v>
      </c>
      <c r="K20" s="25" t="s">
        <v>213</v>
      </c>
      <c r="L20" s="92" t="str">
        <f t="shared" si="11"/>
        <v>N/A</v>
      </c>
    </row>
    <row r="21" spans="1:12" x14ac:dyDescent="0.25">
      <c r="A21" s="139" t="s">
        <v>1132</v>
      </c>
      <c r="B21" s="25" t="s">
        <v>213</v>
      </c>
      <c r="C21" s="10">
        <v>0</v>
      </c>
      <c r="D21" s="7" t="str">
        <f t="shared" si="8"/>
        <v>N/A</v>
      </c>
      <c r="E21" s="10">
        <v>4918.2252392</v>
      </c>
      <c r="F21" s="7" t="str">
        <f t="shared" si="9"/>
        <v>N/A</v>
      </c>
      <c r="G21" s="10">
        <v>4818.3519902999997</v>
      </c>
      <c r="H21" s="7" t="str">
        <f t="shared" si="10"/>
        <v>N/A</v>
      </c>
      <c r="I21" s="8" t="s">
        <v>1748</v>
      </c>
      <c r="J21" s="8">
        <v>-2.0299999999999998</v>
      </c>
      <c r="K21" s="25" t="s">
        <v>739</v>
      </c>
      <c r="L21" s="92" t="str">
        <f t="shared" si="11"/>
        <v>Yes</v>
      </c>
    </row>
    <row r="22" spans="1:12" x14ac:dyDescent="0.25">
      <c r="A22" s="123" t="s">
        <v>1727</v>
      </c>
      <c r="B22" s="25" t="s">
        <v>213</v>
      </c>
      <c r="C22" s="10">
        <v>0</v>
      </c>
      <c r="D22" s="7" t="str">
        <f t="shared" si="8"/>
        <v>N/A</v>
      </c>
      <c r="E22" s="10">
        <v>12666.285146</v>
      </c>
      <c r="F22" s="7" t="str">
        <f t="shared" si="9"/>
        <v>N/A</v>
      </c>
      <c r="G22" s="10">
        <v>12951.723628</v>
      </c>
      <c r="H22" s="7" t="str">
        <f t="shared" si="10"/>
        <v>N/A</v>
      </c>
      <c r="I22" s="8" t="s">
        <v>1748</v>
      </c>
      <c r="J22" s="8">
        <v>2.254</v>
      </c>
      <c r="K22" s="25" t="s">
        <v>739</v>
      </c>
      <c r="L22" s="92" t="str">
        <f t="shared" si="11"/>
        <v>Yes</v>
      </c>
    </row>
    <row r="23" spans="1:12" x14ac:dyDescent="0.25">
      <c r="A23" s="123" t="s">
        <v>1133</v>
      </c>
      <c r="B23" s="25" t="s">
        <v>213</v>
      </c>
      <c r="C23" s="10">
        <v>0</v>
      </c>
      <c r="D23" s="7" t="str">
        <f t="shared" si="8"/>
        <v>N/A</v>
      </c>
      <c r="E23" s="10">
        <v>10517.560425</v>
      </c>
      <c r="F23" s="7" t="str">
        <f t="shared" si="9"/>
        <v>N/A</v>
      </c>
      <c r="G23" s="10">
        <v>10846.79938</v>
      </c>
      <c r="H23" s="7" t="str">
        <f t="shared" si="10"/>
        <v>N/A</v>
      </c>
      <c r="I23" s="8" t="s">
        <v>1748</v>
      </c>
      <c r="J23" s="8">
        <v>3.13</v>
      </c>
      <c r="K23" s="25" t="s">
        <v>739</v>
      </c>
      <c r="L23" s="92" t="str">
        <f t="shared" si="11"/>
        <v>Yes</v>
      </c>
    </row>
    <row r="24" spans="1:12" x14ac:dyDescent="0.25">
      <c r="A24" s="123" t="s">
        <v>1134</v>
      </c>
      <c r="B24" s="25" t="s">
        <v>213</v>
      </c>
      <c r="C24" s="10">
        <v>0</v>
      </c>
      <c r="D24" s="7" t="str">
        <f t="shared" si="8"/>
        <v>N/A</v>
      </c>
      <c r="E24" s="10">
        <v>2136.7697710000002</v>
      </c>
      <c r="F24" s="7" t="str">
        <f t="shared" si="9"/>
        <v>N/A</v>
      </c>
      <c r="G24" s="10">
        <v>2021.7201484</v>
      </c>
      <c r="H24" s="7" t="str">
        <f t="shared" si="10"/>
        <v>N/A</v>
      </c>
      <c r="I24" s="8" t="s">
        <v>1748</v>
      </c>
      <c r="J24" s="8">
        <v>-5.38</v>
      </c>
      <c r="K24" s="25" t="s">
        <v>739</v>
      </c>
      <c r="L24" s="92" t="str">
        <f t="shared" si="11"/>
        <v>Yes</v>
      </c>
    </row>
    <row r="25" spans="1:12" x14ac:dyDescent="0.25">
      <c r="A25" s="123" t="s">
        <v>1135</v>
      </c>
      <c r="B25" s="25" t="s">
        <v>213</v>
      </c>
      <c r="C25" s="10">
        <v>0</v>
      </c>
      <c r="D25" s="7" t="str">
        <f t="shared" si="8"/>
        <v>N/A</v>
      </c>
      <c r="E25" s="10">
        <v>3305.0278972000001</v>
      </c>
      <c r="F25" s="7" t="str">
        <f t="shared" si="9"/>
        <v>N/A</v>
      </c>
      <c r="G25" s="10">
        <v>3157.8691285</v>
      </c>
      <c r="H25" s="7" t="str">
        <f t="shared" si="10"/>
        <v>N/A</v>
      </c>
      <c r="I25" s="8" t="s">
        <v>1748</v>
      </c>
      <c r="J25" s="8">
        <v>-4.45</v>
      </c>
      <c r="K25" s="25" t="s">
        <v>739</v>
      </c>
      <c r="L25" s="92" t="str">
        <f t="shared" si="11"/>
        <v>Yes</v>
      </c>
    </row>
    <row r="26" spans="1:12" x14ac:dyDescent="0.25">
      <c r="A26" s="115" t="s">
        <v>1136</v>
      </c>
      <c r="B26" s="25" t="s">
        <v>213</v>
      </c>
      <c r="C26" s="10">
        <v>0</v>
      </c>
      <c r="D26" s="7" t="str">
        <f t="shared" si="8"/>
        <v>N/A</v>
      </c>
      <c r="E26" s="10">
        <v>4974.2549478999999</v>
      </c>
      <c r="F26" s="7" t="str">
        <f t="shared" si="9"/>
        <v>N/A</v>
      </c>
      <c r="G26" s="10">
        <v>4889.5211823</v>
      </c>
      <c r="H26" s="7" t="str">
        <f t="shared" si="10"/>
        <v>N/A</v>
      </c>
      <c r="I26" s="8" t="s">
        <v>1748</v>
      </c>
      <c r="J26" s="8">
        <v>-1.7</v>
      </c>
      <c r="K26" s="25" t="s">
        <v>739</v>
      </c>
      <c r="L26" s="92" t="str">
        <f>IF(J26="Div by 0", "N/A", IF(OR(J26="N/A",K26="N/A"),"N/A", IF(J26&gt;VALUE(MID(K26,1,2)), "No", IF(J26&lt;-1*VALUE(MID(K26,1,2)), "No", "Yes"))))</f>
        <v>Yes</v>
      </c>
    </row>
    <row r="27" spans="1:12" x14ac:dyDescent="0.25">
      <c r="A27" s="115" t="s">
        <v>1137</v>
      </c>
      <c r="B27" s="25" t="s">
        <v>213</v>
      </c>
      <c r="C27" s="10">
        <v>0</v>
      </c>
      <c r="D27" s="7" t="str">
        <f t="shared" si="8"/>
        <v>N/A</v>
      </c>
      <c r="E27" s="10">
        <v>4846.6944940000003</v>
      </c>
      <c r="F27" s="7" t="str">
        <f t="shared" si="9"/>
        <v>N/A</v>
      </c>
      <c r="G27" s="10">
        <v>4729.2630196</v>
      </c>
      <c r="H27" s="7" t="str">
        <f t="shared" si="10"/>
        <v>N/A</v>
      </c>
      <c r="I27" s="8" t="s">
        <v>1748</v>
      </c>
      <c r="J27" s="8">
        <v>-2.42</v>
      </c>
      <c r="K27" s="25" t="s">
        <v>739</v>
      </c>
      <c r="L27" s="92" t="str">
        <f>IF(J27="Div by 0", "N/A", IF(OR(J27="N/A",K27="N/A"),"N/A", IF(J27&gt;VALUE(MID(K27,1,2)), "No", IF(J27&lt;-1*VALUE(MID(K27,1,2)), "No", "Yes"))))</f>
        <v>Yes</v>
      </c>
    </row>
    <row r="28" spans="1:12" x14ac:dyDescent="0.25">
      <c r="A28" s="139" t="s">
        <v>1138</v>
      </c>
      <c r="B28" s="25" t="s">
        <v>213</v>
      </c>
      <c r="C28" s="10">
        <v>0</v>
      </c>
      <c r="D28" s="7" t="str">
        <f t="shared" si="8"/>
        <v>N/A</v>
      </c>
      <c r="E28" s="10">
        <v>9725.3080401999996</v>
      </c>
      <c r="F28" s="7" t="str">
        <f t="shared" si="9"/>
        <v>N/A</v>
      </c>
      <c r="G28" s="10">
        <v>9877.1536450999993</v>
      </c>
      <c r="H28" s="7" t="str">
        <f t="shared" si="10"/>
        <v>N/A</v>
      </c>
      <c r="I28" s="8" t="s">
        <v>1748</v>
      </c>
      <c r="J28" s="8">
        <v>1.5609999999999999</v>
      </c>
      <c r="K28" s="25" t="s">
        <v>739</v>
      </c>
      <c r="L28" s="92" t="str">
        <f>IF(J28="Div by 0", "N/A", IF(K28="N/A","N/A", IF(J28&gt;VALUE(MID(K28,1,2)), "No", IF(J28&lt;-1*VALUE(MID(K28,1,2)), "No", "Yes"))))</f>
        <v>Yes</v>
      </c>
    </row>
    <row r="29" spans="1:12" x14ac:dyDescent="0.25">
      <c r="A29" s="115" t="s">
        <v>1139</v>
      </c>
      <c r="B29" s="25" t="s">
        <v>213</v>
      </c>
      <c r="C29" s="10">
        <v>0</v>
      </c>
      <c r="D29" s="7" t="str">
        <f t="shared" si="8"/>
        <v>N/A</v>
      </c>
      <c r="E29" s="10">
        <v>12822.973045000001</v>
      </c>
      <c r="F29" s="7" t="str">
        <f t="shared" si="9"/>
        <v>N/A</v>
      </c>
      <c r="G29" s="10">
        <v>13016.465759999999</v>
      </c>
      <c r="H29" s="7" t="str">
        <f t="shared" si="10"/>
        <v>N/A</v>
      </c>
      <c r="I29" s="8" t="s">
        <v>1748</v>
      </c>
      <c r="J29" s="8">
        <v>1.5089999999999999</v>
      </c>
      <c r="K29" s="25" t="s">
        <v>739</v>
      </c>
      <c r="L29" s="92" t="str">
        <f>IF(J29="Div by 0", "N/A", IF(K29="N/A","N/A", IF(J29&gt;VALUE(MID(K29,1,2)), "No", IF(J29&lt;-1*VALUE(MID(K29,1,2)), "No", "Yes"))))</f>
        <v>Yes</v>
      </c>
    </row>
    <row r="30" spans="1:12" x14ac:dyDescent="0.25">
      <c r="A30" s="115" t="s">
        <v>1140</v>
      </c>
      <c r="B30" s="25" t="s">
        <v>213</v>
      </c>
      <c r="C30" s="10">
        <v>0</v>
      </c>
      <c r="D30" s="7" t="str">
        <f t="shared" si="8"/>
        <v>N/A</v>
      </c>
      <c r="E30" s="10">
        <v>6740.5245114999998</v>
      </c>
      <c r="F30" s="7" t="str">
        <f t="shared" si="9"/>
        <v>N/A</v>
      </c>
      <c r="G30" s="10">
        <v>6950.0447262999996</v>
      </c>
      <c r="H30" s="7" t="str">
        <f t="shared" si="10"/>
        <v>N/A</v>
      </c>
      <c r="I30" s="8" t="s">
        <v>1748</v>
      </c>
      <c r="J30" s="8">
        <v>3.1080000000000001</v>
      </c>
      <c r="K30" s="25" t="s">
        <v>739</v>
      </c>
      <c r="L30" s="92" t="str">
        <f>IF(J30="Div by 0", "N/A", IF(K30="N/A","N/A", IF(J30&gt;VALUE(MID(K30,1,2)), "No", IF(J30&lt;-1*VALUE(MID(K30,1,2)), "No", "Yes"))))</f>
        <v>Yes</v>
      </c>
    </row>
    <row r="31" spans="1:12" x14ac:dyDescent="0.25">
      <c r="A31" s="115" t="s">
        <v>1141</v>
      </c>
      <c r="B31" s="25" t="s">
        <v>213</v>
      </c>
      <c r="C31" s="10">
        <v>0</v>
      </c>
      <c r="D31" s="7" t="str">
        <f t="shared" si="8"/>
        <v>N/A</v>
      </c>
      <c r="E31" s="10">
        <v>10475.323842</v>
      </c>
      <c r="F31" s="7" t="str">
        <f t="shared" si="9"/>
        <v>N/A</v>
      </c>
      <c r="G31" s="10">
        <v>10603.227002</v>
      </c>
      <c r="H31" s="7" t="str">
        <f t="shared" si="10"/>
        <v>N/A</v>
      </c>
      <c r="I31" s="8" t="s">
        <v>1748</v>
      </c>
      <c r="J31" s="8">
        <v>1.2210000000000001</v>
      </c>
      <c r="K31" s="25" t="s">
        <v>739</v>
      </c>
      <c r="L31" s="92" t="str">
        <f>IF(J31="Div by 0", "N/A", IF(OR(J31="N/A",K31="N/A"),"N/A", IF(J31&gt;VALUE(MID(K31,1,2)), "No", IF(J31&lt;-1*VALUE(MID(K31,1,2)), "No", "Yes"))))</f>
        <v>Yes</v>
      </c>
    </row>
    <row r="32" spans="1:12" x14ac:dyDescent="0.25">
      <c r="A32" s="115" t="s">
        <v>1142</v>
      </c>
      <c r="B32" s="25" t="s">
        <v>213</v>
      </c>
      <c r="C32" s="10">
        <v>0</v>
      </c>
      <c r="D32" s="7" t="str">
        <f t="shared" si="8"/>
        <v>N/A</v>
      </c>
      <c r="E32" s="10">
        <v>8565.9356767000008</v>
      </c>
      <c r="F32" s="7" t="str">
        <f t="shared" si="9"/>
        <v>N/A</v>
      </c>
      <c r="G32" s="10">
        <v>8764.3725548999992</v>
      </c>
      <c r="H32" s="7" t="str">
        <f t="shared" si="10"/>
        <v>N/A</v>
      </c>
      <c r="I32" s="8" t="s">
        <v>1748</v>
      </c>
      <c r="J32" s="8">
        <v>2.3170000000000002</v>
      </c>
      <c r="K32" s="25" t="s">
        <v>739</v>
      </c>
      <c r="L32" s="92" t="str">
        <f>IF(J32="Div by 0", "N/A", IF(OR(J32="N/A",K32="N/A"),"N/A", IF(J32&gt;VALUE(MID(K32,1,2)), "No", IF(J32&lt;-1*VALUE(MID(K32,1,2)), "No", "Yes"))))</f>
        <v>Yes</v>
      </c>
    </row>
    <row r="33" spans="1:12" x14ac:dyDescent="0.25">
      <c r="A33" s="115" t="s">
        <v>1730</v>
      </c>
      <c r="B33" s="25" t="s">
        <v>213</v>
      </c>
      <c r="C33" s="10">
        <v>0</v>
      </c>
      <c r="D33" s="7" t="str">
        <f t="shared" si="8"/>
        <v>N/A</v>
      </c>
      <c r="E33" s="10">
        <v>1528.5728852</v>
      </c>
      <c r="F33" s="7" t="str">
        <f t="shared" si="9"/>
        <v>N/A</v>
      </c>
      <c r="G33" s="10">
        <v>842.37341475000005</v>
      </c>
      <c r="H33" s="7" t="str">
        <f t="shared" si="10"/>
        <v>N/A</v>
      </c>
      <c r="I33" s="8" t="s">
        <v>1748</v>
      </c>
      <c r="J33" s="8">
        <v>-44.9</v>
      </c>
      <c r="K33" s="25" t="s">
        <v>739</v>
      </c>
      <c r="L33" s="92" t="str">
        <f t="shared" ref="L33:L45" si="12">IF(J33="Div by 0", "N/A", IF(K33="N/A","N/A", IF(J33&gt;VALUE(MID(K33,1,2)), "No", IF(J33&lt;-1*VALUE(MID(K33,1,2)), "No", "Yes"))))</f>
        <v>No</v>
      </c>
    </row>
    <row r="34" spans="1:12" x14ac:dyDescent="0.25">
      <c r="A34" s="115" t="s">
        <v>1731</v>
      </c>
      <c r="B34" s="25" t="s">
        <v>213</v>
      </c>
      <c r="C34" s="10">
        <v>0</v>
      </c>
      <c r="D34" s="7" t="str">
        <f t="shared" si="8"/>
        <v>N/A</v>
      </c>
      <c r="E34" s="10">
        <v>560.44898977000003</v>
      </c>
      <c r="F34" s="7" t="str">
        <f t="shared" si="9"/>
        <v>N/A</v>
      </c>
      <c r="G34" s="10">
        <v>517.21521498000004</v>
      </c>
      <c r="H34" s="7" t="str">
        <f t="shared" si="10"/>
        <v>N/A</v>
      </c>
      <c r="I34" s="8" t="s">
        <v>1748</v>
      </c>
      <c r="J34" s="8">
        <v>-7.71</v>
      </c>
      <c r="K34" s="25" t="s">
        <v>739</v>
      </c>
      <c r="L34" s="92" t="str">
        <f t="shared" si="12"/>
        <v>Yes</v>
      </c>
    </row>
    <row r="35" spans="1:12" x14ac:dyDescent="0.25">
      <c r="A35" s="115" t="s">
        <v>1732</v>
      </c>
      <c r="B35" s="25" t="s">
        <v>213</v>
      </c>
      <c r="C35" s="10">
        <v>0</v>
      </c>
      <c r="D35" s="7" t="str">
        <f t="shared" si="8"/>
        <v>N/A</v>
      </c>
      <c r="E35" s="10">
        <v>11767.093369</v>
      </c>
      <c r="F35" s="7" t="str">
        <f t="shared" si="9"/>
        <v>N/A</v>
      </c>
      <c r="G35" s="10">
        <v>12018.90056</v>
      </c>
      <c r="H35" s="7" t="str">
        <f t="shared" si="10"/>
        <v>N/A</v>
      </c>
      <c r="I35" s="8" t="s">
        <v>1748</v>
      </c>
      <c r="J35" s="8">
        <v>2.14</v>
      </c>
      <c r="K35" s="25" t="s">
        <v>739</v>
      </c>
      <c r="L35" s="92" t="str">
        <f t="shared" si="12"/>
        <v>Yes</v>
      </c>
    </row>
    <row r="36" spans="1:12" x14ac:dyDescent="0.25">
      <c r="A36" s="115" t="s">
        <v>1733</v>
      </c>
      <c r="B36" s="25" t="s">
        <v>213</v>
      </c>
      <c r="C36" s="10">
        <v>0</v>
      </c>
      <c r="D36" s="7" t="str">
        <f t="shared" si="8"/>
        <v>N/A</v>
      </c>
      <c r="E36" s="10">
        <v>246.41929547999999</v>
      </c>
      <c r="F36" s="7" t="str">
        <f t="shared" si="9"/>
        <v>N/A</v>
      </c>
      <c r="G36" s="10">
        <v>181.66763700999999</v>
      </c>
      <c r="H36" s="7" t="str">
        <f t="shared" si="10"/>
        <v>N/A</v>
      </c>
      <c r="I36" s="8" t="s">
        <v>1748</v>
      </c>
      <c r="J36" s="8">
        <v>-26.3</v>
      </c>
      <c r="K36" s="25" t="s">
        <v>739</v>
      </c>
      <c r="L36" s="92" t="str">
        <f t="shared" si="12"/>
        <v>Yes</v>
      </c>
    </row>
    <row r="37" spans="1:12" x14ac:dyDescent="0.25">
      <c r="A37" s="115" t="s">
        <v>1734</v>
      </c>
      <c r="B37" s="25" t="s">
        <v>213</v>
      </c>
      <c r="C37" s="10">
        <v>0</v>
      </c>
      <c r="D37" s="7" t="str">
        <f t="shared" si="8"/>
        <v>N/A</v>
      </c>
      <c r="E37" s="10">
        <v>18277.32214</v>
      </c>
      <c r="F37" s="7" t="str">
        <f t="shared" si="9"/>
        <v>N/A</v>
      </c>
      <c r="G37" s="10">
        <v>19015.739546000001</v>
      </c>
      <c r="H37" s="7" t="str">
        <f t="shared" si="10"/>
        <v>N/A</v>
      </c>
      <c r="I37" s="8" t="s">
        <v>1748</v>
      </c>
      <c r="J37" s="8">
        <v>4.04</v>
      </c>
      <c r="K37" s="25" t="s">
        <v>739</v>
      </c>
      <c r="L37" s="92" t="str">
        <f t="shared" si="12"/>
        <v>Yes</v>
      </c>
    </row>
    <row r="38" spans="1:12" x14ac:dyDescent="0.25">
      <c r="A38" s="115" t="s">
        <v>1735</v>
      </c>
      <c r="B38" s="25" t="s">
        <v>213</v>
      </c>
      <c r="C38" s="10" t="s">
        <v>1748</v>
      </c>
      <c r="D38" s="7" t="str">
        <f t="shared" si="8"/>
        <v>N/A</v>
      </c>
      <c r="E38" s="10" t="s">
        <v>1748</v>
      </c>
      <c r="F38" s="7" t="str">
        <f t="shared" si="9"/>
        <v>N/A</v>
      </c>
      <c r="G38" s="10" t="s">
        <v>1748</v>
      </c>
      <c r="H38" s="7" t="str">
        <f t="shared" si="10"/>
        <v>N/A</v>
      </c>
      <c r="I38" s="8" t="s">
        <v>1748</v>
      </c>
      <c r="J38" s="8" t="s">
        <v>1748</v>
      </c>
      <c r="K38" s="25" t="s">
        <v>739</v>
      </c>
      <c r="L38" s="92" t="str">
        <f t="shared" si="12"/>
        <v>N/A</v>
      </c>
    </row>
    <row r="39" spans="1:12" x14ac:dyDescent="0.25">
      <c r="A39" s="115" t="s">
        <v>1736</v>
      </c>
      <c r="B39" s="25" t="s">
        <v>213</v>
      </c>
      <c r="C39" s="10">
        <v>0</v>
      </c>
      <c r="D39" s="7" t="str">
        <f t="shared" si="8"/>
        <v>N/A</v>
      </c>
      <c r="E39" s="10">
        <v>141.72993789</v>
      </c>
      <c r="F39" s="7" t="str">
        <f t="shared" si="9"/>
        <v>N/A</v>
      </c>
      <c r="G39" s="10">
        <v>204.87407888999999</v>
      </c>
      <c r="H39" s="7" t="str">
        <f t="shared" si="10"/>
        <v>N/A</v>
      </c>
      <c r="I39" s="8" t="s">
        <v>1748</v>
      </c>
      <c r="J39" s="8">
        <v>44.55</v>
      </c>
      <c r="K39" s="25" t="s">
        <v>739</v>
      </c>
      <c r="L39" s="92" t="str">
        <f t="shared" si="12"/>
        <v>No</v>
      </c>
    </row>
    <row r="40" spans="1:12" x14ac:dyDescent="0.25">
      <c r="A40" s="115" t="s">
        <v>1737</v>
      </c>
      <c r="B40" s="25" t="s">
        <v>213</v>
      </c>
      <c r="C40" s="10" t="s">
        <v>1748</v>
      </c>
      <c r="D40" s="7" t="str">
        <f t="shared" si="8"/>
        <v>N/A</v>
      </c>
      <c r="E40" s="10" t="s">
        <v>1748</v>
      </c>
      <c r="F40" s="7" t="str">
        <f t="shared" si="9"/>
        <v>N/A</v>
      </c>
      <c r="G40" s="10" t="s">
        <v>1748</v>
      </c>
      <c r="H40" s="7" t="str">
        <f t="shared" si="10"/>
        <v>N/A</v>
      </c>
      <c r="I40" s="8" t="s">
        <v>1748</v>
      </c>
      <c r="J40" s="8" t="s">
        <v>1748</v>
      </c>
      <c r="K40" s="25" t="s">
        <v>739</v>
      </c>
      <c r="L40" s="92" t="str">
        <f t="shared" si="12"/>
        <v>N/A</v>
      </c>
    </row>
    <row r="41" spans="1:12" x14ac:dyDescent="0.25">
      <c r="A41" s="115" t="s">
        <v>1738</v>
      </c>
      <c r="B41" s="25" t="s">
        <v>213</v>
      </c>
      <c r="C41" s="10">
        <v>0</v>
      </c>
      <c r="D41" s="7" t="str">
        <f t="shared" si="8"/>
        <v>N/A</v>
      </c>
      <c r="E41" s="10">
        <v>18751.493648</v>
      </c>
      <c r="F41" s="7" t="str">
        <f t="shared" si="9"/>
        <v>N/A</v>
      </c>
      <c r="G41" s="10">
        <v>19249.020758999999</v>
      </c>
      <c r="H41" s="7" t="str">
        <f t="shared" si="10"/>
        <v>N/A</v>
      </c>
      <c r="I41" s="8" t="s">
        <v>1748</v>
      </c>
      <c r="J41" s="8">
        <v>2.653</v>
      </c>
      <c r="K41" s="25" t="s">
        <v>739</v>
      </c>
      <c r="L41" s="92" t="str">
        <f t="shared" si="12"/>
        <v>Yes</v>
      </c>
    </row>
    <row r="42" spans="1:12" x14ac:dyDescent="0.25">
      <c r="A42" s="115" t="s">
        <v>1739</v>
      </c>
      <c r="B42" s="25" t="s">
        <v>213</v>
      </c>
      <c r="C42" s="10" t="s">
        <v>1748</v>
      </c>
      <c r="D42" s="7" t="str">
        <f t="shared" si="8"/>
        <v>N/A</v>
      </c>
      <c r="E42" s="10" t="s">
        <v>1748</v>
      </c>
      <c r="F42" s="7" t="str">
        <f t="shared" si="9"/>
        <v>N/A</v>
      </c>
      <c r="G42" s="10" t="s">
        <v>1748</v>
      </c>
      <c r="H42" s="7" t="str">
        <f t="shared" si="10"/>
        <v>N/A</v>
      </c>
      <c r="I42" s="8" t="s">
        <v>1748</v>
      </c>
      <c r="J42" s="8" t="s">
        <v>1748</v>
      </c>
      <c r="K42" s="25" t="s">
        <v>739</v>
      </c>
      <c r="L42" s="92" t="str">
        <f t="shared" si="12"/>
        <v>N/A</v>
      </c>
    </row>
    <row r="43" spans="1:12" x14ac:dyDescent="0.25">
      <c r="A43" s="115" t="s">
        <v>1740</v>
      </c>
      <c r="B43" s="25" t="s">
        <v>213</v>
      </c>
      <c r="C43" s="10" t="s">
        <v>1748</v>
      </c>
      <c r="D43" s="7" t="str">
        <f t="shared" si="8"/>
        <v>N/A</v>
      </c>
      <c r="E43" s="10" t="s">
        <v>1748</v>
      </c>
      <c r="F43" s="7" t="str">
        <f t="shared" si="9"/>
        <v>N/A</v>
      </c>
      <c r="G43" s="10" t="s">
        <v>1748</v>
      </c>
      <c r="H43" s="7" t="str">
        <f t="shared" si="10"/>
        <v>N/A</v>
      </c>
      <c r="I43" s="8" t="s">
        <v>1748</v>
      </c>
      <c r="J43" s="8" t="s">
        <v>1748</v>
      </c>
      <c r="K43" s="25" t="s">
        <v>739</v>
      </c>
      <c r="L43" s="92" t="str">
        <f t="shared" si="12"/>
        <v>N/A</v>
      </c>
    </row>
    <row r="44" spans="1:12" x14ac:dyDescent="0.25">
      <c r="A44" s="115" t="s">
        <v>1143</v>
      </c>
      <c r="B44" s="25" t="s">
        <v>213</v>
      </c>
      <c r="C44" s="10">
        <v>0</v>
      </c>
      <c r="D44" s="7" t="str">
        <f t="shared" si="8"/>
        <v>N/A</v>
      </c>
      <c r="E44" s="10">
        <v>14031.560301</v>
      </c>
      <c r="F44" s="7" t="str">
        <f t="shared" si="9"/>
        <v>N/A</v>
      </c>
      <c r="G44" s="10">
        <v>14566.979298</v>
      </c>
      <c r="H44" s="7" t="str">
        <f t="shared" si="10"/>
        <v>N/A</v>
      </c>
      <c r="I44" s="8" t="s">
        <v>1748</v>
      </c>
      <c r="J44" s="8">
        <v>3.8159999999999998</v>
      </c>
      <c r="K44" s="25" t="s">
        <v>739</v>
      </c>
      <c r="L44" s="92" t="str">
        <f t="shared" si="12"/>
        <v>Yes</v>
      </c>
    </row>
    <row r="45" spans="1:12" ht="25" x14ac:dyDescent="0.25">
      <c r="A45" s="115" t="s">
        <v>1144</v>
      </c>
      <c r="B45" s="25" t="s">
        <v>213</v>
      </c>
      <c r="C45" s="10">
        <v>0</v>
      </c>
      <c r="D45" s="7" t="str">
        <f t="shared" si="8"/>
        <v>N/A</v>
      </c>
      <c r="E45" s="10">
        <v>388.23926458</v>
      </c>
      <c r="F45" s="7" t="str">
        <f t="shared" si="9"/>
        <v>N/A</v>
      </c>
      <c r="G45" s="10">
        <v>354.31153217999997</v>
      </c>
      <c r="H45" s="7" t="str">
        <f t="shared" si="10"/>
        <v>N/A</v>
      </c>
      <c r="I45" s="8" t="s">
        <v>1748</v>
      </c>
      <c r="J45" s="8">
        <v>-8.74</v>
      </c>
      <c r="K45" s="25" t="s">
        <v>739</v>
      </c>
      <c r="L45" s="92" t="str">
        <f t="shared" si="12"/>
        <v>Yes</v>
      </c>
    </row>
    <row r="46" spans="1:12" x14ac:dyDescent="0.25">
      <c r="A46" s="115" t="s">
        <v>1145</v>
      </c>
      <c r="B46" s="21" t="s">
        <v>213</v>
      </c>
      <c r="C46" s="26" t="s">
        <v>1748</v>
      </c>
      <c r="D46" s="7" t="str">
        <f t="shared" si="8"/>
        <v>N/A</v>
      </c>
      <c r="E46" s="26">
        <v>35617.812098000002</v>
      </c>
      <c r="F46" s="7" t="str">
        <f t="shared" si="9"/>
        <v>N/A</v>
      </c>
      <c r="G46" s="26">
        <v>37543.220130000002</v>
      </c>
      <c r="H46" s="7" t="str">
        <f t="shared" si="10"/>
        <v>N/A</v>
      </c>
      <c r="I46" s="8" t="s">
        <v>1748</v>
      </c>
      <c r="J46" s="8">
        <v>5.4059999999999997</v>
      </c>
      <c r="K46" s="25" t="s">
        <v>739</v>
      </c>
      <c r="L46" s="92" t="str">
        <f>IF(J46="Div by 0", "N/A", IF(K46="N/A","N/A", IF(J46&gt;VALUE(MID(K46,1,2)), "No", IF(J46&lt;-1*VALUE(MID(K46,1,2)), "No", "Yes"))))</f>
        <v>Yes</v>
      </c>
    </row>
    <row r="47" spans="1:12" x14ac:dyDescent="0.25">
      <c r="A47" s="146" t="s">
        <v>1146</v>
      </c>
      <c r="B47" s="21" t="s">
        <v>213</v>
      </c>
      <c r="C47" s="26" t="s">
        <v>1748</v>
      </c>
      <c r="D47" s="7" t="str">
        <f t="shared" si="8"/>
        <v>N/A</v>
      </c>
      <c r="E47" s="26">
        <v>29674.530251</v>
      </c>
      <c r="F47" s="7" t="str">
        <f t="shared" si="9"/>
        <v>N/A</v>
      </c>
      <c r="G47" s="26">
        <v>17116.459383000001</v>
      </c>
      <c r="H47" s="7" t="str">
        <f t="shared" si="10"/>
        <v>N/A</v>
      </c>
      <c r="I47" s="8" t="s">
        <v>1748</v>
      </c>
      <c r="J47" s="8">
        <v>-42.3</v>
      </c>
      <c r="K47" s="25" t="s">
        <v>739</v>
      </c>
      <c r="L47" s="92" t="str">
        <f>IF(J47="Div by 0", "N/A", IF(K47="N/A","N/A", IF(J47&gt;VALUE(MID(K47,1,2)), "No", IF(J47&lt;-1*VALUE(MID(K47,1,2)), "No", "Yes"))))</f>
        <v>No</v>
      </c>
    </row>
    <row r="48" spans="1:12" ht="25" x14ac:dyDescent="0.25">
      <c r="A48" s="115" t="s">
        <v>1147</v>
      </c>
      <c r="B48" s="21" t="s">
        <v>213</v>
      </c>
      <c r="C48" s="26" t="s">
        <v>1748</v>
      </c>
      <c r="D48" s="7" t="str">
        <f t="shared" si="8"/>
        <v>N/A</v>
      </c>
      <c r="E48" s="26">
        <v>43746.00907</v>
      </c>
      <c r="F48" s="7" t="str">
        <f t="shared" si="9"/>
        <v>N/A</v>
      </c>
      <c r="G48" s="26">
        <v>43162.633998999998</v>
      </c>
      <c r="H48" s="7" t="str">
        <f t="shared" si="10"/>
        <v>N/A</v>
      </c>
      <c r="I48" s="8" t="s">
        <v>1748</v>
      </c>
      <c r="J48" s="8">
        <v>-1.33</v>
      </c>
      <c r="K48" s="25" t="s">
        <v>739</v>
      </c>
      <c r="L48" s="92" t="str">
        <f>IF(J48="Div by 0", "N/A", IF(K48="N/A","N/A", IF(J48&gt;VALUE(MID(K48,1,2)), "No", IF(J48&lt;-1*VALUE(MID(K48,1,2)), "No", "Yes"))))</f>
        <v>Yes</v>
      </c>
    </row>
    <row r="49" spans="1:12" x14ac:dyDescent="0.25">
      <c r="A49" s="137" t="s">
        <v>1148</v>
      </c>
      <c r="B49" s="21" t="s">
        <v>213</v>
      </c>
      <c r="C49" s="26">
        <v>0</v>
      </c>
      <c r="D49" s="7" t="str">
        <f t="shared" si="8"/>
        <v>N/A</v>
      </c>
      <c r="E49" s="26">
        <v>20476.065943000001</v>
      </c>
      <c r="F49" s="7" t="str">
        <f t="shared" si="9"/>
        <v>N/A</v>
      </c>
      <c r="G49" s="26">
        <v>21101.016092000002</v>
      </c>
      <c r="H49" s="7" t="str">
        <f t="shared" si="10"/>
        <v>N/A</v>
      </c>
      <c r="I49" s="8" t="s">
        <v>1748</v>
      </c>
      <c r="J49" s="8">
        <v>3.052</v>
      </c>
      <c r="K49" s="25" t="s">
        <v>739</v>
      </c>
      <c r="L49" s="92" t="str">
        <f t="shared" ref="L49:L59" si="13">IF(J49="Div by 0", "N/A", IF(K49="N/A","N/A", IF(J49&gt;VALUE(MID(K49,1,2)), "No", IF(J49&lt;-1*VALUE(MID(K49,1,2)), "No", "Yes"))))</f>
        <v>Yes</v>
      </c>
    </row>
    <row r="50" spans="1:12" ht="25" x14ac:dyDescent="0.25">
      <c r="A50" s="115" t="s">
        <v>1149</v>
      </c>
      <c r="B50" s="21" t="s">
        <v>213</v>
      </c>
      <c r="C50" s="26" t="s">
        <v>1748</v>
      </c>
      <c r="D50" s="7" t="str">
        <f t="shared" si="8"/>
        <v>N/A</v>
      </c>
      <c r="E50" s="26" t="s">
        <v>1748</v>
      </c>
      <c r="F50" s="7" t="str">
        <f t="shared" si="9"/>
        <v>N/A</v>
      </c>
      <c r="G50" s="26" t="s">
        <v>1748</v>
      </c>
      <c r="H50" s="7" t="str">
        <f t="shared" si="10"/>
        <v>N/A</v>
      </c>
      <c r="I50" s="8" t="s">
        <v>1748</v>
      </c>
      <c r="J50" s="8" t="s">
        <v>1748</v>
      </c>
      <c r="K50" s="25" t="s">
        <v>739</v>
      </c>
      <c r="L50" s="92" t="str">
        <f t="shared" si="13"/>
        <v>N/A</v>
      </c>
    </row>
    <row r="51" spans="1:12" x14ac:dyDescent="0.25">
      <c r="A51" s="115" t="s">
        <v>1150</v>
      </c>
      <c r="B51" s="21" t="s">
        <v>213</v>
      </c>
      <c r="C51" s="26">
        <v>0</v>
      </c>
      <c r="D51" s="7" t="str">
        <f t="shared" ref="D51:D82" si="14">IF($B51="N/A","N/A",IF(C51&gt;10,"No",IF(C51&lt;-10,"No","Yes")))</f>
        <v>N/A</v>
      </c>
      <c r="E51" s="26">
        <v>12423.47466</v>
      </c>
      <c r="F51" s="7" t="str">
        <f t="shared" ref="F51:F82" si="15">IF($B51="N/A","N/A",IF(E51&gt;10,"No",IF(E51&lt;-10,"No","Yes")))</f>
        <v>N/A</v>
      </c>
      <c r="G51" s="26">
        <v>11228.078810999999</v>
      </c>
      <c r="H51" s="7" t="str">
        <f t="shared" ref="H51:H82" si="16">IF($B51="N/A","N/A",IF(G51&gt;10,"No",IF(G51&lt;-10,"No","Yes")))</f>
        <v>N/A</v>
      </c>
      <c r="I51" s="8" t="s">
        <v>1748</v>
      </c>
      <c r="J51" s="8">
        <v>-9.6199999999999992</v>
      </c>
      <c r="K51" s="25" t="s">
        <v>739</v>
      </c>
      <c r="L51" s="92" t="str">
        <f t="shared" si="13"/>
        <v>Yes</v>
      </c>
    </row>
    <row r="52" spans="1:12" ht="25" x14ac:dyDescent="0.25">
      <c r="A52" s="115" t="s">
        <v>1151</v>
      </c>
      <c r="B52" s="21" t="s">
        <v>213</v>
      </c>
      <c r="C52" s="26">
        <v>0</v>
      </c>
      <c r="D52" s="7" t="str">
        <f t="shared" si="14"/>
        <v>N/A</v>
      </c>
      <c r="E52" s="26">
        <v>21305.655204999999</v>
      </c>
      <c r="F52" s="7" t="str">
        <f t="shared" si="15"/>
        <v>N/A</v>
      </c>
      <c r="G52" s="26">
        <v>21092.712759999999</v>
      </c>
      <c r="H52" s="7" t="str">
        <f t="shared" si="16"/>
        <v>N/A</v>
      </c>
      <c r="I52" s="8" t="s">
        <v>1748</v>
      </c>
      <c r="J52" s="8">
        <v>-0.999</v>
      </c>
      <c r="K52" s="25" t="s">
        <v>739</v>
      </c>
      <c r="L52" s="92" t="str">
        <f t="shared" si="13"/>
        <v>Yes</v>
      </c>
    </row>
    <row r="53" spans="1:12" ht="25" x14ac:dyDescent="0.25">
      <c r="A53" s="115" t="s">
        <v>1152</v>
      </c>
      <c r="B53" s="21" t="s">
        <v>213</v>
      </c>
      <c r="C53" s="26">
        <v>0</v>
      </c>
      <c r="D53" s="7" t="str">
        <f t="shared" si="14"/>
        <v>N/A</v>
      </c>
      <c r="E53" s="26">
        <v>33925.797078000003</v>
      </c>
      <c r="F53" s="7" t="str">
        <f t="shared" si="15"/>
        <v>N/A</v>
      </c>
      <c r="G53" s="26">
        <v>34007.019577999999</v>
      </c>
      <c r="H53" s="7" t="str">
        <f t="shared" si="16"/>
        <v>N/A</v>
      </c>
      <c r="I53" s="8" t="s">
        <v>1748</v>
      </c>
      <c r="J53" s="8">
        <v>0.2394</v>
      </c>
      <c r="K53" s="25" t="s">
        <v>739</v>
      </c>
      <c r="L53" s="92" t="str">
        <f t="shared" si="13"/>
        <v>Yes</v>
      </c>
    </row>
    <row r="54" spans="1:12" ht="25" x14ac:dyDescent="0.25">
      <c r="A54" s="115" t="s">
        <v>1153</v>
      </c>
      <c r="B54" s="21" t="s">
        <v>213</v>
      </c>
      <c r="C54" s="26" t="s">
        <v>1748</v>
      </c>
      <c r="D54" s="7" t="str">
        <f t="shared" si="14"/>
        <v>N/A</v>
      </c>
      <c r="E54" s="26" t="s">
        <v>1748</v>
      </c>
      <c r="F54" s="7" t="str">
        <f t="shared" si="15"/>
        <v>N/A</v>
      </c>
      <c r="G54" s="26" t="s">
        <v>1748</v>
      </c>
      <c r="H54" s="7" t="str">
        <f t="shared" si="16"/>
        <v>N/A</v>
      </c>
      <c r="I54" s="8" t="s">
        <v>1748</v>
      </c>
      <c r="J54" s="8" t="s">
        <v>1748</v>
      </c>
      <c r="K54" s="25" t="s">
        <v>739</v>
      </c>
      <c r="L54" s="92" t="str">
        <f t="shared" si="13"/>
        <v>N/A</v>
      </c>
    </row>
    <row r="55" spans="1:12" ht="25" x14ac:dyDescent="0.25">
      <c r="A55" s="115" t="s">
        <v>1154</v>
      </c>
      <c r="B55" s="21" t="s">
        <v>213</v>
      </c>
      <c r="C55" s="26">
        <v>0</v>
      </c>
      <c r="D55" s="7" t="str">
        <f t="shared" si="14"/>
        <v>N/A</v>
      </c>
      <c r="E55" s="26">
        <v>24948.892844999998</v>
      </c>
      <c r="F55" s="7" t="str">
        <f t="shared" si="15"/>
        <v>N/A</v>
      </c>
      <c r="G55" s="26">
        <v>26937.326026999999</v>
      </c>
      <c r="H55" s="7" t="str">
        <f t="shared" si="16"/>
        <v>N/A</v>
      </c>
      <c r="I55" s="8" t="s">
        <v>1748</v>
      </c>
      <c r="J55" s="8">
        <v>7.97</v>
      </c>
      <c r="K55" s="25" t="s">
        <v>739</v>
      </c>
      <c r="L55" s="92" t="str">
        <f t="shared" si="13"/>
        <v>Yes</v>
      </c>
    </row>
    <row r="56" spans="1:12" ht="25" x14ac:dyDescent="0.25">
      <c r="A56" s="115" t="s">
        <v>1155</v>
      </c>
      <c r="B56" s="21" t="s">
        <v>213</v>
      </c>
      <c r="C56" s="26">
        <v>0</v>
      </c>
      <c r="D56" s="7" t="str">
        <f t="shared" si="14"/>
        <v>N/A</v>
      </c>
      <c r="E56" s="26">
        <v>15839.919540000001</v>
      </c>
      <c r="F56" s="7" t="str">
        <f t="shared" si="15"/>
        <v>N/A</v>
      </c>
      <c r="G56" s="26">
        <v>17259.129864999999</v>
      </c>
      <c r="H56" s="7" t="str">
        <f t="shared" si="16"/>
        <v>N/A</v>
      </c>
      <c r="I56" s="8" t="s">
        <v>1748</v>
      </c>
      <c r="J56" s="8">
        <v>8.9600000000000009</v>
      </c>
      <c r="K56" s="25" t="s">
        <v>739</v>
      </c>
      <c r="L56" s="92" t="str">
        <f t="shared" si="13"/>
        <v>Yes</v>
      </c>
    </row>
    <row r="57" spans="1:12" ht="25" x14ac:dyDescent="0.25">
      <c r="A57" s="115" t="s">
        <v>1156</v>
      </c>
      <c r="B57" s="21" t="s">
        <v>213</v>
      </c>
      <c r="C57" s="26">
        <v>0</v>
      </c>
      <c r="D57" s="7" t="str">
        <f t="shared" si="14"/>
        <v>N/A</v>
      </c>
      <c r="E57" s="26">
        <v>96634.300428999995</v>
      </c>
      <c r="F57" s="7" t="str">
        <f t="shared" si="15"/>
        <v>N/A</v>
      </c>
      <c r="G57" s="26">
        <v>92631.788079000005</v>
      </c>
      <c r="H57" s="7" t="str">
        <f t="shared" si="16"/>
        <v>N/A</v>
      </c>
      <c r="I57" s="8" t="s">
        <v>1748</v>
      </c>
      <c r="J57" s="8">
        <v>-4.1399999999999997</v>
      </c>
      <c r="K57" s="25" t="s">
        <v>739</v>
      </c>
      <c r="L57" s="92" t="str">
        <f t="shared" si="13"/>
        <v>Yes</v>
      </c>
    </row>
    <row r="58" spans="1:12" ht="25" x14ac:dyDescent="0.25">
      <c r="A58" s="115" t="s">
        <v>1157</v>
      </c>
      <c r="B58" s="21" t="s">
        <v>213</v>
      </c>
      <c r="C58" s="26">
        <v>0</v>
      </c>
      <c r="D58" s="7" t="str">
        <f t="shared" si="14"/>
        <v>N/A</v>
      </c>
      <c r="E58" s="26">
        <v>14722.305085</v>
      </c>
      <c r="F58" s="7" t="str">
        <f t="shared" si="15"/>
        <v>N/A</v>
      </c>
      <c r="G58" s="26">
        <v>18623.023809999999</v>
      </c>
      <c r="H58" s="7" t="str">
        <f t="shared" si="16"/>
        <v>N/A</v>
      </c>
      <c r="I58" s="8" t="s">
        <v>1748</v>
      </c>
      <c r="J58" s="8">
        <v>26.5</v>
      </c>
      <c r="K58" s="25" t="s">
        <v>739</v>
      </c>
      <c r="L58" s="92" t="str">
        <f t="shared" si="13"/>
        <v>Yes</v>
      </c>
    </row>
    <row r="59" spans="1:12" ht="25" x14ac:dyDescent="0.25">
      <c r="A59" s="115" t="s">
        <v>1158</v>
      </c>
      <c r="B59" s="21" t="s">
        <v>213</v>
      </c>
      <c r="C59" s="26" t="s">
        <v>1748</v>
      </c>
      <c r="D59" s="7" t="str">
        <f t="shared" si="14"/>
        <v>N/A</v>
      </c>
      <c r="E59" s="26" t="s">
        <v>1748</v>
      </c>
      <c r="F59" s="7" t="str">
        <f t="shared" si="15"/>
        <v>N/A</v>
      </c>
      <c r="G59" s="26" t="s">
        <v>1748</v>
      </c>
      <c r="H59" s="7" t="str">
        <f t="shared" si="16"/>
        <v>N/A</v>
      </c>
      <c r="I59" s="8" t="s">
        <v>1748</v>
      </c>
      <c r="J59" s="8" t="s">
        <v>1748</v>
      </c>
      <c r="K59" s="25" t="s">
        <v>739</v>
      </c>
      <c r="L59" s="92" t="str">
        <f t="shared" si="13"/>
        <v>N/A</v>
      </c>
    </row>
    <row r="60" spans="1:12" x14ac:dyDescent="0.25">
      <c r="A60" s="137" t="s">
        <v>356</v>
      </c>
      <c r="B60" s="21" t="s">
        <v>213</v>
      </c>
      <c r="C60" s="26">
        <v>0</v>
      </c>
      <c r="D60" s="7" t="str">
        <f t="shared" si="14"/>
        <v>N/A</v>
      </c>
      <c r="E60" s="26">
        <v>371406508</v>
      </c>
      <c r="F60" s="7" t="str">
        <f t="shared" si="15"/>
        <v>N/A</v>
      </c>
      <c r="G60" s="26">
        <v>366848166</v>
      </c>
      <c r="H60" s="7" t="str">
        <f t="shared" si="16"/>
        <v>N/A</v>
      </c>
      <c r="I60" s="8" t="s">
        <v>1748</v>
      </c>
      <c r="J60" s="8">
        <v>-1.23</v>
      </c>
      <c r="K60" s="25" t="s">
        <v>739</v>
      </c>
      <c r="L60" s="92" t="str">
        <f t="shared" ref="L60:L70" si="17">IF(J60="Div by 0", "N/A", IF(K60="N/A","N/A", IF(J60&gt;VALUE(MID(K60,1,2)), "No", IF(J60&lt;-1*VALUE(MID(K60,1,2)), "No", "Yes"))))</f>
        <v>Yes</v>
      </c>
    </row>
    <row r="61" spans="1:12" ht="25" x14ac:dyDescent="0.25">
      <c r="A61" s="115" t="s">
        <v>1159</v>
      </c>
      <c r="B61" s="21" t="s">
        <v>213</v>
      </c>
      <c r="C61" s="26">
        <v>0</v>
      </c>
      <c r="D61" s="7" t="str">
        <f t="shared" si="14"/>
        <v>N/A</v>
      </c>
      <c r="E61" s="26">
        <v>0</v>
      </c>
      <c r="F61" s="7" t="str">
        <f t="shared" si="15"/>
        <v>N/A</v>
      </c>
      <c r="G61" s="26">
        <v>0</v>
      </c>
      <c r="H61" s="7" t="str">
        <f t="shared" si="16"/>
        <v>N/A</v>
      </c>
      <c r="I61" s="8" t="s">
        <v>1748</v>
      </c>
      <c r="J61" s="8" t="s">
        <v>1748</v>
      </c>
      <c r="K61" s="25" t="s">
        <v>739</v>
      </c>
      <c r="L61" s="92" t="str">
        <f t="shared" si="17"/>
        <v>N/A</v>
      </c>
    </row>
    <row r="62" spans="1:12" x14ac:dyDescent="0.25">
      <c r="A62" s="115" t="s">
        <v>1160</v>
      </c>
      <c r="B62" s="21" t="s">
        <v>213</v>
      </c>
      <c r="C62" s="26">
        <v>0</v>
      </c>
      <c r="D62" s="7" t="str">
        <f t="shared" si="14"/>
        <v>N/A</v>
      </c>
      <c r="E62" s="26">
        <v>62001877</v>
      </c>
      <c r="F62" s="7" t="str">
        <f t="shared" si="15"/>
        <v>N/A</v>
      </c>
      <c r="G62" s="26">
        <v>46454815</v>
      </c>
      <c r="H62" s="7" t="str">
        <f t="shared" si="16"/>
        <v>N/A</v>
      </c>
      <c r="I62" s="8" t="s">
        <v>1748</v>
      </c>
      <c r="J62" s="8">
        <v>-25.1</v>
      </c>
      <c r="K62" s="25" t="s">
        <v>739</v>
      </c>
      <c r="L62" s="92" t="str">
        <f t="shared" si="17"/>
        <v>Yes</v>
      </c>
    </row>
    <row r="63" spans="1:12" ht="25" x14ac:dyDescent="0.25">
      <c r="A63" s="115" t="s">
        <v>1161</v>
      </c>
      <c r="B63" s="21" t="s">
        <v>213</v>
      </c>
      <c r="C63" s="26">
        <v>0</v>
      </c>
      <c r="D63" s="7" t="str">
        <f t="shared" si="14"/>
        <v>N/A</v>
      </c>
      <c r="E63" s="26">
        <v>100710618</v>
      </c>
      <c r="F63" s="7" t="str">
        <f t="shared" si="15"/>
        <v>N/A</v>
      </c>
      <c r="G63" s="26">
        <v>92247647</v>
      </c>
      <c r="H63" s="7" t="str">
        <f t="shared" si="16"/>
        <v>N/A</v>
      </c>
      <c r="I63" s="8" t="s">
        <v>1748</v>
      </c>
      <c r="J63" s="8">
        <v>-8.4</v>
      </c>
      <c r="K63" s="25" t="s">
        <v>739</v>
      </c>
      <c r="L63" s="92" t="str">
        <f t="shared" si="17"/>
        <v>Yes</v>
      </c>
    </row>
    <row r="64" spans="1:12" ht="25" x14ac:dyDescent="0.25">
      <c r="A64" s="115" t="s">
        <v>1162</v>
      </c>
      <c r="B64" s="21" t="s">
        <v>213</v>
      </c>
      <c r="C64" s="26">
        <v>0</v>
      </c>
      <c r="D64" s="7" t="str">
        <f t="shared" si="14"/>
        <v>N/A</v>
      </c>
      <c r="E64" s="26">
        <v>10643857</v>
      </c>
      <c r="F64" s="7" t="str">
        <f t="shared" si="15"/>
        <v>N/A</v>
      </c>
      <c r="G64" s="26">
        <v>13076467</v>
      </c>
      <c r="H64" s="7" t="str">
        <f t="shared" si="16"/>
        <v>N/A</v>
      </c>
      <c r="I64" s="8" t="s">
        <v>1748</v>
      </c>
      <c r="J64" s="8">
        <v>22.85</v>
      </c>
      <c r="K64" s="25" t="s">
        <v>739</v>
      </c>
      <c r="L64" s="92" t="str">
        <f t="shared" si="17"/>
        <v>Yes</v>
      </c>
    </row>
    <row r="65" spans="1:12" ht="25" x14ac:dyDescent="0.25">
      <c r="A65" s="115" t="s">
        <v>1163</v>
      </c>
      <c r="B65" s="21" t="s">
        <v>213</v>
      </c>
      <c r="C65" s="26">
        <v>0</v>
      </c>
      <c r="D65" s="7" t="str">
        <f t="shared" si="14"/>
        <v>N/A</v>
      </c>
      <c r="E65" s="26">
        <v>0</v>
      </c>
      <c r="F65" s="7" t="str">
        <f t="shared" si="15"/>
        <v>N/A</v>
      </c>
      <c r="G65" s="26">
        <v>0</v>
      </c>
      <c r="H65" s="7" t="str">
        <f t="shared" si="16"/>
        <v>N/A</v>
      </c>
      <c r="I65" s="8" t="s">
        <v>1748</v>
      </c>
      <c r="J65" s="8" t="s">
        <v>1748</v>
      </c>
      <c r="K65" s="25" t="s">
        <v>739</v>
      </c>
      <c r="L65" s="92" t="str">
        <f t="shared" si="17"/>
        <v>N/A</v>
      </c>
    </row>
    <row r="66" spans="1:12" ht="25" x14ac:dyDescent="0.25">
      <c r="A66" s="115" t="s">
        <v>1164</v>
      </c>
      <c r="B66" s="21" t="s">
        <v>213</v>
      </c>
      <c r="C66" s="26">
        <v>0</v>
      </c>
      <c r="D66" s="7" t="str">
        <f t="shared" si="14"/>
        <v>N/A</v>
      </c>
      <c r="E66" s="26">
        <v>172067191</v>
      </c>
      <c r="F66" s="7" t="str">
        <f t="shared" si="15"/>
        <v>N/A</v>
      </c>
      <c r="G66" s="26">
        <v>191098283</v>
      </c>
      <c r="H66" s="7" t="str">
        <f t="shared" si="16"/>
        <v>N/A</v>
      </c>
      <c r="I66" s="8" t="s">
        <v>1748</v>
      </c>
      <c r="J66" s="8">
        <v>11.06</v>
      </c>
      <c r="K66" s="25" t="s">
        <v>739</v>
      </c>
      <c r="L66" s="92" t="str">
        <f t="shared" si="17"/>
        <v>Yes</v>
      </c>
    </row>
    <row r="67" spans="1:12" ht="25" x14ac:dyDescent="0.25">
      <c r="A67" s="115" t="s">
        <v>1165</v>
      </c>
      <c r="B67" s="21" t="s">
        <v>213</v>
      </c>
      <c r="C67" s="26">
        <v>0</v>
      </c>
      <c r="D67" s="7" t="str">
        <f t="shared" si="14"/>
        <v>N/A</v>
      </c>
      <c r="E67" s="26">
        <v>5274</v>
      </c>
      <c r="F67" s="7" t="str">
        <f t="shared" si="15"/>
        <v>N/A</v>
      </c>
      <c r="G67" s="26">
        <v>17615</v>
      </c>
      <c r="H67" s="7" t="str">
        <f t="shared" si="16"/>
        <v>N/A</v>
      </c>
      <c r="I67" s="8" t="s">
        <v>1748</v>
      </c>
      <c r="J67" s="8">
        <v>234</v>
      </c>
      <c r="K67" s="25" t="s">
        <v>739</v>
      </c>
      <c r="L67" s="92" t="str">
        <f t="shared" si="17"/>
        <v>No</v>
      </c>
    </row>
    <row r="68" spans="1:12" ht="25" x14ac:dyDescent="0.25">
      <c r="A68" s="115" t="s">
        <v>1166</v>
      </c>
      <c r="B68" s="21" t="s">
        <v>213</v>
      </c>
      <c r="C68" s="26">
        <v>0</v>
      </c>
      <c r="D68" s="7" t="str">
        <f t="shared" si="14"/>
        <v>N/A</v>
      </c>
      <c r="E68" s="26">
        <v>25296510</v>
      </c>
      <c r="F68" s="7" t="str">
        <f t="shared" si="15"/>
        <v>N/A</v>
      </c>
      <c r="G68" s="26">
        <v>23352979</v>
      </c>
      <c r="H68" s="7" t="str">
        <f t="shared" si="16"/>
        <v>N/A</v>
      </c>
      <c r="I68" s="8" t="s">
        <v>1748</v>
      </c>
      <c r="J68" s="8">
        <v>-7.68</v>
      </c>
      <c r="K68" s="25" t="s">
        <v>739</v>
      </c>
      <c r="L68" s="92" t="str">
        <f t="shared" si="17"/>
        <v>Yes</v>
      </c>
    </row>
    <row r="69" spans="1:12" ht="25" x14ac:dyDescent="0.25">
      <c r="A69" s="115" t="s">
        <v>1167</v>
      </c>
      <c r="B69" s="21" t="s">
        <v>213</v>
      </c>
      <c r="C69" s="26">
        <v>0</v>
      </c>
      <c r="D69" s="7" t="str">
        <f t="shared" si="14"/>
        <v>N/A</v>
      </c>
      <c r="E69" s="26">
        <v>681181</v>
      </c>
      <c r="F69" s="7" t="str">
        <f t="shared" si="15"/>
        <v>N/A</v>
      </c>
      <c r="G69" s="26">
        <v>600360</v>
      </c>
      <c r="H69" s="7" t="str">
        <f t="shared" si="16"/>
        <v>N/A</v>
      </c>
      <c r="I69" s="8" t="s">
        <v>1748</v>
      </c>
      <c r="J69" s="8">
        <v>-11.9</v>
      </c>
      <c r="K69" s="25" t="s">
        <v>739</v>
      </c>
      <c r="L69" s="92" t="str">
        <f t="shared" si="17"/>
        <v>Yes</v>
      </c>
    </row>
    <row r="70" spans="1:12" ht="25" x14ac:dyDescent="0.25">
      <c r="A70" s="115" t="s">
        <v>1168</v>
      </c>
      <c r="B70" s="21" t="s">
        <v>213</v>
      </c>
      <c r="C70" s="26">
        <v>0</v>
      </c>
      <c r="D70" s="7" t="str">
        <f t="shared" si="14"/>
        <v>N/A</v>
      </c>
      <c r="E70" s="26">
        <v>0</v>
      </c>
      <c r="F70" s="7" t="str">
        <f t="shared" si="15"/>
        <v>N/A</v>
      </c>
      <c r="G70" s="26">
        <v>0</v>
      </c>
      <c r="H70" s="7" t="str">
        <f t="shared" si="16"/>
        <v>N/A</v>
      </c>
      <c r="I70" s="8" t="s">
        <v>1748</v>
      </c>
      <c r="J70" s="8" t="s">
        <v>1748</v>
      </c>
      <c r="K70" s="25" t="s">
        <v>739</v>
      </c>
      <c r="L70" s="92" t="str">
        <f t="shared" si="17"/>
        <v>N/A</v>
      </c>
    </row>
    <row r="71" spans="1:12" x14ac:dyDescent="0.25">
      <c r="A71" s="137" t="s">
        <v>1169</v>
      </c>
      <c r="B71" s="21" t="s">
        <v>213</v>
      </c>
      <c r="C71" s="26">
        <v>0</v>
      </c>
      <c r="D71" s="7" t="str">
        <f t="shared" si="14"/>
        <v>N/A</v>
      </c>
      <c r="E71" s="26">
        <v>12041.060399</v>
      </c>
      <c r="F71" s="7" t="str">
        <f t="shared" si="15"/>
        <v>N/A</v>
      </c>
      <c r="G71" s="26">
        <v>12247.86879</v>
      </c>
      <c r="H71" s="7" t="str">
        <f t="shared" si="16"/>
        <v>N/A</v>
      </c>
      <c r="I71" s="8" t="s">
        <v>1748</v>
      </c>
      <c r="J71" s="8">
        <v>1.718</v>
      </c>
      <c r="K71" s="25" t="s">
        <v>739</v>
      </c>
      <c r="L71" s="92" t="str">
        <f t="shared" ref="L71:L81" si="18">IF(J71="Div by 0", "N/A", IF(K71="N/A","N/A", IF(J71&gt;VALUE(MID(K71,1,2)), "No", IF(J71&lt;-1*VALUE(MID(K71,1,2)), "No", "Yes"))))</f>
        <v>Yes</v>
      </c>
    </row>
    <row r="72" spans="1:12" ht="25" x14ac:dyDescent="0.25">
      <c r="A72" s="115" t="s">
        <v>1170</v>
      </c>
      <c r="B72" s="21" t="s">
        <v>213</v>
      </c>
      <c r="C72" s="26" t="s">
        <v>1748</v>
      </c>
      <c r="D72" s="7" t="str">
        <f t="shared" si="14"/>
        <v>N/A</v>
      </c>
      <c r="E72" s="26" t="s">
        <v>1748</v>
      </c>
      <c r="F72" s="7" t="str">
        <f t="shared" si="15"/>
        <v>N/A</v>
      </c>
      <c r="G72" s="26" t="s">
        <v>1748</v>
      </c>
      <c r="H72" s="7" t="str">
        <f t="shared" si="16"/>
        <v>N/A</v>
      </c>
      <c r="I72" s="8" t="s">
        <v>1748</v>
      </c>
      <c r="J72" s="8" t="s">
        <v>1748</v>
      </c>
      <c r="K72" s="25" t="s">
        <v>739</v>
      </c>
      <c r="L72" s="92" t="str">
        <f t="shared" si="18"/>
        <v>N/A</v>
      </c>
    </row>
    <row r="73" spans="1:12" ht="25" x14ac:dyDescent="0.25">
      <c r="A73" s="115" t="s">
        <v>1171</v>
      </c>
      <c r="B73" s="21" t="s">
        <v>213</v>
      </c>
      <c r="C73" s="26">
        <v>0</v>
      </c>
      <c r="D73" s="7" t="str">
        <f t="shared" si="14"/>
        <v>N/A</v>
      </c>
      <c r="E73" s="26">
        <v>7816.6763742000003</v>
      </c>
      <c r="F73" s="7" t="str">
        <f t="shared" si="15"/>
        <v>N/A</v>
      </c>
      <c r="G73" s="26">
        <v>6334.1716661999999</v>
      </c>
      <c r="H73" s="7" t="str">
        <f t="shared" si="16"/>
        <v>N/A</v>
      </c>
      <c r="I73" s="8" t="s">
        <v>1748</v>
      </c>
      <c r="J73" s="8">
        <v>-19</v>
      </c>
      <c r="K73" s="25" t="s">
        <v>739</v>
      </c>
      <c r="L73" s="92" t="str">
        <f t="shared" si="18"/>
        <v>Yes</v>
      </c>
    </row>
    <row r="74" spans="1:12" ht="25" x14ac:dyDescent="0.25">
      <c r="A74" s="115" t="s">
        <v>1172</v>
      </c>
      <c r="B74" s="21" t="s">
        <v>213</v>
      </c>
      <c r="C74" s="26">
        <v>0</v>
      </c>
      <c r="D74" s="7" t="str">
        <f t="shared" si="14"/>
        <v>N/A</v>
      </c>
      <c r="E74" s="26">
        <v>13580.180420999999</v>
      </c>
      <c r="F74" s="7" t="str">
        <f t="shared" si="15"/>
        <v>N/A</v>
      </c>
      <c r="G74" s="26">
        <v>13315.191542</v>
      </c>
      <c r="H74" s="7" t="str">
        <f t="shared" si="16"/>
        <v>N/A</v>
      </c>
      <c r="I74" s="8" t="s">
        <v>1748</v>
      </c>
      <c r="J74" s="8">
        <v>-1.95</v>
      </c>
      <c r="K74" s="25" t="s">
        <v>739</v>
      </c>
      <c r="L74" s="92" t="str">
        <f t="shared" si="18"/>
        <v>Yes</v>
      </c>
    </row>
    <row r="75" spans="1:12" ht="25" x14ac:dyDescent="0.25">
      <c r="A75" s="115" t="s">
        <v>1173</v>
      </c>
      <c r="B75" s="21" t="s">
        <v>213</v>
      </c>
      <c r="C75" s="26">
        <v>0</v>
      </c>
      <c r="D75" s="7" t="str">
        <f t="shared" si="14"/>
        <v>N/A</v>
      </c>
      <c r="E75" s="26">
        <v>17278.988635999998</v>
      </c>
      <c r="F75" s="7" t="str">
        <f t="shared" si="15"/>
        <v>N/A</v>
      </c>
      <c r="G75" s="26">
        <v>19693.474397999998</v>
      </c>
      <c r="H75" s="7" t="str">
        <f t="shared" si="16"/>
        <v>N/A</v>
      </c>
      <c r="I75" s="8" t="s">
        <v>1748</v>
      </c>
      <c r="J75" s="8">
        <v>13.97</v>
      </c>
      <c r="K75" s="25" t="s">
        <v>739</v>
      </c>
      <c r="L75" s="92" t="str">
        <f t="shared" si="18"/>
        <v>Yes</v>
      </c>
    </row>
    <row r="76" spans="1:12" ht="25" x14ac:dyDescent="0.25">
      <c r="A76" s="115" t="s">
        <v>1174</v>
      </c>
      <c r="B76" s="21" t="s">
        <v>213</v>
      </c>
      <c r="C76" s="26" t="s">
        <v>1748</v>
      </c>
      <c r="D76" s="7" t="str">
        <f t="shared" si="14"/>
        <v>N/A</v>
      </c>
      <c r="E76" s="26" t="s">
        <v>1748</v>
      </c>
      <c r="F76" s="7" t="str">
        <f t="shared" si="15"/>
        <v>N/A</v>
      </c>
      <c r="G76" s="26" t="s">
        <v>1748</v>
      </c>
      <c r="H76" s="7" t="str">
        <f t="shared" si="16"/>
        <v>N/A</v>
      </c>
      <c r="I76" s="8" t="s">
        <v>1748</v>
      </c>
      <c r="J76" s="8" t="s">
        <v>1748</v>
      </c>
      <c r="K76" s="25" t="s">
        <v>739</v>
      </c>
      <c r="L76" s="92" t="str">
        <f t="shared" si="18"/>
        <v>N/A</v>
      </c>
    </row>
    <row r="77" spans="1:12" ht="25" x14ac:dyDescent="0.25">
      <c r="A77" s="115" t="s">
        <v>1175</v>
      </c>
      <c r="B77" s="21" t="s">
        <v>213</v>
      </c>
      <c r="C77" s="26">
        <v>0</v>
      </c>
      <c r="D77" s="7" t="str">
        <f t="shared" si="14"/>
        <v>N/A</v>
      </c>
      <c r="E77" s="26">
        <v>19387.852507</v>
      </c>
      <c r="F77" s="7" t="str">
        <f t="shared" si="15"/>
        <v>N/A</v>
      </c>
      <c r="G77" s="26">
        <v>21155.572123999998</v>
      </c>
      <c r="H77" s="7" t="str">
        <f t="shared" si="16"/>
        <v>N/A</v>
      </c>
      <c r="I77" s="8" t="s">
        <v>1748</v>
      </c>
      <c r="J77" s="8">
        <v>9.1180000000000003</v>
      </c>
      <c r="K77" s="25" t="s">
        <v>739</v>
      </c>
      <c r="L77" s="92" t="str">
        <f t="shared" si="18"/>
        <v>Yes</v>
      </c>
    </row>
    <row r="78" spans="1:12" ht="25" x14ac:dyDescent="0.25">
      <c r="A78" s="115" t="s">
        <v>1176</v>
      </c>
      <c r="B78" s="21" t="s">
        <v>213</v>
      </c>
      <c r="C78" s="26">
        <v>0</v>
      </c>
      <c r="D78" s="7" t="str">
        <f t="shared" si="14"/>
        <v>N/A</v>
      </c>
      <c r="E78" s="26">
        <v>0.96223316910000001</v>
      </c>
      <c r="F78" s="7" t="str">
        <f t="shared" si="15"/>
        <v>N/A</v>
      </c>
      <c r="G78" s="26">
        <v>3.2038923244999999</v>
      </c>
      <c r="H78" s="7" t="str">
        <f t="shared" si="16"/>
        <v>N/A</v>
      </c>
      <c r="I78" s="8" t="s">
        <v>1748</v>
      </c>
      <c r="J78" s="8">
        <v>233</v>
      </c>
      <c r="K78" s="25" t="s">
        <v>739</v>
      </c>
      <c r="L78" s="92" t="str">
        <f t="shared" si="18"/>
        <v>No</v>
      </c>
    </row>
    <row r="79" spans="1:12" ht="25" x14ac:dyDescent="0.25">
      <c r="A79" s="115" t="s">
        <v>1177</v>
      </c>
      <c r="B79" s="21" t="s">
        <v>213</v>
      </c>
      <c r="C79" s="26">
        <v>0</v>
      </c>
      <c r="D79" s="7" t="str">
        <f t="shared" si="14"/>
        <v>N/A</v>
      </c>
      <c r="E79" s="26">
        <v>54284.356223000003</v>
      </c>
      <c r="F79" s="7" t="str">
        <f t="shared" si="15"/>
        <v>N/A</v>
      </c>
      <c r="G79" s="26">
        <v>51551.830022000002</v>
      </c>
      <c r="H79" s="7" t="str">
        <f t="shared" si="16"/>
        <v>N/A</v>
      </c>
      <c r="I79" s="8" t="s">
        <v>1748</v>
      </c>
      <c r="J79" s="8">
        <v>-5.03</v>
      </c>
      <c r="K79" s="25" t="s">
        <v>739</v>
      </c>
      <c r="L79" s="92" t="str">
        <f t="shared" si="18"/>
        <v>Yes</v>
      </c>
    </row>
    <row r="80" spans="1:12" ht="25" x14ac:dyDescent="0.25">
      <c r="A80" s="115" t="s">
        <v>1178</v>
      </c>
      <c r="B80" s="21" t="s">
        <v>213</v>
      </c>
      <c r="C80" s="26">
        <v>0</v>
      </c>
      <c r="D80" s="7" t="str">
        <f t="shared" si="14"/>
        <v>N/A</v>
      </c>
      <c r="E80" s="26">
        <v>11545.440678000001</v>
      </c>
      <c r="F80" s="7" t="str">
        <f t="shared" si="15"/>
        <v>N/A</v>
      </c>
      <c r="G80" s="26">
        <v>14294.285714</v>
      </c>
      <c r="H80" s="7" t="str">
        <f t="shared" si="16"/>
        <v>N/A</v>
      </c>
      <c r="I80" s="8" t="s">
        <v>1748</v>
      </c>
      <c r="J80" s="8">
        <v>23.81</v>
      </c>
      <c r="K80" s="25" t="s">
        <v>739</v>
      </c>
      <c r="L80" s="92" t="str">
        <f t="shared" si="18"/>
        <v>Yes</v>
      </c>
    </row>
    <row r="81" spans="1:12" ht="25" x14ac:dyDescent="0.25">
      <c r="A81" s="115" t="s">
        <v>1179</v>
      </c>
      <c r="B81" s="21" t="s">
        <v>213</v>
      </c>
      <c r="C81" s="26" t="s">
        <v>1748</v>
      </c>
      <c r="D81" s="7" t="str">
        <f t="shared" si="14"/>
        <v>N/A</v>
      </c>
      <c r="E81" s="26" t="s">
        <v>1748</v>
      </c>
      <c r="F81" s="7" t="str">
        <f t="shared" si="15"/>
        <v>N/A</v>
      </c>
      <c r="G81" s="26" t="s">
        <v>1748</v>
      </c>
      <c r="H81" s="7" t="str">
        <f t="shared" si="16"/>
        <v>N/A</v>
      </c>
      <c r="I81" s="8" t="s">
        <v>1748</v>
      </c>
      <c r="J81" s="8" t="s">
        <v>1748</v>
      </c>
      <c r="K81" s="25" t="s">
        <v>739</v>
      </c>
      <c r="L81" s="92" t="str">
        <f t="shared" si="18"/>
        <v>N/A</v>
      </c>
    </row>
    <row r="82" spans="1:12" x14ac:dyDescent="0.25">
      <c r="A82" s="115" t="s">
        <v>357</v>
      </c>
      <c r="B82" s="21" t="s">
        <v>213</v>
      </c>
      <c r="C82" s="26">
        <v>0</v>
      </c>
      <c r="D82" s="7" t="str">
        <f t="shared" si="14"/>
        <v>N/A</v>
      </c>
      <c r="E82" s="26">
        <v>371552221</v>
      </c>
      <c r="F82" s="7" t="str">
        <f t="shared" si="15"/>
        <v>N/A</v>
      </c>
      <c r="G82" s="26">
        <v>366940824</v>
      </c>
      <c r="H82" s="7" t="str">
        <f t="shared" si="16"/>
        <v>N/A</v>
      </c>
      <c r="I82" s="8" t="s">
        <v>1748</v>
      </c>
      <c r="J82" s="8">
        <v>-1.24</v>
      </c>
      <c r="K82" s="25" t="s">
        <v>739</v>
      </c>
      <c r="L82" s="92" t="str">
        <f t="shared" ref="L82:L138" si="19">IF(J82="Div by 0", "N/A", IF(K82="N/A","N/A", IF(J82&gt;VALUE(MID(K82,1,2)), "No", IF(J82&lt;-1*VALUE(MID(K82,1,2)), "No", "Yes"))))</f>
        <v>Yes</v>
      </c>
    </row>
    <row r="83" spans="1:12" x14ac:dyDescent="0.25">
      <c r="A83" s="115" t="s">
        <v>363</v>
      </c>
      <c r="B83" s="21" t="s">
        <v>213</v>
      </c>
      <c r="C83" s="26">
        <v>0</v>
      </c>
      <c r="D83" s="7" t="str">
        <f t="shared" ref="D83:D114" si="20">IF($B83="N/A","N/A",IF(C83&gt;10,"No",IF(C83&lt;-10,"No","Yes")))</f>
        <v>N/A</v>
      </c>
      <c r="E83" s="22">
        <v>18723</v>
      </c>
      <c r="F83" s="7" t="str">
        <f t="shared" ref="F83:F114" si="21">IF($B83="N/A","N/A",IF(E83&gt;10,"No",IF(E83&lt;-10,"No","Yes")))</f>
        <v>N/A</v>
      </c>
      <c r="G83" s="22">
        <v>22084</v>
      </c>
      <c r="H83" s="7" t="str">
        <f t="shared" ref="H83:H114" si="22">IF($B83="N/A","N/A",IF(G83&gt;10,"No",IF(G83&lt;-10,"No","Yes")))</f>
        <v>N/A</v>
      </c>
      <c r="I83" s="8" t="s">
        <v>1748</v>
      </c>
      <c r="J83" s="8">
        <v>17.95</v>
      </c>
      <c r="K83" s="25" t="s">
        <v>739</v>
      </c>
      <c r="L83" s="92" t="str">
        <f t="shared" si="19"/>
        <v>Yes</v>
      </c>
    </row>
    <row r="84" spans="1:12" x14ac:dyDescent="0.25">
      <c r="A84" s="115" t="s">
        <v>358</v>
      </c>
      <c r="B84" s="21" t="s">
        <v>213</v>
      </c>
      <c r="C84" s="26" t="s">
        <v>1748</v>
      </c>
      <c r="D84" s="7" t="str">
        <f t="shared" si="20"/>
        <v>N/A</v>
      </c>
      <c r="E84" s="26">
        <v>19844.694813999999</v>
      </c>
      <c r="F84" s="7" t="str">
        <f t="shared" si="21"/>
        <v>N/A</v>
      </c>
      <c r="G84" s="26">
        <v>16615.686651</v>
      </c>
      <c r="H84" s="7" t="str">
        <f t="shared" si="22"/>
        <v>N/A</v>
      </c>
      <c r="I84" s="8" t="s">
        <v>1748</v>
      </c>
      <c r="J84" s="8">
        <v>-16.3</v>
      </c>
      <c r="K84" s="25" t="s">
        <v>739</v>
      </c>
      <c r="L84" s="92" t="str">
        <f t="shared" si="19"/>
        <v>Yes</v>
      </c>
    </row>
    <row r="85" spans="1:12" ht="25" x14ac:dyDescent="0.25">
      <c r="A85" s="115" t="s">
        <v>1180</v>
      </c>
      <c r="B85" s="21" t="s">
        <v>213</v>
      </c>
      <c r="C85" s="26">
        <v>0</v>
      </c>
      <c r="D85" s="7" t="str">
        <f t="shared" si="20"/>
        <v>N/A</v>
      </c>
      <c r="E85" s="26">
        <v>1427728</v>
      </c>
      <c r="F85" s="7" t="str">
        <f t="shared" si="21"/>
        <v>N/A</v>
      </c>
      <c r="G85" s="26">
        <v>854172</v>
      </c>
      <c r="H85" s="7" t="str">
        <f t="shared" si="22"/>
        <v>N/A</v>
      </c>
      <c r="I85" s="8" t="s">
        <v>1748</v>
      </c>
      <c r="J85" s="8">
        <v>-40.200000000000003</v>
      </c>
      <c r="K85" s="25" t="s">
        <v>739</v>
      </c>
      <c r="L85" s="92" t="str">
        <f t="shared" si="19"/>
        <v>No</v>
      </c>
    </row>
    <row r="86" spans="1:12" x14ac:dyDescent="0.25">
      <c r="A86" s="115" t="s">
        <v>729</v>
      </c>
      <c r="B86" s="21" t="s">
        <v>213</v>
      </c>
      <c r="C86" s="26">
        <v>0</v>
      </c>
      <c r="D86" s="7" t="str">
        <f t="shared" si="20"/>
        <v>N/A</v>
      </c>
      <c r="E86" s="22">
        <v>5163</v>
      </c>
      <c r="F86" s="7" t="str">
        <f t="shared" si="21"/>
        <v>N/A</v>
      </c>
      <c r="G86" s="22">
        <v>475</v>
      </c>
      <c r="H86" s="7" t="str">
        <f t="shared" si="22"/>
        <v>N/A</v>
      </c>
      <c r="I86" s="8" t="s">
        <v>1748</v>
      </c>
      <c r="J86" s="8">
        <v>-90.8</v>
      </c>
      <c r="K86" s="25" t="s">
        <v>739</v>
      </c>
      <c r="L86" s="92" t="str">
        <f t="shared" si="19"/>
        <v>No</v>
      </c>
    </row>
    <row r="87" spans="1:12" ht="25" x14ac:dyDescent="0.25">
      <c r="A87" s="115" t="s">
        <v>1181</v>
      </c>
      <c r="B87" s="21" t="s">
        <v>213</v>
      </c>
      <c r="C87" s="26" t="s">
        <v>1748</v>
      </c>
      <c r="D87" s="7" t="str">
        <f t="shared" si="20"/>
        <v>N/A</v>
      </c>
      <c r="E87" s="26">
        <v>276.53069921000002</v>
      </c>
      <c r="F87" s="7" t="str">
        <f t="shared" si="21"/>
        <v>N/A</v>
      </c>
      <c r="G87" s="26">
        <v>1798.2568421000001</v>
      </c>
      <c r="H87" s="7" t="str">
        <f t="shared" si="22"/>
        <v>N/A</v>
      </c>
      <c r="I87" s="8" t="s">
        <v>1748</v>
      </c>
      <c r="J87" s="8">
        <v>550.29999999999995</v>
      </c>
      <c r="K87" s="25" t="s">
        <v>739</v>
      </c>
      <c r="L87" s="92" t="str">
        <f t="shared" si="19"/>
        <v>No</v>
      </c>
    </row>
    <row r="88" spans="1:12" ht="25" x14ac:dyDescent="0.25">
      <c r="A88" s="115" t="s">
        <v>1182</v>
      </c>
      <c r="B88" s="21" t="s">
        <v>213</v>
      </c>
      <c r="C88" s="26">
        <v>0</v>
      </c>
      <c r="D88" s="7" t="str">
        <f t="shared" si="20"/>
        <v>N/A</v>
      </c>
      <c r="E88" s="26">
        <v>102823396</v>
      </c>
      <c r="F88" s="7" t="str">
        <f t="shared" si="21"/>
        <v>N/A</v>
      </c>
      <c r="G88" s="26">
        <v>114018748</v>
      </c>
      <c r="H88" s="7" t="str">
        <f t="shared" si="22"/>
        <v>N/A</v>
      </c>
      <c r="I88" s="8" t="s">
        <v>1748</v>
      </c>
      <c r="J88" s="8">
        <v>10.89</v>
      </c>
      <c r="K88" s="25" t="s">
        <v>739</v>
      </c>
      <c r="L88" s="92" t="str">
        <f t="shared" si="19"/>
        <v>Yes</v>
      </c>
    </row>
    <row r="89" spans="1:12" x14ac:dyDescent="0.25">
      <c r="A89" s="115" t="s">
        <v>730</v>
      </c>
      <c r="B89" s="21" t="s">
        <v>213</v>
      </c>
      <c r="C89" s="26">
        <v>0</v>
      </c>
      <c r="D89" s="7" t="str">
        <f t="shared" si="20"/>
        <v>N/A</v>
      </c>
      <c r="E89" s="22">
        <v>4055</v>
      </c>
      <c r="F89" s="7" t="str">
        <f t="shared" si="21"/>
        <v>N/A</v>
      </c>
      <c r="G89" s="22">
        <v>6329</v>
      </c>
      <c r="H89" s="7" t="str">
        <f t="shared" si="22"/>
        <v>N/A</v>
      </c>
      <c r="I89" s="8" t="s">
        <v>1748</v>
      </c>
      <c r="J89" s="8">
        <v>56.08</v>
      </c>
      <c r="K89" s="25" t="s">
        <v>739</v>
      </c>
      <c r="L89" s="92" t="str">
        <f t="shared" si="19"/>
        <v>No</v>
      </c>
    </row>
    <row r="90" spans="1:12" ht="25" x14ac:dyDescent="0.25">
      <c r="A90" s="115" t="s">
        <v>1183</v>
      </c>
      <c r="B90" s="21" t="s">
        <v>213</v>
      </c>
      <c r="C90" s="26" t="s">
        <v>1748</v>
      </c>
      <c r="D90" s="7" t="str">
        <f t="shared" si="20"/>
        <v>N/A</v>
      </c>
      <c r="E90" s="26">
        <v>25357.187669999999</v>
      </c>
      <c r="F90" s="7" t="str">
        <f t="shared" si="21"/>
        <v>N/A</v>
      </c>
      <c r="G90" s="26">
        <v>18015.286458999999</v>
      </c>
      <c r="H90" s="7" t="str">
        <f t="shared" si="22"/>
        <v>N/A</v>
      </c>
      <c r="I90" s="8" t="s">
        <v>1748</v>
      </c>
      <c r="J90" s="8">
        <v>-29</v>
      </c>
      <c r="K90" s="25" t="s">
        <v>739</v>
      </c>
      <c r="L90" s="92" t="str">
        <f t="shared" si="19"/>
        <v>Yes</v>
      </c>
    </row>
    <row r="91" spans="1:12" ht="25" x14ac:dyDescent="0.25">
      <c r="A91" s="115" t="s">
        <v>1184</v>
      </c>
      <c r="B91" s="21" t="s">
        <v>213</v>
      </c>
      <c r="C91" s="26">
        <v>0</v>
      </c>
      <c r="D91" s="7" t="str">
        <f t="shared" si="20"/>
        <v>N/A</v>
      </c>
      <c r="E91" s="26">
        <v>995</v>
      </c>
      <c r="F91" s="7" t="str">
        <f t="shared" si="21"/>
        <v>N/A</v>
      </c>
      <c r="G91" s="26">
        <v>8486</v>
      </c>
      <c r="H91" s="7" t="str">
        <f t="shared" si="22"/>
        <v>N/A</v>
      </c>
      <c r="I91" s="8" t="s">
        <v>1748</v>
      </c>
      <c r="J91" s="8">
        <v>752.9</v>
      </c>
      <c r="K91" s="25" t="s">
        <v>739</v>
      </c>
      <c r="L91" s="92" t="str">
        <f t="shared" si="19"/>
        <v>No</v>
      </c>
    </row>
    <row r="92" spans="1:12" x14ac:dyDescent="0.25">
      <c r="A92" s="115" t="s">
        <v>731</v>
      </c>
      <c r="B92" s="21" t="s">
        <v>213</v>
      </c>
      <c r="C92" s="26">
        <v>0</v>
      </c>
      <c r="D92" s="7" t="str">
        <f t="shared" si="20"/>
        <v>N/A</v>
      </c>
      <c r="E92" s="22">
        <v>11</v>
      </c>
      <c r="F92" s="7" t="str">
        <f t="shared" si="21"/>
        <v>N/A</v>
      </c>
      <c r="G92" s="22">
        <v>29</v>
      </c>
      <c r="H92" s="7" t="str">
        <f t="shared" si="22"/>
        <v>N/A</v>
      </c>
      <c r="I92" s="8" t="s">
        <v>1748</v>
      </c>
      <c r="J92" s="8">
        <v>222.2</v>
      </c>
      <c r="K92" s="25" t="s">
        <v>739</v>
      </c>
      <c r="L92" s="92" t="str">
        <f t="shared" si="19"/>
        <v>No</v>
      </c>
    </row>
    <row r="93" spans="1:12" ht="25" x14ac:dyDescent="0.25">
      <c r="A93" s="115" t="s">
        <v>1185</v>
      </c>
      <c r="B93" s="21" t="s">
        <v>213</v>
      </c>
      <c r="C93" s="26" t="s">
        <v>1748</v>
      </c>
      <c r="D93" s="7" t="str">
        <f t="shared" si="20"/>
        <v>N/A</v>
      </c>
      <c r="E93" s="26">
        <v>110.55555556</v>
      </c>
      <c r="F93" s="7" t="str">
        <f t="shared" si="21"/>
        <v>N/A</v>
      </c>
      <c r="G93" s="26">
        <v>292.62068965999998</v>
      </c>
      <c r="H93" s="7" t="str">
        <f t="shared" si="22"/>
        <v>N/A</v>
      </c>
      <c r="I93" s="8" t="s">
        <v>1748</v>
      </c>
      <c r="J93" s="8">
        <v>164.7</v>
      </c>
      <c r="K93" s="25" t="s">
        <v>739</v>
      </c>
      <c r="L93" s="92" t="str">
        <f t="shared" si="19"/>
        <v>No</v>
      </c>
    </row>
    <row r="94" spans="1:12" x14ac:dyDescent="0.25">
      <c r="A94" s="115" t="s">
        <v>1186</v>
      </c>
      <c r="B94" s="21" t="s">
        <v>213</v>
      </c>
      <c r="C94" s="26">
        <v>0</v>
      </c>
      <c r="D94" s="7" t="str">
        <f t="shared" si="20"/>
        <v>N/A</v>
      </c>
      <c r="E94" s="26">
        <v>45071631</v>
      </c>
      <c r="F94" s="7" t="str">
        <f t="shared" si="21"/>
        <v>N/A</v>
      </c>
      <c r="G94" s="26">
        <v>51595097</v>
      </c>
      <c r="H94" s="7" t="str">
        <f t="shared" si="22"/>
        <v>N/A</v>
      </c>
      <c r="I94" s="8" t="s">
        <v>1748</v>
      </c>
      <c r="J94" s="8">
        <v>14.47</v>
      </c>
      <c r="K94" s="25" t="s">
        <v>739</v>
      </c>
      <c r="L94" s="92" t="str">
        <f t="shared" si="19"/>
        <v>Yes</v>
      </c>
    </row>
    <row r="95" spans="1:12" x14ac:dyDescent="0.25">
      <c r="A95" s="115" t="s">
        <v>732</v>
      </c>
      <c r="B95" s="21" t="s">
        <v>213</v>
      </c>
      <c r="C95" s="26">
        <v>0</v>
      </c>
      <c r="D95" s="7" t="str">
        <f t="shared" si="20"/>
        <v>N/A</v>
      </c>
      <c r="E95" s="22">
        <v>3347</v>
      </c>
      <c r="F95" s="7" t="str">
        <f t="shared" si="21"/>
        <v>N/A</v>
      </c>
      <c r="G95" s="22">
        <v>5885</v>
      </c>
      <c r="H95" s="7" t="str">
        <f t="shared" si="22"/>
        <v>N/A</v>
      </c>
      <c r="I95" s="8" t="s">
        <v>1748</v>
      </c>
      <c r="J95" s="8">
        <v>75.83</v>
      </c>
      <c r="K95" s="25" t="s">
        <v>739</v>
      </c>
      <c r="L95" s="92" t="str">
        <f t="shared" si="19"/>
        <v>No</v>
      </c>
    </row>
    <row r="96" spans="1:12" x14ac:dyDescent="0.25">
      <c r="A96" s="115" t="s">
        <v>1187</v>
      </c>
      <c r="B96" s="21" t="s">
        <v>213</v>
      </c>
      <c r="C96" s="26" t="s">
        <v>1748</v>
      </c>
      <c r="D96" s="7" t="str">
        <f t="shared" si="20"/>
        <v>N/A</v>
      </c>
      <c r="E96" s="26">
        <v>13466.277561999999</v>
      </c>
      <c r="F96" s="7" t="str">
        <f t="shared" si="21"/>
        <v>N/A</v>
      </c>
      <c r="G96" s="26">
        <v>8767.2212404000002</v>
      </c>
      <c r="H96" s="7" t="str">
        <f t="shared" si="22"/>
        <v>N/A</v>
      </c>
      <c r="I96" s="8" t="s">
        <v>1748</v>
      </c>
      <c r="J96" s="8">
        <v>-34.9</v>
      </c>
      <c r="K96" s="25" t="s">
        <v>739</v>
      </c>
      <c r="L96" s="92" t="str">
        <f t="shared" si="19"/>
        <v>No</v>
      </c>
    </row>
    <row r="97" spans="1:12" x14ac:dyDescent="0.25">
      <c r="A97" s="115" t="s">
        <v>1188</v>
      </c>
      <c r="B97" s="21" t="s">
        <v>213</v>
      </c>
      <c r="C97" s="26">
        <v>0</v>
      </c>
      <c r="D97" s="7" t="str">
        <f t="shared" si="20"/>
        <v>N/A</v>
      </c>
      <c r="E97" s="26">
        <v>21935314</v>
      </c>
      <c r="F97" s="7" t="str">
        <f t="shared" si="21"/>
        <v>N/A</v>
      </c>
      <c r="G97" s="26">
        <v>21689167</v>
      </c>
      <c r="H97" s="7" t="str">
        <f t="shared" si="22"/>
        <v>N/A</v>
      </c>
      <c r="I97" s="8" t="s">
        <v>1748</v>
      </c>
      <c r="J97" s="8">
        <v>-1.1200000000000001</v>
      </c>
      <c r="K97" s="25" t="s">
        <v>739</v>
      </c>
      <c r="L97" s="92" t="str">
        <f t="shared" si="19"/>
        <v>Yes</v>
      </c>
    </row>
    <row r="98" spans="1:12" x14ac:dyDescent="0.25">
      <c r="A98" s="115" t="s">
        <v>520</v>
      </c>
      <c r="B98" s="21" t="s">
        <v>213</v>
      </c>
      <c r="C98" s="26">
        <v>0</v>
      </c>
      <c r="D98" s="7" t="str">
        <f t="shared" si="20"/>
        <v>N/A</v>
      </c>
      <c r="E98" s="22">
        <v>485</v>
      </c>
      <c r="F98" s="7" t="str">
        <f t="shared" si="21"/>
        <v>N/A</v>
      </c>
      <c r="G98" s="22">
        <v>474</v>
      </c>
      <c r="H98" s="7" t="str">
        <f t="shared" si="22"/>
        <v>N/A</v>
      </c>
      <c r="I98" s="8" t="s">
        <v>1748</v>
      </c>
      <c r="J98" s="8">
        <v>-2.27</v>
      </c>
      <c r="K98" s="25" t="s">
        <v>739</v>
      </c>
      <c r="L98" s="92" t="str">
        <f t="shared" si="19"/>
        <v>Yes</v>
      </c>
    </row>
    <row r="99" spans="1:12" x14ac:dyDescent="0.25">
      <c r="A99" s="115" t="s">
        <v>1189</v>
      </c>
      <c r="B99" s="21" t="s">
        <v>213</v>
      </c>
      <c r="C99" s="26" t="s">
        <v>1748</v>
      </c>
      <c r="D99" s="7" t="str">
        <f t="shared" si="20"/>
        <v>N/A</v>
      </c>
      <c r="E99" s="26">
        <v>45227.451545999997</v>
      </c>
      <c r="F99" s="7" t="str">
        <f t="shared" si="21"/>
        <v>N/A</v>
      </c>
      <c r="G99" s="26">
        <v>45757.736287</v>
      </c>
      <c r="H99" s="7" t="str">
        <f t="shared" si="22"/>
        <v>N/A</v>
      </c>
      <c r="I99" s="8" t="s">
        <v>1748</v>
      </c>
      <c r="J99" s="8">
        <v>1.1719999999999999</v>
      </c>
      <c r="K99" s="25" t="s">
        <v>739</v>
      </c>
      <c r="L99" s="92" t="str">
        <f t="shared" si="19"/>
        <v>Yes</v>
      </c>
    </row>
    <row r="100" spans="1:12" ht="25" x14ac:dyDescent="0.25">
      <c r="A100" s="115" t="s">
        <v>1190</v>
      </c>
      <c r="B100" s="21" t="s">
        <v>213</v>
      </c>
      <c r="C100" s="26">
        <v>0</v>
      </c>
      <c r="D100" s="7" t="str">
        <f t="shared" si="20"/>
        <v>N/A</v>
      </c>
      <c r="E100" s="26">
        <v>273410</v>
      </c>
      <c r="F100" s="7" t="str">
        <f t="shared" si="21"/>
        <v>N/A</v>
      </c>
      <c r="G100" s="26">
        <v>1822409</v>
      </c>
      <c r="H100" s="7" t="str">
        <f t="shared" si="22"/>
        <v>N/A</v>
      </c>
      <c r="I100" s="8" t="s">
        <v>1748</v>
      </c>
      <c r="J100" s="8">
        <v>566.5</v>
      </c>
      <c r="K100" s="25" t="s">
        <v>739</v>
      </c>
      <c r="L100" s="92" t="str">
        <f t="shared" si="19"/>
        <v>No</v>
      </c>
    </row>
    <row r="101" spans="1:12" x14ac:dyDescent="0.25">
      <c r="A101" s="115" t="s">
        <v>521</v>
      </c>
      <c r="B101" s="21" t="s">
        <v>213</v>
      </c>
      <c r="C101" s="26">
        <v>0</v>
      </c>
      <c r="D101" s="7" t="str">
        <f t="shared" si="20"/>
        <v>N/A</v>
      </c>
      <c r="E101" s="22">
        <v>808</v>
      </c>
      <c r="F101" s="7" t="str">
        <f t="shared" si="21"/>
        <v>N/A</v>
      </c>
      <c r="G101" s="22">
        <v>1304</v>
      </c>
      <c r="H101" s="7" t="str">
        <f t="shared" si="22"/>
        <v>N/A</v>
      </c>
      <c r="I101" s="8" t="s">
        <v>1748</v>
      </c>
      <c r="J101" s="8">
        <v>61.39</v>
      </c>
      <c r="K101" s="25" t="s">
        <v>739</v>
      </c>
      <c r="L101" s="92" t="str">
        <f t="shared" si="19"/>
        <v>No</v>
      </c>
    </row>
    <row r="102" spans="1:12" ht="25" x14ac:dyDescent="0.25">
      <c r="A102" s="115" t="s">
        <v>1191</v>
      </c>
      <c r="B102" s="21" t="s">
        <v>213</v>
      </c>
      <c r="C102" s="26" t="s">
        <v>1748</v>
      </c>
      <c r="D102" s="7" t="str">
        <f t="shared" si="20"/>
        <v>N/A</v>
      </c>
      <c r="E102" s="26">
        <v>338.37871287000002</v>
      </c>
      <c r="F102" s="7" t="str">
        <f t="shared" si="21"/>
        <v>N/A</v>
      </c>
      <c r="G102" s="26">
        <v>1397.5529141</v>
      </c>
      <c r="H102" s="7" t="str">
        <f t="shared" si="22"/>
        <v>N/A</v>
      </c>
      <c r="I102" s="8" t="s">
        <v>1748</v>
      </c>
      <c r="J102" s="8">
        <v>313</v>
      </c>
      <c r="K102" s="25" t="s">
        <v>739</v>
      </c>
      <c r="L102" s="92" t="str">
        <f t="shared" si="19"/>
        <v>No</v>
      </c>
    </row>
    <row r="103" spans="1:12" ht="25" x14ac:dyDescent="0.25">
      <c r="A103" s="115" t="s">
        <v>1192</v>
      </c>
      <c r="B103" s="21" t="s">
        <v>213</v>
      </c>
      <c r="C103" s="26">
        <v>0</v>
      </c>
      <c r="D103" s="7" t="str">
        <f t="shared" si="20"/>
        <v>N/A</v>
      </c>
      <c r="E103" s="26">
        <v>0</v>
      </c>
      <c r="F103" s="7" t="str">
        <f t="shared" si="21"/>
        <v>N/A</v>
      </c>
      <c r="G103" s="26">
        <v>0</v>
      </c>
      <c r="H103" s="7" t="str">
        <f t="shared" si="22"/>
        <v>N/A</v>
      </c>
      <c r="I103" s="8" t="s">
        <v>1748</v>
      </c>
      <c r="J103" s="8" t="s">
        <v>1748</v>
      </c>
      <c r="K103" s="25" t="s">
        <v>739</v>
      </c>
      <c r="L103" s="92" t="str">
        <f t="shared" si="19"/>
        <v>N/A</v>
      </c>
    </row>
    <row r="104" spans="1:12" ht="25" x14ac:dyDescent="0.25">
      <c r="A104" s="115" t="s">
        <v>522</v>
      </c>
      <c r="B104" s="21" t="s">
        <v>213</v>
      </c>
      <c r="C104" s="26">
        <v>0</v>
      </c>
      <c r="D104" s="7" t="str">
        <f t="shared" si="20"/>
        <v>N/A</v>
      </c>
      <c r="E104" s="22">
        <v>0</v>
      </c>
      <c r="F104" s="7" t="str">
        <f t="shared" si="21"/>
        <v>N/A</v>
      </c>
      <c r="G104" s="22">
        <v>0</v>
      </c>
      <c r="H104" s="7" t="str">
        <f t="shared" si="22"/>
        <v>N/A</v>
      </c>
      <c r="I104" s="8" t="s">
        <v>1748</v>
      </c>
      <c r="J104" s="8" t="s">
        <v>1748</v>
      </c>
      <c r="K104" s="25" t="s">
        <v>739</v>
      </c>
      <c r="L104" s="92" t="str">
        <f t="shared" si="19"/>
        <v>N/A</v>
      </c>
    </row>
    <row r="105" spans="1:12" ht="25" x14ac:dyDescent="0.25">
      <c r="A105" s="115" t="s">
        <v>1193</v>
      </c>
      <c r="B105" s="21" t="s">
        <v>213</v>
      </c>
      <c r="C105" s="26" t="s">
        <v>1748</v>
      </c>
      <c r="D105" s="7" t="str">
        <f t="shared" si="20"/>
        <v>N/A</v>
      </c>
      <c r="E105" s="26" t="s">
        <v>1748</v>
      </c>
      <c r="F105" s="7" t="str">
        <f t="shared" si="21"/>
        <v>N/A</v>
      </c>
      <c r="G105" s="26" t="s">
        <v>1748</v>
      </c>
      <c r="H105" s="7" t="str">
        <f t="shared" si="22"/>
        <v>N/A</v>
      </c>
      <c r="I105" s="8" t="s">
        <v>1748</v>
      </c>
      <c r="J105" s="8" t="s">
        <v>1748</v>
      </c>
      <c r="K105" s="25" t="s">
        <v>739</v>
      </c>
      <c r="L105" s="92" t="str">
        <f t="shared" si="19"/>
        <v>N/A</v>
      </c>
    </row>
    <row r="106" spans="1:12" ht="25" x14ac:dyDescent="0.25">
      <c r="A106" s="115" t="s">
        <v>1194</v>
      </c>
      <c r="B106" s="21" t="s">
        <v>213</v>
      </c>
      <c r="C106" s="26">
        <v>0</v>
      </c>
      <c r="D106" s="7" t="str">
        <f t="shared" si="20"/>
        <v>N/A</v>
      </c>
      <c r="E106" s="26">
        <v>191400257</v>
      </c>
      <c r="F106" s="7" t="str">
        <f t="shared" si="21"/>
        <v>N/A</v>
      </c>
      <c r="G106" s="26">
        <v>159020194</v>
      </c>
      <c r="H106" s="7" t="str">
        <f t="shared" si="22"/>
        <v>N/A</v>
      </c>
      <c r="I106" s="8" t="s">
        <v>1748</v>
      </c>
      <c r="J106" s="8">
        <v>-16.899999999999999</v>
      </c>
      <c r="K106" s="25" t="s">
        <v>739</v>
      </c>
      <c r="L106" s="92" t="str">
        <f t="shared" si="19"/>
        <v>Yes</v>
      </c>
    </row>
    <row r="107" spans="1:12" x14ac:dyDescent="0.25">
      <c r="A107" s="115" t="s">
        <v>523</v>
      </c>
      <c r="B107" s="21" t="s">
        <v>213</v>
      </c>
      <c r="C107" s="26">
        <v>0</v>
      </c>
      <c r="D107" s="7" t="str">
        <f t="shared" si="20"/>
        <v>N/A</v>
      </c>
      <c r="E107" s="22">
        <v>13285</v>
      </c>
      <c r="F107" s="7" t="str">
        <f t="shared" si="21"/>
        <v>N/A</v>
      </c>
      <c r="G107" s="22">
        <v>14526</v>
      </c>
      <c r="H107" s="7" t="str">
        <f t="shared" si="22"/>
        <v>N/A</v>
      </c>
      <c r="I107" s="8" t="s">
        <v>1748</v>
      </c>
      <c r="J107" s="8">
        <v>9.3409999999999993</v>
      </c>
      <c r="K107" s="25" t="s">
        <v>739</v>
      </c>
      <c r="L107" s="92" t="str">
        <f t="shared" si="19"/>
        <v>Yes</v>
      </c>
    </row>
    <row r="108" spans="1:12" ht="25" x14ac:dyDescent="0.25">
      <c r="A108" s="115" t="s">
        <v>1195</v>
      </c>
      <c r="B108" s="21" t="s">
        <v>213</v>
      </c>
      <c r="C108" s="26" t="s">
        <v>1748</v>
      </c>
      <c r="D108" s="7" t="str">
        <f t="shared" si="20"/>
        <v>N/A</v>
      </c>
      <c r="E108" s="26">
        <v>14407.24554</v>
      </c>
      <c r="F108" s="7" t="str">
        <f t="shared" si="21"/>
        <v>N/A</v>
      </c>
      <c r="G108" s="26">
        <v>10947.280325</v>
      </c>
      <c r="H108" s="7" t="str">
        <f t="shared" si="22"/>
        <v>N/A</v>
      </c>
      <c r="I108" s="8" t="s">
        <v>1748</v>
      </c>
      <c r="J108" s="8">
        <v>-24</v>
      </c>
      <c r="K108" s="25" t="s">
        <v>739</v>
      </c>
      <c r="L108" s="92" t="str">
        <f t="shared" si="19"/>
        <v>Yes</v>
      </c>
    </row>
    <row r="109" spans="1:12" ht="25" x14ac:dyDescent="0.25">
      <c r="A109" s="115" t="s">
        <v>1196</v>
      </c>
      <c r="B109" s="21" t="s">
        <v>213</v>
      </c>
      <c r="C109" s="26">
        <v>0</v>
      </c>
      <c r="D109" s="7" t="str">
        <f t="shared" si="20"/>
        <v>N/A</v>
      </c>
      <c r="E109" s="26">
        <v>269034</v>
      </c>
      <c r="F109" s="7" t="str">
        <f t="shared" si="21"/>
        <v>N/A</v>
      </c>
      <c r="G109" s="26">
        <v>234654</v>
      </c>
      <c r="H109" s="7" t="str">
        <f t="shared" si="22"/>
        <v>N/A</v>
      </c>
      <c r="I109" s="8" t="s">
        <v>1748</v>
      </c>
      <c r="J109" s="8">
        <v>-12.8</v>
      </c>
      <c r="K109" s="25" t="s">
        <v>739</v>
      </c>
      <c r="L109" s="92" t="str">
        <f t="shared" si="19"/>
        <v>Yes</v>
      </c>
    </row>
    <row r="110" spans="1:12" x14ac:dyDescent="0.25">
      <c r="A110" s="115" t="s">
        <v>524</v>
      </c>
      <c r="B110" s="21" t="s">
        <v>213</v>
      </c>
      <c r="C110" s="26">
        <v>0</v>
      </c>
      <c r="D110" s="7" t="str">
        <f t="shared" si="20"/>
        <v>N/A</v>
      </c>
      <c r="E110" s="22">
        <v>180</v>
      </c>
      <c r="F110" s="7" t="str">
        <f t="shared" si="21"/>
        <v>N/A</v>
      </c>
      <c r="G110" s="22">
        <v>165</v>
      </c>
      <c r="H110" s="7" t="str">
        <f t="shared" si="22"/>
        <v>N/A</v>
      </c>
      <c r="I110" s="8" t="s">
        <v>1748</v>
      </c>
      <c r="J110" s="8">
        <v>-8.33</v>
      </c>
      <c r="K110" s="25" t="s">
        <v>739</v>
      </c>
      <c r="L110" s="92" t="str">
        <f t="shared" si="19"/>
        <v>Yes</v>
      </c>
    </row>
    <row r="111" spans="1:12" ht="25" x14ac:dyDescent="0.25">
      <c r="A111" s="115" t="s">
        <v>1197</v>
      </c>
      <c r="B111" s="21" t="s">
        <v>213</v>
      </c>
      <c r="C111" s="26" t="s">
        <v>1748</v>
      </c>
      <c r="D111" s="7" t="str">
        <f t="shared" si="20"/>
        <v>N/A</v>
      </c>
      <c r="E111" s="26">
        <v>1494.6333333</v>
      </c>
      <c r="F111" s="7" t="str">
        <f t="shared" si="21"/>
        <v>N/A</v>
      </c>
      <c r="G111" s="26">
        <v>1422.1454544999999</v>
      </c>
      <c r="H111" s="7" t="str">
        <f t="shared" si="22"/>
        <v>N/A</v>
      </c>
      <c r="I111" s="8" t="s">
        <v>1748</v>
      </c>
      <c r="J111" s="8">
        <v>-4.8499999999999996</v>
      </c>
      <c r="K111" s="25" t="s">
        <v>739</v>
      </c>
      <c r="L111" s="92" t="str">
        <f t="shared" si="19"/>
        <v>Yes</v>
      </c>
    </row>
    <row r="112" spans="1:12" ht="25" x14ac:dyDescent="0.25">
      <c r="A112" s="115" t="s">
        <v>1198</v>
      </c>
      <c r="B112" s="21" t="s">
        <v>213</v>
      </c>
      <c r="C112" s="26">
        <v>0</v>
      </c>
      <c r="D112" s="7" t="str">
        <f t="shared" si="20"/>
        <v>N/A</v>
      </c>
      <c r="E112" s="26">
        <v>757483</v>
      </c>
      <c r="F112" s="7" t="str">
        <f t="shared" si="21"/>
        <v>N/A</v>
      </c>
      <c r="G112" s="26">
        <v>774149</v>
      </c>
      <c r="H112" s="7" t="str">
        <f t="shared" si="22"/>
        <v>N/A</v>
      </c>
      <c r="I112" s="8" t="s">
        <v>1748</v>
      </c>
      <c r="J112" s="8">
        <v>2.2000000000000002</v>
      </c>
      <c r="K112" s="25" t="s">
        <v>739</v>
      </c>
      <c r="L112" s="92" t="str">
        <f t="shared" si="19"/>
        <v>Yes</v>
      </c>
    </row>
    <row r="113" spans="1:12" x14ac:dyDescent="0.25">
      <c r="A113" s="115" t="s">
        <v>525</v>
      </c>
      <c r="B113" s="21" t="s">
        <v>213</v>
      </c>
      <c r="C113" s="26">
        <v>0</v>
      </c>
      <c r="D113" s="7" t="str">
        <f t="shared" si="20"/>
        <v>N/A</v>
      </c>
      <c r="E113" s="22">
        <v>118</v>
      </c>
      <c r="F113" s="7" t="str">
        <f t="shared" si="21"/>
        <v>N/A</v>
      </c>
      <c r="G113" s="22">
        <v>160</v>
      </c>
      <c r="H113" s="7" t="str">
        <f t="shared" si="22"/>
        <v>N/A</v>
      </c>
      <c r="I113" s="8" t="s">
        <v>1748</v>
      </c>
      <c r="J113" s="8">
        <v>35.590000000000003</v>
      </c>
      <c r="K113" s="25" t="s">
        <v>739</v>
      </c>
      <c r="L113" s="92" t="str">
        <f t="shared" si="19"/>
        <v>No</v>
      </c>
    </row>
    <row r="114" spans="1:12" ht="25" x14ac:dyDescent="0.25">
      <c r="A114" s="115" t="s">
        <v>1199</v>
      </c>
      <c r="B114" s="21" t="s">
        <v>213</v>
      </c>
      <c r="C114" s="26" t="s">
        <v>1748</v>
      </c>
      <c r="D114" s="7" t="str">
        <f t="shared" si="20"/>
        <v>N/A</v>
      </c>
      <c r="E114" s="26">
        <v>6419.3474575999999</v>
      </c>
      <c r="F114" s="7" t="str">
        <f t="shared" si="21"/>
        <v>N/A</v>
      </c>
      <c r="G114" s="26">
        <v>4838.4312499999996</v>
      </c>
      <c r="H114" s="7" t="str">
        <f t="shared" si="22"/>
        <v>N/A</v>
      </c>
      <c r="I114" s="8" t="s">
        <v>1748</v>
      </c>
      <c r="J114" s="8">
        <v>-24.6</v>
      </c>
      <c r="K114" s="25" t="s">
        <v>739</v>
      </c>
      <c r="L114" s="92" t="str">
        <f t="shared" si="19"/>
        <v>Yes</v>
      </c>
    </row>
    <row r="115" spans="1:12" ht="25" x14ac:dyDescent="0.25">
      <c r="A115" s="115" t="s">
        <v>1200</v>
      </c>
      <c r="B115" s="21" t="s">
        <v>213</v>
      </c>
      <c r="C115" s="26">
        <v>0</v>
      </c>
      <c r="D115" s="7" t="str">
        <f t="shared" ref="D115:D146" si="23">IF($B115="N/A","N/A",IF(C115&gt;10,"No",IF(C115&lt;-10,"No","Yes")))</f>
        <v>N/A</v>
      </c>
      <c r="E115" s="26">
        <v>1148020</v>
      </c>
      <c r="F115" s="7" t="str">
        <f t="shared" ref="F115:F146" si="24">IF($B115="N/A","N/A",IF(E115&gt;10,"No",IF(E115&lt;-10,"No","Yes")))</f>
        <v>N/A</v>
      </c>
      <c r="G115" s="26">
        <v>1831700</v>
      </c>
      <c r="H115" s="7" t="str">
        <f t="shared" ref="H115:H146" si="25">IF($B115="N/A","N/A",IF(G115&gt;10,"No",IF(G115&lt;-10,"No","Yes")))</f>
        <v>N/A</v>
      </c>
      <c r="I115" s="8" t="s">
        <v>1748</v>
      </c>
      <c r="J115" s="8">
        <v>59.55</v>
      </c>
      <c r="K115" s="25" t="s">
        <v>739</v>
      </c>
      <c r="L115" s="92" t="str">
        <f t="shared" si="19"/>
        <v>No</v>
      </c>
    </row>
    <row r="116" spans="1:12" ht="25" x14ac:dyDescent="0.25">
      <c r="A116" s="115" t="s">
        <v>526</v>
      </c>
      <c r="B116" s="21" t="s">
        <v>213</v>
      </c>
      <c r="C116" s="26">
        <v>0</v>
      </c>
      <c r="D116" s="7" t="str">
        <f t="shared" si="23"/>
        <v>N/A</v>
      </c>
      <c r="E116" s="22">
        <v>2241</v>
      </c>
      <c r="F116" s="7" t="str">
        <f t="shared" si="24"/>
        <v>N/A</v>
      </c>
      <c r="G116" s="22">
        <v>2571</v>
      </c>
      <c r="H116" s="7" t="str">
        <f t="shared" si="25"/>
        <v>N/A</v>
      </c>
      <c r="I116" s="8" t="s">
        <v>1748</v>
      </c>
      <c r="J116" s="8">
        <v>14.73</v>
      </c>
      <c r="K116" s="25" t="s">
        <v>739</v>
      </c>
      <c r="L116" s="92" t="str">
        <f t="shared" si="19"/>
        <v>Yes</v>
      </c>
    </row>
    <row r="117" spans="1:12" ht="25" x14ac:dyDescent="0.25">
      <c r="A117" s="115" t="s">
        <v>1201</v>
      </c>
      <c r="B117" s="21" t="s">
        <v>213</v>
      </c>
      <c r="C117" s="26" t="s">
        <v>1748</v>
      </c>
      <c r="D117" s="7" t="str">
        <f t="shared" si="23"/>
        <v>N/A</v>
      </c>
      <c r="E117" s="26">
        <v>512.28023203999999</v>
      </c>
      <c r="F117" s="7" t="str">
        <f t="shared" si="24"/>
        <v>N/A</v>
      </c>
      <c r="G117" s="26">
        <v>712.44651885999997</v>
      </c>
      <c r="H117" s="7" t="str">
        <f t="shared" si="25"/>
        <v>N/A</v>
      </c>
      <c r="I117" s="8" t="s">
        <v>1748</v>
      </c>
      <c r="J117" s="8">
        <v>39.07</v>
      </c>
      <c r="K117" s="25" t="s">
        <v>739</v>
      </c>
      <c r="L117" s="92" t="str">
        <f t="shared" si="19"/>
        <v>No</v>
      </c>
    </row>
    <row r="118" spans="1:12" ht="25" x14ac:dyDescent="0.25">
      <c r="A118" s="115" t="s">
        <v>1202</v>
      </c>
      <c r="B118" s="21" t="s">
        <v>213</v>
      </c>
      <c r="C118" s="26">
        <v>0</v>
      </c>
      <c r="D118" s="7" t="str">
        <f t="shared" si="23"/>
        <v>N/A</v>
      </c>
      <c r="E118" s="26">
        <v>1817107</v>
      </c>
      <c r="F118" s="7" t="str">
        <f t="shared" si="24"/>
        <v>N/A</v>
      </c>
      <c r="G118" s="26">
        <v>10342803</v>
      </c>
      <c r="H118" s="7" t="str">
        <f t="shared" si="25"/>
        <v>N/A</v>
      </c>
      <c r="I118" s="8" t="s">
        <v>1748</v>
      </c>
      <c r="J118" s="8">
        <v>469.2</v>
      </c>
      <c r="K118" s="25" t="s">
        <v>739</v>
      </c>
      <c r="L118" s="92" t="str">
        <f t="shared" si="19"/>
        <v>No</v>
      </c>
    </row>
    <row r="119" spans="1:12" ht="25" x14ac:dyDescent="0.25">
      <c r="A119" s="115" t="s">
        <v>527</v>
      </c>
      <c r="B119" s="21" t="s">
        <v>213</v>
      </c>
      <c r="C119" s="26">
        <v>0</v>
      </c>
      <c r="D119" s="7" t="str">
        <f t="shared" si="23"/>
        <v>N/A</v>
      </c>
      <c r="E119" s="22">
        <v>8295</v>
      </c>
      <c r="F119" s="7" t="str">
        <f t="shared" si="24"/>
        <v>N/A</v>
      </c>
      <c r="G119" s="22">
        <v>10449</v>
      </c>
      <c r="H119" s="7" t="str">
        <f t="shared" si="25"/>
        <v>N/A</v>
      </c>
      <c r="I119" s="8" t="s">
        <v>1748</v>
      </c>
      <c r="J119" s="8">
        <v>25.97</v>
      </c>
      <c r="K119" s="25" t="s">
        <v>739</v>
      </c>
      <c r="L119" s="92" t="str">
        <f t="shared" si="19"/>
        <v>Yes</v>
      </c>
    </row>
    <row r="120" spans="1:12" ht="25" x14ac:dyDescent="0.25">
      <c r="A120" s="115" t="s">
        <v>1203</v>
      </c>
      <c r="B120" s="21" t="s">
        <v>213</v>
      </c>
      <c r="C120" s="26" t="s">
        <v>1748</v>
      </c>
      <c r="D120" s="7" t="str">
        <f t="shared" si="23"/>
        <v>N/A</v>
      </c>
      <c r="E120" s="26">
        <v>219.06051837999999</v>
      </c>
      <c r="F120" s="7" t="str">
        <f t="shared" si="24"/>
        <v>N/A</v>
      </c>
      <c r="G120" s="26">
        <v>989.83663507999995</v>
      </c>
      <c r="H120" s="7" t="str">
        <f t="shared" si="25"/>
        <v>N/A</v>
      </c>
      <c r="I120" s="8" t="s">
        <v>1748</v>
      </c>
      <c r="J120" s="8">
        <v>351.9</v>
      </c>
      <c r="K120" s="25" t="s">
        <v>739</v>
      </c>
      <c r="L120" s="92" t="str">
        <f t="shared" si="19"/>
        <v>No</v>
      </c>
    </row>
    <row r="121" spans="1:12" ht="25" x14ac:dyDescent="0.25">
      <c r="A121" s="115" t="s">
        <v>1204</v>
      </c>
      <c r="B121" s="21" t="s">
        <v>213</v>
      </c>
      <c r="C121" s="26">
        <v>0</v>
      </c>
      <c r="D121" s="7" t="str">
        <f t="shared" si="23"/>
        <v>N/A</v>
      </c>
      <c r="E121" s="26">
        <v>3045758</v>
      </c>
      <c r="F121" s="7" t="str">
        <f t="shared" si="24"/>
        <v>N/A</v>
      </c>
      <c r="G121" s="26">
        <v>3265480</v>
      </c>
      <c r="H121" s="7" t="str">
        <f t="shared" si="25"/>
        <v>N/A</v>
      </c>
      <c r="I121" s="8" t="s">
        <v>1748</v>
      </c>
      <c r="J121" s="8">
        <v>7.2140000000000004</v>
      </c>
      <c r="K121" s="25" t="s">
        <v>739</v>
      </c>
      <c r="L121" s="92" t="str">
        <f t="shared" si="19"/>
        <v>Yes</v>
      </c>
    </row>
    <row r="122" spans="1:12" x14ac:dyDescent="0.25">
      <c r="A122" s="115" t="s">
        <v>528</v>
      </c>
      <c r="B122" s="21" t="s">
        <v>213</v>
      </c>
      <c r="C122" s="26">
        <v>0</v>
      </c>
      <c r="D122" s="7" t="str">
        <f t="shared" si="23"/>
        <v>N/A</v>
      </c>
      <c r="E122" s="22">
        <v>419</v>
      </c>
      <c r="F122" s="7" t="str">
        <f t="shared" si="24"/>
        <v>N/A</v>
      </c>
      <c r="G122" s="22">
        <v>454</v>
      </c>
      <c r="H122" s="7" t="str">
        <f t="shared" si="25"/>
        <v>N/A</v>
      </c>
      <c r="I122" s="8" t="s">
        <v>1748</v>
      </c>
      <c r="J122" s="8">
        <v>8.3529999999999998</v>
      </c>
      <c r="K122" s="25" t="s">
        <v>739</v>
      </c>
      <c r="L122" s="92" t="str">
        <f t="shared" si="19"/>
        <v>Yes</v>
      </c>
    </row>
    <row r="123" spans="1:12" ht="25" x14ac:dyDescent="0.25">
      <c r="A123" s="115" t="s">
        <v>1205</v>
      </c>
      <c r="B123" s="21" t="s">
        <v>213</v>
      </c>
      <c r="C123" s="26" t="s">
        <v>1748</v>
      </c>
      <c r="D123" s="7" t="str">
        <f t="shared" si="23"/>
        <v>N/A</v>
      </c>
      <c r="E123" s="26">
        <v>7269.1121718000004</v>
      </c>
      <c r="F123" s="7" t="str">
        <f t="shared" si="24"/>
        <v>N/A</v>
      </c>
      <c r="G123" s="26">
        <v>7192.6872247000001</v>
      </c>
      <c r="H123" s="7" t="str">
        <f t="shared" si="25"/>
        <v>N/A</v>
      </c>
      <c r="I123" s="8" t="s">
        <v>1748</v>
      </c>
      <c r="J123" s="8">
        <v>-1.05</v>
      </c>
      <c r="K123" s="25" t="s">
        <v>739</v>
      </c>
      <c r="L123" s="92" t="str">
        <f t="shared" si="19"/>
        <v>Yes</v>
      </c>
    </row>
    <row r="124" spans="1:12" ht="25" x14ac:dyDescent="0.25">
      <c r="A124" s="115" t="s">
        <v>1206</v>
      </c>
      <c r="B124" s="21" t="s">
        <v>213</v>
      </c>
      <c r="C124" s="26">
        <v>0</v>
      </c>
      <c r="D124" s="7" t="str">
        <f t="shared" si="23"/>
        <v>N/A</v>
      </c>
      <c r="E124" s="26">
        <v>1578588</v>
      </c>
      <c r="F124" s="7" t="str">
        <f t="shared" si="24"/>
        <v>N/A</v>
      </c>
      <c r="G124" s="26">
        <v>1483765</v>
      </c>
      <c r="H124" s="7" t="str">
        <f t="shared" si="25"/>
        <v>N/A</v>
      </c>
      <c r="I124" s="8" t="s">
        <v>1748</v>
      </c>
      <c r="J124" s="8">
        <v>-6.01</v>
      </c>
      <c r="K124" s="25" t="s">
        <v>739</v>
      </c>
      <c r="L124" s="92" t="str">
        <f t="shared" si="19"/>
        <v>Yes</v>
      </c>
    </row>
    <row r="125" spans="1:12" ht="25" x14ac:dyDescent="0.25">
      <c r="A125" s="115" t="s">
        <v>529</v>
      </c>
      <c r="B125" s="21" t="s">
        <v>213</v>
      </c>
      <c r="C125" s="26">
        <v>0</v>
      </c>
      <c r="D125" s="7" t="str">
        <f t="shared" si="23"/>
        <v>N/A</v>
      </c>
      <c r="E125" s="22">
        <v>5210</v>
      </c>
      <c r="F125" s="7" t="str">
        <f t="shared" si="24"/>
        <v>N/A</v>
      </c>
      <c r="G125" s="22">
        <v>5356</v>
      </c>
      <c r="H125" s="7" t="str">
        <f t="shared" si="25"/>
        <v>N/A</v>
      </c>
      <c r="I125" s="8" t="s">
        <v>1748</v>
      </c>
      <c r="J125" s="8">
        <v>2.802</v>
      </c>
      <c r="K125" s="25" t="s">
        <v>739</v>
      </c>
      <c r="L125" s="92" t="str">
        <f t="shared" si="19"/>
        <v>Yes</v>
      </c>
    </row>
    <row r="126" spans="1:12" ht="25" x14ac:dyDescent="0.25">
      <c r="A126" s="115" t="s">
        <v>1207</v>
      </c>
      <c r="B126" s="21" t="s">
        <v>213</v>
      </c>
      <c r="C126" s="26" t="s">
        <v>1748</v>
      </c>
      <c r="D126" s="7" t="str">
        <f t="shared" si="23"/>
        <v>N/A</v>
      </c>
      <c r="E126" s="26">
        <v>302.99193858000001</v>
      </c>
      <c r="F126" s="7" t="str">
        <f t="shared" si="24"/>
        <v>N/A</v>
      </c>
      <c r="G126" s="26">
        <v>277.02856609000003</v>
      </c>
      <c r="H126" s="7" t="str">
        <f t="shared" si="25"/>
        <v>N/A</v>
      </c>
      <c r="I126" s="8" t="s">
        <v>1748</v>
      </c>
      <c r="J126" s="8">
        <v>-8.57</v>
      </c>
      <c r="K126" s="25" t="s">
        <v>739</v>
      </c>
      <c r="L126" s="92" t="str">
        <f t="shared" si="19"/>
        <v>Yes</v>
      </c>
    </row>
    <row r="127" spans="1:12" ht="25" x14ac:dyDescent="0.25">
      <c r="A127" s="115" t="s">
        <v>1208</v>
      </c>
      <c r="B127" s="21" t="s">
        <v>213</v>
      </c>
      <c r="C127" s="26">
        <v>0</v>
      </c>
      <c r="D127" s="7" t="str">
        <f t="shared" si="23"/>
        <v>N/A</v>
      </c>
      <c r="E127" s="26">
        <v>0</v>
      </c>
      <c r="F127" s="7" t="str">
        <f t="shared" si="24"/>
        <v>N/A</v>
      </c>
      <c r="G127" s="26">
        <v>0</v>
      </c>
      <c r="H127" s="7" t="str">
        <f t="shared" si="25"/>
        <v>N/A</v>
      </c>
      <c r="I127" s="8" t="s">
        <v>1748</v>
      </c>
      <c r="J127" s="8" t="s">
        <v>1748</v>
      </c>
      <c r="K127" s="25" t="s">
        <v>739</v>
      </c>
      <c r="L127" s="92" t="str">
        <f t="shared" si="19"/>
        <v>N/A</v>
      </c>
    </row>
    <row r="128" spans="1:12" x14ac:dyDescent="0.25">
      <c r="A128" s="115" t="s">
        <v>530</v>
      </c>
      <c r="B128" s="21" t="s">
        <v>213</v>
      </c>
      <c r="C128" s="26">
        <v>0</v>
      </c>
      <c r="D128" s="7" t="str">
        <f t="shared" si="23"/>
        <v>N/A</v>
      </c>
      <c r="E128" s="22">
        <v>0</v>
      </c>
      <c r="F128" s="7" t="str">
        <f t="shared" si="24"/>
        <v>N/A</v>
      </c>
      <c r="G128" s="22">
        <v>0</v>
      </c>
      <c r="H128" s="7" t="str">
        <f t="shared" si="25"/>
        <v>N/A</v>
      </c>
      <c r="I128" s="8" t="s">
        <v>1748</v>
      </c>
      <c r="J128" s="8" t="s">
        <v>1748</v>
      </c>
      <c r="K128" s="25" t="s">
        <v>739</v>
      </c>
      <c r="L128" s="92" t="str">
        <f t="shared" si="19"/>
        <v>N/A</v>
      </c>
    </row>
    <row r="129" spans="1:12" ht="25" x14ac:dyDescent="0.25">
      <c r="A129" s="115" t="s">
        <v>1209</v>
      </c>
      <c r="B129" s="21" t="s">
        <v>213</v>
      </c>
      <c r="C129" s="26" t="s">
        <v>1748</v>
      </c>
      <c r="D129" s="7" t="str">
        <f t="shared" si="23"/>
        <v>N/A</v>
      </c>
      <c r="E129" s="26" t="s">
        <v>1748</v>
      </c>
      <c r="F129" s="7" t="str">
        <f t="shared" si="24"/>
        <v>N/A</v>
      </c>
      <c r="G129" s="26" t="s">
        <v>1748</v>
      </c>
      <c r="H129" s="7" t="str">
        <f t="shared" si="25"/>
        <v>N/A</v>
      </c>
      <c r="I129" s="8" t="s">
        <v>1748</v>
      </c>
      <c r="J129" s="8" t="s">
        <v>1748</v>
      </c>
      <c r="K129" s="25" t="s">
        <v>739</v>
      </c>
      <c r="L129" s="92" t="str">
        <f t="shared" si="19"/>
        <v>N/A</v>
      </c>
    </row>
    <row r="130" spans="1:12" ht="25" x14ac:dyDescent="0.25">
      <c r="A130" s="115" t="s">
        <v>1210</v>
      </c>
      <c r="B130" s="21" t="s">
        <v>213</v>
      </c>
      <c r="C130" s="26">
        <v>0</v>
      </c>
      <c r="D130" s="7" t="str">
        <f t="shared" si="23"/>
        <v>N/A</v>
      </c>
      <c r="E130" s="26">
        <v>0</v>
      </c>
      <c r="F130" s="7" t="str">
        <f t="shared" si="24"/>
        <v>N/A</v>
      </c>
      <c r="G130" s="26">
        <v>0</v>
      </c>
      <c r="H130" s="7" t="str">
        <f t="shared" si="25"/>
        <v>N/A</v>
      </c>
      <c r="I130" s="8" t="s">
        <v>1748</v>
      </c>
      <c r="J130" s="8" t="s">
        <v>1748</v>
      </c>
      <c r="K130" s="25" t="s">
        <v>739</v>
      </c>
      <c r="L130" s="92" t="str">
        <f t="shared" si="19"/>
        <v>N/A</v>
      </c>
    </row>
    <row r="131" spans="1:12" x14ac:dyDescent="0.25">
      <c r="A131" s="115" t="s">
        <v>531</v>
      </c>
      <c r="B131" s="21" t="s">
        <v>213</v>
      </c>
      <c r="C131" s="26">
        <v>0</v>
      </c>
      <c r="D131" s="7" t="str">
        <f t="shared" si="23"/>
        <v>N/A</v>
      </c>
      <c r="E131" s="22">
        <v>0</v>
      </c>
      <c r="F131" s="7" t="str">
        <f t="shared" si="24"/>
        <v>N/A</v>
      </c>
      <c r="G131" s="22">
        <v>0</v>
      </c>
      <c r="H131" s="7" t="str">
        <f t="shared" si="25"/>
        <v>N/A</v>
      </c>
      <c r="I131" s="8" t="s">
        <v>1748</v>
      </c>
      <c r="J131" s="8" t="s">
        <v>1748</v>
      </c>
      <c r="K131" s="25" t="s">
        <v>739</v>
      </c>
      <c r="L131" s="92" t="str">
        <f t="shared" si="19"/>
        <v>N/A</v>
      </c>
    </row>
    <row r="132" spans="1:12" ht="25" x14ac:dyDescent="0.25">
      <c r="A132" s="115" t="s">
        <v>1211</v>
      </c>
      <c r="B132" s="21" t="s">
        <v>213</v>
      </c>
      <c r="C132" s="26" t="s">
        <v>1748</v>
      </c>
      <c r="D132" s="7" t="str">
        <f t="shared" si="23"/>
        <v>N/A</v>
      </c>
      <c r="E132" s="26" t="s">
        <v>1748</v>
      </c>
      <c r="F132" s="7" t="str">
        <f t="shared" si="24"/>
        <v>N/A</v>
      </c>
      <c r="G132" s="26" t="s">
        <v>1748</v>
      </c>
      <c r="H132" s="7" t="str">
        <f t="shared" si="25"/>
        <v>N/A</v>
      </c>
      <c r="I132" s="8" t="s">
        <v>1748</v>
      </c>
      <c r="J132" s="8" t="s">
        <v>1748</v>
      </c>
      <c r="K132" s="25" t="s">
        <v>739</v>
      </c>
      <c r="L132" s="92" t="str">
        <f t="shared" si="19"/>
        <v>N/A</v>
      </c>
    </row>
    <row r="133" spans="1:12" x14ac:dyDescent="0.25">
      <c r="A133" s="115" t="s">
        <v>1212</v>
      </c>
      <c r="B133" s="21" t="s">
        <v>213</v>
      </c>
      <c r="C133" s="26">
        <v>0</v>
      </c>
      <c r="D133" s="7" t="str">
        <f t="shared" si="23"/>
        <v>N/A</v>
      </c>
      <c r="E133" s="26">
        <v>0</v>
      </c>
      <c r="F133" s="7" t="str">
        <f t="shared" si="24"/>
        <v>N/A</v>
      </c>
      <c r="G133" s="26">
        <v>0</v>
      </c>
      <c r="H133" s="7" t="str">
        <f t="shared" si="25"/>
        <v>N/A</v>
      </c>
      <c r="I133" s="8" t="s">
        <v>1748</v>
      </c>
      <c r="J133" s="8" t="s">
        <v>1748</v>
      </c>
      <c r="K133" s="25" t="s">
        <v>739</v>
      </c>
      <c r="L133" s="92" t="str">
        <f t="shared" si="19"/>
        <v>N/A</v>
      </c>
    </row>
    <row r="134" spans="1:12" x14ac:dyDescent="0.25">
      <c r="A134" s="115" t="s">
        <v>532</v>
      </c>
      <c r="B134" s="21" t="s">
        <v>213</v>
      </c>
      <c r="C134" s="26">
        <v>0</v>
      </c>
      <c r="D134" s="7" t="str">
        <f t="shared" si="23"/>
        <v>N/A</v>
      </c>
      <c r="E134" s="22">
        <v>0</v>
      </c>
      <c r="F134" s="7" t="str">
        <f t="shared" si="24"/>
        <v>N/A</v>
      </c>
      <c r="G134" s="22">
        <v>0</v>
      </c>
      <c r="H134" s="7" t="str">
        <f t="shared" si="25"/>
        <v>N/A</v>
      </c>
      <c r="I134" s="8" t="s">
        <v>1748</v>
      </c>
      <c r="J134" s="8" t="s">
        <v>1748</v>
      </c>
      <c r="K134" s="25" t="s">
        <v>739</v>
      </c>
      <c r="L134" s="92" t="str">
        <f t="shared" si="19"/>
        <v>N/A</v>
      </c>
    </row>
    <row r="135" spans="1:12" x14ac:dyDescent="0.25">
      <c r="A135" s="115" t="s">
        <v>1213</v>
      </c>
      <c r="B135" s="21" t="s">
        <v>213</v>
      </c>
      <c r="C135" s="26" t="s">
        <v>1748</v>
      </c>
      <c r="D135" s="7" t="str">
        <f t="shared" si="23"/>
        <v>N/A</v>
      </c>
      <c r="E135" s="26" t="s">
        <v>1748</v>
      </c>
      <c r="F135" s="7" t="str">
        <f t="shared" si="24"/>
        <v>N/A</v>
      </c>
      <c r="G135" s="26" t="s">
        <v>1748</v>
      </c>
      <c r="H135" s="7" t="str">
        <f t="shared" si="25"/>
        <v>N/A</v>
      </c>
      <c r="I135" s="8" t="s">
        <v>1748</v>
      </c>
      <c r="J135" s="8" t="s">
        <v>1748</v>
      </c>
      <c r="K135" s="25" t="s">
        <v>739</v>
      </c>
      <c r="L135" s="92" t="str">
        <f t="shared" si="19"/>
        <v>N/A</v>
      </c>
    </row>
    <row r="136" spans="1:12" x14ac:dyDescent="0.25">
      <c r="A136" s="115" t="s">
        <v>1214</v>
      </c>
      <c r="B136" s="21" t="s">
        <v>213</v>
      </c>
      <c r="C136" s="26">
        <v>0</v>
      </c>
      <c r="D136" s="7" t="str">
        <f t="shared" si="23"/>
        <v>N/A</v>
      </c>
      <c r="E136" s="26">
        <v>3500</v>
      </c>
      <c r="F136" s="7" t="str">
        <f t="shared" si="24"/>
        <v>N/A</v>
      </c>
      <c r="G136" s="26">
        <v>0</v>
      </c>
      <c r="H136" s="7" t="str">
        <f t="shared" si="25"/>
        <v>N/A</v>
      </c>
      <c r="I136" s="8" t="s">
        <v>1748</v>
      </c>
      <c r="J136" s="8">
        <v>-100</v>
      </c>
      <c r="K136" s="25" t="s">
        <v>739</v>
      </c>
      <c r="L136" s="92" t="str">
        <f t="shared" si="19"/>
        <v>No</v>
      </c>
    </row>
    <row r="137" spans="1:12" x14ac:dyDescent="0.25">
      <c r="A137" s="115" t="s">
        <v>533</v>
      </c>
      <c r="B137" s="21" t="s">
        <v>213</v>
      </c>
      <c r="C137" s="26">
        <v>0</v>
      </c>
      <c r="D137" s="7" t="str">
        <f t="shared" si="23"/>
        <v>N/A</v>
      </c>
      <c r="E137" s="22">
        <v>73</v>
      </c>
      <c r="F137" s="7" t="str">
        <f t="shared" si="24"/>
        <v>N/A</v>
      </c>
      <c r="G137" s="22">
        <v>0</v>
      </c>
      <c r="H137" s="7" t="str">
        <f t="shared" si="25"/>
        <v>N/A</v>
      </c>
      <c r="I137" s="8" t="s">
        <v>1748</v>
      </c>
      <c r="J137" s="8">
        <v>-100</v>
      </c>
      <c r="K137" s="25" t="s">
        <v>739</v>
      </c>
      <c r="L137" s="92" t="str">
        <f t="shared" si="19"/>
        <v>No</v>
      </c>
    </row>
    <row r="138" spans="1:12" x14ac:dyDescent="0.25">
      <c r="A138" s="115" t="s">
        <v>1215</v>
      </c>
      <c r="B138" s="21" t="s">
        <v>213</v>
      </c>
      <c r="C138" s="26" t="s">
        <v>1748</v>
      </c>
      <c r="D138" s="7" t="str">
        <f t="shared" si="23"/>
        <v>N/A</v>
      </c>
      <c r="E138" s="26">
        <v>47.945205479000002</v>
      </c>
      <c r="F138" s="7" t="str">
        <f t="shared" si="24"/>
        <v>N/A</v>
      </c>
      <c r="G138" s="26" t="s">
        <v>1748</v>
      </c>
      <c r="H138" s="7" t="str">
        <f t="shared" si="25"/>
        <v>N/A</v>
      </c>
      <c r="I138" s="8" t="s">
        <v>1748</v>
      </c>
      <c r="J138" s="8" t="s">
        <v>1748</v>
      </c>
      <c r="K138" s="25" t="s">
        <v>739</v>
      </c>
      <c r="L138" s="92" t="str">
        <f t="shared" si="19"/>
        <v>N/A</v>
      </c>
    </row>
    <row r="139" spans="1:12" x14ac:dyDescent="0.25">
      <c r="A139" s="141" t="s">
        <v>406</v>
      </c>
      <c r="B139" s="10" t="s">
        <v>213</v>
      </c>
      <c r="C139" s="10">
        <v>0</v>
      </c>
      <c r="D139" s="7" t="str">
        <f t="shared" si="23"/>
        <v>N/A</v>
      </c>
      <c r="E139" s="10">
        <v>2040494316</v>
      </c>
      <c r="F139" s="7" t="str">
        <f t="shared" si="24"/>
        <v>N/A</v>
      </c>
      <c r="G139" s="10">
        <v>2082366588</v>
      </c>
      <c r="H139" s="7" t="str">
        <f t="shared" si="25"/>
        <v>N/A</v>
      </c>
      <c r="I139" s="8" t="s">
        <v>1748</v>
      </c>
      <c r="J139" s="8">
        <v>2.052</v>
      </c>
      <c r="K139" s="10" t="s">
        <v>213</v>
      </c>
      <c r="L139" s="92" t="str">
        <f t="shared" ref="L139:L158" si="26">IF(J139="Div by 0", "N/A", IF(K139="N/A","N/A", IF(J139&gt;VALUE(MID(K139,1,2)), "No", IF(J139&lt;-1*VALUE(MID(K139,1,2)), "No", "Yes"))))</f>
        <v>N/A</v>
      </c>
    </row>
    <row r="140" spans="1:12" x14ac:dyDescent="0.25">
      <c r="A140" s="141" t="s">
        <v>1216</v>
      </c>
      <c r="B140" s="10" t="s">
        <v>213</v>
      </c>
      <c r="C140" s="10">
        <v>0</v>
      </c>
      <c r="D140" s="7" t="str">
        <f t="shared" si="23"/>
        <v>N/A</v>
      </c>
      <c r="E140" s="10">
        <v>5157.4520169999996</v>
      </c>
      <c r="F140" s="7" t="str">
        <f t="shared" si="24"/>
        <v>N/A</v>
      </c>
      <c r="G140" s="10">
        <v>5064.7369281000001</v>
      </c>
      <c r="H140" s="7" t="str">
        <f t="shared" si="25"/>
        <v>N/A</v>
      </c>
      <c r="I140" s="8" t="s">
        <v>1748</v>
      </c>
      <c r="J140" s="8">
        <v>-1.8</v>
      </c>
      <c r="K140" s="10" t="s">
        <v>213</v>
      </c>
      <c r="L140" s="92" t="str">
        <f t="shared" si="26"/>
        <v>N/A</v>
      </c>
    </row>
    <row r="141" spans="1:12" x14ac:dyDescent="0.25">
      <c r="A141" s="141" t="s">
        <v>407</v>
      </c>
      <c r="B141" s="10" t="s">
        <v>213</v>
      </c>
      <c r="C141" s="10">
        <v>0</v>
      </c>
      <c r="D141" s="7" t="str">
        <f t="shared" si="23"/>
        <v>N/A</v>
      </c>
      <c r="E141" s="10">
        <v>10141960</v>
      </c>
      <c r="F141" s="7" t="str">
        <f t="shared" si="24"/>
        <v>N/A</v>
      </c>
      <c r="G141" s="10">
        <v>8509324</v>
      </c>
      <c r="H141" s="7" t="str">
        <f t="shared" si="25"/>
        <v>N/A</v>
      </c>
      <c r="I141" s="8" t="s">
        <v>1748</v>
      </c>
      <c r="J141" s="8">
        <v>-16.100000000000001</v>
      </c>
      <c r="K141" s="10" t="s">
        <v>213</v>
      </c>
      <c r="L141" s="92" t="str">
        <f t="shared" si="26"/>
        <v>N/A</v>
      </c>
    </row>
    <row r="142" spans="1:12" x14ac:dyDescent="0.25">
      <c r="A142" s="141" t="s">
        <v>1217</v>
      </c>
      <c r="B142" s="10" t="s">
        <v>213</v>
      </c>
      <c r="C142" s="10">
        <v>0</v>
      </c>
      <c r="D142" s="7" t="str">
        <f t="shared" si="23"/>
        <v>N/A</v>
      </c>
      <c r="E142" s="10">
        <v>4741.4492754000003</v>
      </c>
      <c r="F142" s="7" t="str">
        <f t="shared" si="24"/>
        <v>N/A</v>
      </c>
      <c r="G142" s="10">
        <v>4492.7793031000001</v>
      </c>
      <c r="H142" s="7" t="str">
        <f t="shared" si="25"/>
        <v>N/A</v>
      </c>
      <c r="I142" s="8" t="s">
        <v>1748</v>
      </c>
      <c r="J142" s="8">
        <v>-5.24</v>
      </c>
      <c r="K142" s="10" t="s">
        <v>213</v>
      </c>
      <c r="L142" s="92" t="str">
        <f t="shared" si="26"/>
        <v>N/A</v>
      </c>
    </row>
    <row r="143" spans="1:12" x14ac:dyDescent="0.25">
      <c r="A143" s="141" t="s">
        <v>408</v>
      </c>
      <c r="B143" s="10" t="s">
        <v>213</v>
      </c>
      <c r="C143" s="10">
        <v>0</v>
      </c>
      <c r="D143" s="7" t="str">
        <f t="shared" si="23"/>
        <v>N/A</v>
      </c>
      <c r="E143" s="10">
        <v>3377347</v>
      </c>
      <c r="F143" s="7" t="str">
        <f t="shared" si="24"/>
        <v>N/A</v>
      </c>
      <c r="G143" s="10">
        <v>3549433</v>
      </c>
      <c r="H143" s="7" t="str">
        <f t="shared" si="25"/>
        <v>N/A</v>
      </c>
      <c r="I143" s="8" t="s">
        <v>1748</v>
      </c>
      <c r="J143" s="8">
        <v>5.0949999999999998</v>
      </c>
      <c r="K143" s="10" t="s">
        <v>213</v>
      </c>
      <c r="L143" s="92" t="str">
        <f t="shared" si="26"/>
        <v>N/A</v>
      </c>
    </row>
    <row r="144" spans="1:12" x14ac:dyDescent="0.25">
      <c r="A144" s="141" t="s">
        <v>1218</v>
      </c>
      <c r="B144" s="10" t="s">
        <v>213</v>
      </c>
      <c r="C144" s="10">
        <v>0</v>
      </c>
      <c r="D144" s="7" t="str">
        <f t="shared" si="23"/>
        <v>N/A</v>
      </c>
      <c r="E144" s="10">
        <v>169.45195926</v>
      </c>
      <c r="F144" s="7" t="str">
        <f t="shared" si="24"/>
        <v>N/A</v>
      </c>
      <c r="G144" s="10">
        <v>163.45535344000001</v>
      </c>
      <c r="H144" s="7" t="str">
        <f t="shared" si="25"/>
        <v>N/A</v>
      </c>
      <c r="I144" s="8" t="s">
        <v>1748</v>
      </c>
      <c r="J144" s="8">
        <v>-3.54</v>
      </c>
      <c r="K144" s="10" t="s">
        <v>213</v>
      </c>
      <c r="L144" s="92" t="str">
        <f t="shared" si="26"/>
        <v>N/A</v>
      </c>
    </row>
    <row r="145" spans="1:13" x14ac:dyDescent="0.25">
      <c r="A145" s="141" t="s">
        <v>409</v>
      </c>
      <c r="B145" s="10" t="s">
        <v>213</v>
      </c>
      <c r="C145" s="10">
        <v>0</v>
      </c>
      <c r="D145" s="7" t="str">
        <f t="shared" si="23"/>
        <v>N/A</v>
      </c>
      <c r="E145" s="10">
        <v>0</v>
      </c>
      <c r="F145" s="7" t="str">
        <f t="shared" si="24"/>
        <v>N/A</v>
      </c>
      <c r="G145" s="10">
        <v>0</v>
      </c>
      <c r="H145" s="7" t="str">
        <f t="shared" si="25"/>
        <v>N/A</v>
      </c>
      <c r="I145" s="8" t="s">
        <v>1748</v>
      </c>
      <c r="J145" s="8" t="s">
        <v>1748</v>
      </c>
      <c r="K145" s="10" t="s">
        <v>213</v>
      </c>
      <c r="L145" s="92" t="str">
        <f t="shared" si="26"/>
        <v>N/A</v>
      </c>
    </row>
    <row r="146" spans="1:13" x14ac:dyDescent="0.25">
      <c r="A146" s="141" t="s">
        <v>1219</v>
      </c>
      <c r="B146" s="10" t="s">
        <v>213</v>
      </c>
      <c r="C146" s="10" t="s">
        <v>1748</v>
      </c>
      <c r="D146" s="7" t="str">
        <f t="shared" si="23"/>
        <v>N/A</v>
      </c>
      <c r="E146" s="10" t="s">
        <v>1748</v>
      </c>
      <c r="F146" s="7" t="str">
        <f t="shared" si="24"/>
        <v>N/A</v>
      </c>
      <c r="G146" s="10" t="s">
        <v>1748</v>
      </c>
      <c r="H146" s="7" t="str">
        <f t="shared" si="25"/>
        <v>N/A</v>
      </c>
      <c r="I146" s="8" t="s">
        <v>1748</v>
      </c>
      <c r="J146" s="8" t="s">
        <v>1748</v>
      </c>
      <c r="K146" s="10" t="s">
        <v>213</v>
      </c>
      <c r="L146" s="92" t="str">
        <f t="shared" si="26"/>
        <v>N/A</v>
      </c>
    </row>
    <row r="147" spans="1:13" x14ac:dyDescent="0.25">
      <c r="A147" s="141" t="s">
        <v>410</v>
      </c>
      <c r="B147" s="10" t="s">
        <v>213</v>
      </c>
      <c r="C147" s="10">
        <v>0</v>
      </c>
      <c r="D147" s="7" t="str">
        <f t="shared" ref="D147:D160" si="27">IF($B147="N/A","N/A",IF(C147&gt;10,"No",IF(C147&lt;-10,"No","Yes")))</f>
        <v>N/A</v>
      </c>
      <c r="E147" s="10">
        <v>0</v>
      </c>
      <c r="F147" s="7" t="str">
        <f t="shared" ref="F147:F160" si="28">IF($B147="N/A","N/A",IF(E147&gt;10,"No",IF(E147&lt;-10,"No","Yes")))</f>
        <v>N/A</v>
      </c>
      <c r="G147" s="10">
        <v>0</v>
      </c>
      <c r="H147" s="7" t="str">
        <f t="shared" ref="H147:H160" si="29">IF($B147="N/A","N/A",IF(G147&gt;10,"No",IF(G147&lt;-10,"No","Yes")))</f>
        <v>N/A</v>
      </c>
      <c r="I147" s="8" t="s">
        <v>1748</v>
      </c>
      <c r="J147" s="8" t="s">
        <v>1748</v>
      </c>
      <c r="K147" s="10" t="s">
        <v>213</v>
      </c>
      <c r="L147" s="92" t="str">
        <f t="shared" si="26"/>
        <v>N/A</v>
      </c>
    </row>
    <row r="148" spans="1:13" x14ac:dyDescent="0.25">
      <c r="A148" s="141" t="s">
        <v>1220</v>
      </c>
      <c r="B148" s="10" t="s">
        <v>213</v>
      </c>
      <c r="C148" s="10" t="s">
        <v>1748</v>
      </c>
      <c r="D148" s="7" t="str">
        <f t="shared" si="27"/>
        <v>N/A</v>
      </c>
      <c r="E148" s="10" t="s">
        <v>1748</v>
      </c>
      <c r="F148" s="7" t="str">
        <f t="shared" si="28"/>
        <v>N/A</v>
      </c>
      <c r="G148" s="10" t="s">
        <v>1748</v>
      </c>
      <c r="H148" s="7" t="str">
        <f t="shared" si="29"/>
        <v>N/A</v>
      </c>
      <c r="I148" s="8" t="s">
        <v>1748</v>
      </c>
      <c r="J148" s="8" t="s">
        <v>1748</v>
      </c>
      <c r="K148" s="10" t="s">
        <v>213</v>
      </c>
      <c r="L148" s="92" t="str">
        <f t="shared" si="26"/>
        <v>N/A</v>
      </c>
    </row>
    <row r="149" spans="1:13" x14ac:dyDescent="0.25">
      <c r="A149" s="141" t="s">
        <v>411</v>
      </c>
      <c r="B149" s="10" t="s">
        <v>213</v>
      </c>
      <c r="C149" s="10">
        <v>0</v>
      </c>
      <c r="D149" s="7" t="str">
        <f t="shared" si="27"/>
        <v>N/A</v>
      </c>
      <c r="E149" s="10">
        <v>0</v>
      </c>
      <c r="F149" s="7" t="str">
        <f t="shared" si="28"/>
        <v>N/A</v>
      </c>
      <c r="G149" s="10">
        <v>0</v>
      </c>
      <c r="H149" s="7" t="str">
        <f t="shared" si="29"/>
        <v>N/A</v>
      </c>
      <c r="I149" s="8" t="s">
        <v>1748</v>
      </c>
      <c r="J149" s="8" t="s">
        <v>1748</v>
      </c>
      <c r="K149" s="10" t="s">
        <v>213</v>
      </c>
      <c r="L149" s="92" t="str">
        <f t="shared" si="26"/>
        <v>N/A</v>
      </c>
    </row>
    <row r="150" spans="1:13" x14ac:dyDescent="0.25">
      <c r="A150" s="141" t="s">
        <v>1221</v>
      </c>
      <c r="B150" s="10" t="s">
        <v>213</v>
      </c>
      <c r="C150" s="10" t="s">
        <v>1748</v>
      </c>
      <c r="D150" s="7" t="str">
        <f t="shared" si="27"/>
        <v>N/A</v>
      </c>
      <c r="E150" s="10" t="s">
        <v>1748</v>
      </c>
      <c r="F150" s="7" t="str">
        <f t="shared" si="28"/>
        <v>N/A</v>
      </c>
      <c r="G150" s="10" t="s">
        <v>1748</v>
      </c>
      <c r="H150" s="7" t="str">
        <f t="shared" si="29"/>
        <v>N/A</v>
      </c>
      <c r="I150" s="8" t="s">
        <v>1748</v>
      </c>
      <c r="J150" s="8" t="s">
        <v>1748</v>
      </c>
      <c r="K150" s="10" t="s">
        <v>213</v>
      </c>
      <c r="L150" s="92" t="str">
        <f t="shared" si="26"/>
        <v>N/A</v>
      </c>
    </row>
    <row r="151" spans="1:13" x14ac:dyDescent="0.25">
      <c r="A151" s="141" t="s">
        <v>412</v>
      </c>
      <c r="B151" s="10" t="s">
        <v>213</v>
      </c>
      <c r="C151" s="10">
        <v>0</v>
      </c>
      <c r="D151" s="7" t="str">
        <f t="shared" si="27"/>
        <v>N/A</v>
      </c>
      <c r="E151" s="10">
        <v>1416894</v>
      </c>
      <c r="F151" s="7" t="str">
        <f t="shared" si="28"/>
        <v>N/A</v>
      </c>
      <c r="G151" s="10">
        <v>1682291</v>
      </c>
      <c r="H151" s="7" t="str">
        <f t="shared" si="29"/>
        <v>N/A</v>
      </c>
      <c r="I151" s="8" t="s">
        <v>1748</v>
      </c>
      <c r="J151" s="8">
        <v>18.73</v>
      </c>
      <c r="K151" s="10" t="s">
        <v>213</v>
      </c>
      <c r="L151" s="92" t="str">
        <f t="shared" si="26"/>
        <v>N/A</v>
      </c>
    </row>
    <row r="152" spans="1:13" x14ac:dyDescent="0.25">
      <c r="A152" s="141" t="s">
        <v>1222</v>
      </c>
      <c r="B152" s="10" t="s">
        <v>213</v>
      </c>
      <c r="C152" s="10">
        <v>0</v>
      </c>
      <c r="D152" s="7" t="str">
        <f t="shared" si="27"/>
        <v>N/A</v>
      </c>
      <c r="E152" s="10">
        <v>5513.2062256999998</v>
      </c>
      <c r="F152" s="7" t="str">
        <f t="shared" si="28"/>
        <v>N/A</v>
      </c>
      <c r="G152" s="10">
        <v>5741.6075085000002</v>
      </c>
      <c r="H152" s="7" t="str">
        <f t="shared" si="29"/>
        <v>N/A</v>
      </c>
      <c r="I152" s="8" t="s">
        <v>1748</v>
      </c>
      <c r="J152" s="8">
        <v>4.1429999999999998</v>
      </c>
      <c r="K152" s="10" t="s">
        <v>213</v>
      </c>
      <c r="L152" s="92" t="str">
        <f t="shared" si="26"/>
        <v>N/A</v>
      </c>
    </row>
    <row r="153" spans="1:13" x14ac:dyDescent="0.25">
      <c r="A153" s="141" t="s">
        <v>413</v>
      </c>
      <c r="B153" s="10" t="s">
        <v>213</v>
      </c>
      <c r="C153" s="10">
        <v>0</v>
      </c>
      <c r="D153" s="7" t="str">
        <f t="shared" si="27"/>
        <v>N/A</v>
      </c>
      <c r="E153" s="10">
        <v>14781394</v>
      </c>
      <c r="F153" s="7" t="str">
        <f t="shared" si="28"/>
        <v>N/A</v>
      </c>
      <c r="G153" s="10">
        <v>17035137</v>
      </c>
      <c r="H153" s="7" t="str">
        <f t="shared" si="29"/>
        <v>N/A</v>
      </c>
      <c r="I153" s="8" t="s">
        <v>1748</v>
      </c>
      <c r="J153" s="8">
        <v>15.25</v>
      </c>
      <c r="K153" s="10" t="s">
        <v>213</v>
      </c>
      <c r="L153" s="92" t="str">
        <f t="shared" si="26"/>
        <v>N/A</v>
      </c>
      <c r="M153" s="31"/>
    </row>
    <row r="154" spans="1:13" x14ac:dyDescent="0.25">
      <c r="A154" s="141" t="s">
        <v>1223</v>
      </c>
      <c r="B154" s="10" t="s">
        <v>213</v>
      </c>
      <c r="C154" s="10">
        <v>0</v>
      </c>
      <c r="D154" s="7" t="str">
        <f t="shared" si="27"/>
        <v>N/A</v>
      </c>
      <c r="E154" s="10">
        <v>41173.799443000004</v>
      </c>
      <c r="F154" s="7" t="str">
        <f t="shared" si="28"/>
        <v>N/A</v>
      </c>
      <c r="G154" s="10">
        <v>39801.721963000004</v>
      </c>
      <c r="H154" s="7" t="str">
        <f t="shared" si="29"/>
        <v>N/A</v>
      </c>
      <c r="I154" s="8" t="s">
        <v>1748</v>
      </c>
      <c r="J154" s="8">
        <v>-3.33</v>
      </c>
      <c r="K154" s="10" t="s">
        <v>213</v>
      </c>
      <c r="L154" s="92" t="str">
        <f t="shared" si="26"/>
        <v>N/A</v>
      </c>
      <c r="M154" s="32"/>
    </row>
    <row r="155" spans="1:13" x14ac:dyDescent="0.25">
      <c r="A155" s="141" t="s">
        <v>414</v>
      </c>
      <c r="B155" s="10" t="s">
        <v>213</v>
      </c>
      <c r="C155" s="10">
        <v>0</v>
      </c>
      <c r="D155" s="7" t="str">
        <f t="shared" si="27"/>
        <v>N/A</v>
      </c>
      <c r="E155" s="10">
        <v>15869062</v>
      </c>
      <c r="F155" s="7" t="str">
        <f t="shared" si="28"/>
        <v>N/A</v>
      </c>
      <c r="G155" s="10">
        <v>5709442</v>
      </c>
      <c r="H155" s="7" t="str">
        <f t="shared" si="29"/>
        <v>N/A</v>
      </c>
      <c r="I155" s="8" t="s">
        <v>1748</v>
      </c>
      <c r="J155" s="8">
        <v>-64</v>
      </c>
      <c r="K155" s="10" t="s">
        <v>213</v>
      </c>
      <c r="L155" s="92" t="str">
        <f t="shared" si="26"/>
        <v>N/A</v>
      </c>
    </row>
    <row r="156" spans="1:13" x14ac:dyDescent="0.25">
      <c r="A156" s="141" t="s">
        <v>1224</v>
      </c>
      <c r="B156" s="10" t="s">
        <v>213</v>
      </c>
      <c r="C156" s="10">
        <v>0</v>
      </c>
      <c r="D156" s="7" t="str">
        <f t="shared" si="27"/>
        <v>N/A</v>
      </c>
      <c r="E156" s="10">
        <v>30226.784761999999</v>
      </c>
      <c r="F156" s="7" t="str">
        <f t="shared" si="28"/>
        <v>N/A</v>
      </c>
      <c r="G156" s="10">
        <v>17043.110447999999</v>
      </c>
      <c r="H156" s="7" t="str">
        <f t="shared" si="29"/>
        <v>N/A</v>
      </c>
      <c r="I156" s="8" t="s">
        <v>1748</v>
      </c>
      <c r="J156" s="8">
        <v>-43.6</v>
      </c>
      <c r="K156" s="10" t="s">
        <v>213</v>
      </c>
      <c r="L156" s="92" t="str">
        <f t="shared" si="26"/>
        <v>N/A</v>
      </c>
    </row>
    <row r="157" spans="1:13" x14ac:dyDescent="0.25">
      <c r="A157" s="141" t="s">
        <v>415</v>
      </c>
      <c r="B157" s="10" t="s">
        <v>213</v>
      </c>
      <c r="C157" s="10">
        <v>0</v>
      </c>
      <c r="D157" s="7" t="str">
        <f t="shared" si="27"/>
        <v>N/A</v>
      </c>
      <c r="E157" s="10">
        <v>0</v>
      </c>
      <c r="F157" s="7" t="str">
        <f t="shared" si="28"/>
        <v>N/A</v>
      </c>
      <c r="G157" s="10">
        <v>0</v>
      </c>
      <c r="H157" s="7" t="str">
        <f t="shared" si="29"/>
        <v>N/A</v>
      </c>
      <c r="I157" s="8" t="s">
        <v>1748</v>
      </c>
      <c r="J157" s="8" t="s">
        <v>1748</v>
      </c>
      <c r="K157" s="10" t="s">
        <v>213</v>
      </c>
      <c r="L157" s="92" t="str">
        <f t="shared" si="26"/>
        <v>N/A</v>
      </c>
    </row>
    <row r="158" spans="1:13" x14ac:dyDescent="0.25">
      <c r="A158" s="141" t="s">
        <v>1225</v>
      </c>
      <c r="B158" s="10" t="s">
        <v>213</v>
      </c>
      <c r="C158" s="10" t="s">
        <v>1748</v>
      </c>
      <c r="D158" s="7" t="str">
        <f t="shared" si="27"/>
        <v>N/A</v>
      </c>
      <c r="E158" s="10" t="s">
        <v>1748</v>
      </c>
      <c r="F158" s="7" t="str">
        <f t="shared" si="28"/>
        <v>N/A</v>
      </c>
      <c r="G158" s="10" t="s">
        <v>1748</v>
      </c>
      <c r="H158" s="7" t="str">
        <f t="shared" si="29"/>
        <v>N/A</v>
      </c>
      <c r="I158" s="8" t="s">
        <v>1748</v>
      </c>
      <c r="J158" s="8" t="s">
        <v>1748</v>
      </c>
      <c r="K158" s="10" t="s">
        <v>213</v>
      </c>
      <c r="L158" s="92" t="str">
        <f t="shared" si="26"/>
        <v>N/A</v>
      </c>
    </row>
    <row r="159" spans="1:13" ht="25" x14ac:dyDescent="0.25">
      <c r="A159" s="141" t="s">
        <v>416</v>
      </c>
      <c r="B159" s="10" t="s">
        <v>213</v>
      </c>
      <c r="C159" s="10">
        <v>0</v>
      </c>
      <c r="D159" s="7" t="str">
        <f t="shared" si="27"/>
        <v>N/A</v>
      </c>
      <c r="E159" s="10">
        <v>0</v>
      </c>
      <c r="F159" s="7" t="str">
        <f t="shared" si="28"/>
        <v>N/A</v>
      </c>
      <c r="G159" s="10">
        <v>0</v>
      </c>
      <c r="H159" s="7" t="str">
        <f t="shared" si="29"/>
        <v>N/A</v>
      </c>
      <c r="I159" s="8" t="s">
        <v>1748</v>
      </c>
      <c r="J159" s="8" t="s">
        <v>1748</v>
      </c>
      <c r="K159" s="10" t="s">
        <v>213</v>
      </c>
      <c r="L159" s="92" t="str">
        <f t="shared" ref="L159:L160" si="30">IF(J159="Div by 0", "N/A", IF(K159="N/A","N/A", IF(J159&gt;VALUE(MID(K159,1,2)), "No", IF(J159&lt;-1*VALUE(MID(K159,1,2)), "No", "Yes"))))</f>
        <v>N/A</v>
      </c>
    </row>
    <row r="160" spans="1:13" ht="25" x14ac:dyDescent="0.25">
      <c r="A160" s="141" t="s">
        <v>1226</v>
      </c>
      <c r="B160" s="10" t="s">
        <v>213</v>
      </c>
      <c r="C160" s="10" t="s">
        <v>1748</v>
      </c>
      <c r="D160" s="7" t="str">
        <f t="shared" si="27"/>
        <v>N/A</v>
      </c>
      <c r="E160" s="10" t="s">
        <v>1748</v>
      </c>
      <c r="F160" s="7" t="str">
        <f t="shared" si="28"/>
        <v>N/A</v>
      </c>
      <c r="G160" s="10" t="s">
        <v>1748</v>
      </c>
      <c r="H160" s="7" t="str">
        <f t="shared" si="29"/>
        <v>N/A</v>
      </c>
      <c r="I160" s="8" t="s">
        <v>1748</v>
      </c>
      <c r="J160" s="8" t="s">
        <v>1748</v>
      </c>
      <c r="K160" s="10" t="s">
        <v>213</v>
      </c>
      <c r="L160" s="92" t="str">
        <f t="shared" si="30"/>
        <v>N/A</v>
      </c>
    </row>
    <row r="161" spans="1:16" x14ac:dyDescent="0.25">
      <c r="A161" s="141" t="s">
        <v>417</v>
      </c>
      <c r="B161" s="10" t="s">
        <v>213</v>
      </c>
      <c r="C161" s="10">
        <v>0</v>
      </c>
      <c r="D161" s="10" t="s">
        <v>213</v>
      </c>
      <c r="E161" s="10">
        <v>0</v>
      </c>
      <c r="F161" s="10" t="s">
        <v>213</v>
      </c>
      <c r="G161" s="10">
        <v>0</v>
      </c>
      <c r="H161" s="10" t="s">
        <v>213</v>
      </c>
      <c r="I161" s="8" t="s">
        <v>1748</v>
      </c>
      <c r="J161" s="8" t="s">
        <v>1748</v>
      </c>
      <c r="K161" s="10" t="s">
        <v>213</v>
      </c>
      <c r="L161" s="92" t="str">
        <f>IF(J161="Div by 0", "N/A", IF(K161="N/A","N/A", IF(J161&gt;VALUE(MID(K161,1,2)), "No", IF(J161&lt;-1*VALUE(MID(K161,1,2)), "No", "Yes"))))</f>
        <v>N/A</v>
      </c>
    </row>
    <row r="162" spans="1:16" ht="25" x14ac:dyDescent="0.25">
      <c r="A162" s="141" t="s">
        <v>1227</v>
      </c>
      <c r="B162" s="10" t="s">
        <v>213</v>
      </c>
      <c r="C162" s="10" t="s">
        <v>1748</v>
      </c>
      <c r="D162" s="10" t="s">
        <v>213</v>
      </c>
      <c r="E162" s="10" t="s">
        <v>1748</v>
      </c>
      <c r="F162" s="10" t="s">
        <v>213</v>
      </c>
      <c r="G162" s="10" t="s">
        <v>1748</v>
      </c>
      <c r="H162" s="10" t="s">
        <v>213</v>
      </c>
      <c r="I162" s="8" t="s">
        <v>1748</v>
      </c>
      <c r="J162" s="8" t="s">
        <v>1748</v>
      </c>
      <c r="K162" s="10" t="s">
        <v>213</v>
      </c>
      <c r="L162" s="92" t="str">
        <f>IF(J162="Div by 0", "N/A", IF(K162="N/A","N/A", IF(J162&gt;VALUE(MID(K162,1,2)), "No", IF(J162&lt;-1*VALUE(MID(K162,1,2)), "No", "Yes"))))</f>
        <v>N/A</v>
      </c>
    </row>
    <row r="163" spans="1:16" ht="25" x14ac:dyDescent="0.25">
      <c r="A163" s="141" t="s">
        <v>418</v>
      </c>
      <c r="B163" s="10" t="s">
        <v>213</v>
      </c>
      <c r="C163" s="10">
        <v>0</v>
      </c>
      <c r="D163" s="10" t="s">
        <v>213</v>
      </c>
      <c r="E163" s="10">
        <v>0</v>
      </c>
      <c r="F163" s="10" t="s">
        <v>213</v>
      </c>
      <c r="G163" s="10">
        <v>0</v>
      </c>
      <c r="H163" s="10" t="s">
        <v>213</v>
      </c>
      <c r="I163" s="8" t="s">
        <v>1748</v>
      </c>
      <c r="J163" s="8" t="s">
        <v>1748</v>
      </c>
      <c r="K163" s="10" t="s">
        <v>213</v>
      </c>
      <c r="L163" s="92" t="str">
        <f>IF(J163="Div by 0", "N/A", IF(K163="N/A","N/A", IF(J163&gt;VALUE(MID(K163,1,2)), "No", IF(J163&lt;-1*VALUE(MID(K163,1,2)), "No", "Yes"))))</f>
        <v>N/A</v>
      </c>
      <c r="N163" s="32"/>
    </row>
    <row r="164" spans="1:16" x14ac:dyDescent="0.25">
      <c r="A164" s="141" t="s">
        <v>1241</v>
      </c>
      <c r="B164" s="78" t="s">
        <v>213</v>
      </c>
      <c r="C164" s="78" t="s">
        <v>1748</v>
      </c>
      <c r="D164" s="79" t="str">
        <f t="shared" ref="D164" si="31">IF($B164="N/A","N/A",IF(C164&gt;10,"No",IF(C164&lt;-10,"No","Yes")))</f>
        <v>N/A</v>
      </c>
      <c r="E164" s="78" t="s">
        <v>1748</v>
      </c>
      <c r="F164" s="79" t="str">
        <f t="shared" ref="F164" si="32">IF($B164="N/A","N/A",IF(E164&gt;10,"No",IF(E164&lt;-10,"No","Yes")))</f>
        <v>N/A</v>
      </c>
      <c r="G164" s="78" t="s">
        <v>1748</v>
      </c>
      <c r="H164" s="79" t="str">
        <f t="shared" ref="H164" si="33">IF($B164="N/A","N/A",IF(G164&gt;10,"No",IF(G164&lt;-10,"No","Yes")))</f>
        <v>N/A</v>
      </c>
      <c r="I164" s="80" t="s">
        <v>1748</v>
      </c>
      <c r="J164" s="80" t="s">
        <v>1748</v>
      </c>
      <c r="K164" s="81" t="s">
        <v>739</v>
      </c>
      <c r="L164" s="94" t="str">
        <f>IF(J164="Div by 0", "N/A", IF(OR(J164="N/A",K164="N/A"),"N/A", IF(J164&gt;VALUE(MID(K164,1,2)), "No", IF(J164&lt;-1*VALUE(MID(K164,1,2)), "No", "Yes"))))</f>
        <v>N/A</v>
      </c>
      <c r="N164" s="32"/>
    </row>
    <row r="165" spans="1:16" x14ac:dyDescent="0.25">
      <c r="A165" s="141" t="s">
        <v>1228</v>
      </c>
      <c r="B165" s="10" t="s">
        <v>213</v>
      </c>
      <c r="C165" s="10" t="s">
        <v>1748</v>
      </c>
      <c r="D165" s="7" t="str">
        <f t="shared" ref="D165:D171" si="34">IF($B165="N/A","N/A",IF(C165&gt;10,"No",IF(C165&lt;-10,"No","Yes")))</f>
        <v>N/A</v>
      </c>
      <c r="E165" s="10" t="s">
        <v>1748</v>
      </c>
      <c r="F165" s="7" t="str">
        <f t="shared" ref="F165:F171" si="35">IF($B165="N/A","N/A",IF(E165&gt;10,"No",IF(E165&lt;-10,"No","Yes")))</f>
        <v>N/A</v>
      </c>
      <c r="G165" s="10" t="s">
        <v>1748</v>
      </c>
      <c r="H165" s="7" t="str">
        <f t="shared" ref="H165:H171" si="36">IF($B165="N/A","N/A",IF(G165&gt;10,"No",IF(G165&lt;-10,"No","Yes")))</f>
        <v>N/A</v>
      </c>
      <c r="I165" s="8" t="s">
        <v>1748</v>
      </c>
      <c r="J165" s="8" t="s">
        <v>1748</v>
      </c>
      <c r="K165" s="25" t="s">
        <v>739</v>
      </c>
      <c r="L165" s="92" t="str">
        <f>IF(J165="Div by 0", "N/A", IF(OR(J165="N/A",K165="N/A"),"N/A", IF(J165&gt;VALUE(MID(K165,1,2)), "No", IF(J165&lt;-1*VALUE(MID(K165,1,2)), "No", "Yes"))))</f>
        <v>N/A</v>
      </c>
      <c r="N165" s="32"/>
    </row>
    <row r="166" spans="1:16" x14ac:dyDescent="0.25">
      <c r="A166" s="141" t="s">
        <v>1229</v>
      </c>
      <c r="B166" s="10" t="s">
        <v>213</v>
      </c>
      <c r="C166" s="10" t="s">
        <v>1748</v>
      </c>
      <c r="D166" s="7" t="str">
        <f t="shared" si="34"/>
        <v>N/A</v>
      </c>
      <c r="E166" s="10" t="s">
        <v>1748</v>
      </c>
      <c r="F166" s="7" t="str">
        <f t="shared" si="35"/>
        <v>N/A</v>
      </c>
      <c r="G166" s="10" t="s">
        <v>1748</v>
      </c>
      <c r="H166" s="7" t="str">
        <f t="shared" si="36"/>
        <v>N/A</v>
      </c>
      <c r="I166" s="8" t="s">
        <v>1748</v>
      </c>
      <c r="J166" s="8" t="s">
        <v>1748</v>
      </c>
      <c r="K166" s="25" t="s">
        <v>739</v>
      </c>
      <c r="L166" s="92" t="str">
        <f t="shared" ref="L166" si="37">IF(J166="Div by 0", "N/A", IF(OR(J166="N/A",K166="N/A"),"N/A", IF(J166&gt;VALUE(MID(K166,1,2)), "No", IF(J166&lt;-1*VALUE(MID(K166,1,2)), "No", "Yes"))))</f>
        <v>N/A</v>
      </c>
      <c r="O166" s="32"/>
      <c r="P166" s="32"/>
    </row>
    <row r="167" spans="1:16" s="32" customFormat="1" x14ac:dyDescent="0.25">
      <c r="A167" s="147" t="s">
        <v>733</v>
      </c>
      <c r="B167" s="10" t="s">
        <v>213</v>
      </c>
      <c r="C167" s="1" t="s">
        <v>213</v>
      </c>
      <c r="D167" s="7" t="str">
        <f t="shared" si="34"/>
        <v>N/A</v>
      </c>
      <c r="E167" s="1">
        <v>0</v>
      </c>
      <c r="F167" s="7" t="str">
        <f t="shared" si="35"/>
        <v>N/A</v>
      </c>
      <c r="G167" s="1">
        <v>0</v>
      </c>
      <c r="H167" s="7" t="str">
        <f t="shared" si="36"/>
        <v>N/A</v>
      </c>
      <c r="I167" s="8" t="s">
        <v>213</v>
      </c>
      <c r="J167" s="8" t="s">
        <v>1748</v>
      </c>
      <c r="K167" s="10" t="s">
        <v>213</v>
      </c>
      <c r="L167" s="92" t="str">
        <f>IF(J167="Div by 0", "N/A", IF(K167="N/A","N/A", IF(J167&gt;VALUE(MID(K167,1,2)), "No", IF(J167&lt;-1*VALUE(MID(K167,1,2)), "No", "Yes"))))</f>
        <v>N/A</v>
      </c>
      <c r="M167" s="15"/>
      <c r="N167" s="15"/>
      <c r="O167" s="31"/>
      <c r="P167" s="31"/>
    </row>
    <row r="168" spans="1:16" s="31" customFormat="1" x14ac:dyDescent="0.25">
      <c r="A168" s="147" t="s">
        <v>734</v>
      </c>
      <c r="B168" s="10" t="s">
        <v>213</v>
      </c>
      <c r="C168" s="9" t="s">
        <v>213</v>
      </c>
      <c r="D168" s="7" t="str">
        <f t="shared" si="34"/>
        <v>N/A</v>
      </c>
      <c r="E168" s="9">
        <v>0</v>
      </c>
      <c r="F168" s="7" t="str">
        <f t="shared" si="35"/>
        <v>N/A</v>
      </c>
      <c r="G168" s="9">
        <v>0</v>
      </c>
      <c r="H168" s="7" t="str">
        <f t="shared" si="36"/>
        <v>N/A</v>
      </c>
      <c r="I168" s="8" t="s">
        <v>213</v>
      </c>
      <c r="J168" s="8" t="s">
        <v>1748</v>
      </c>
      <c r="K168" s="10" t="s">
        <v>213</v>
      </c>
      <c r="L168" s="92" t="str">
        <f>IF(J168="Div by 0", "N/A", IF(K168="N/A","N/A", IF(J168&gt;VALUE(MID(K168,1,2)), "No", IF(J168&lt;-1*VALUE(MID(K168,1,2)), "No", "Yes"))))</f>
        <v>N/A</v>
      </c>
      <c r="M168" s="15"/>
      <c r="N168" s="15"/>
      <c r="O168" s="32"/>
      <c r="P168" s="32"/>
    </row>
    <row r="169" spans="1:16" s="32" customFormat="1" x14ac:dyDescent="0.25">
      <c r="A169" s="147" t="s">
        <v>735</v>
      </c>
      <c r="B169" s="10" t="s">
        <v>213</v>
      </c>
      <c r="C169" s="1" t="s">
        <v>213</v>
      </c>
      <c r="D169" s="7" t="str">
        <f t="shared" si="34"/>
        <v>N/A</v>
      </c>
      <c r="E169" s="1">
        <v>0</v>
      </c>
      <c r="F169" s="7" t="str">
        <f t="shared" si="35"/>
        <v>N/A</v>
      </c>
      <c r="G169" s="1">
        <v>0</v>
      </c>
      <c r="H169" s="7" t="str">
        <f t="shared" si="36"/>
        <v>N/A</v>
      </c>
      <c r="I169" s="8" t="s">
        <v>213</v>
      </c>
      <c r="J169" s="8" t="s">
        <v>1748</v>
      </c>
      <c r="K169" s="10" t="s">
        <v>213</v>
      </c>
      <c r="L169" s="92" t="str">
        <f t="shared" ref="L169:L171" si="38">IF(J169="Div by 0", "N/A", IF(K169="N/A","N/A", IF(J169&gt;VALUE(MID(K169,1,2)), "No", IF(J169&lt;-1*VALUE(MID(K169,1,2)), "No", "Yes"))))</f>
        <v>N/A</v>
      </c>
      <c r="M169" s="15"/>
      <c r="N169" s="15"/>
      <c r="O169" s="15"/>
      <c r="P169" s="15"/>
    </row>
    <row r="170" spans="1:16" x14ac:dyDescent="0.25">
      <c r="A170" s="147" t="s">
        <v>1230</v>
      </c>
      <c r="B170" s="10" t="s">
        <v>213</v>
      </c>
      <c r="C170" s="10" t="s">
        <v>213</v>
      </c>
      <c r="D170" s="7" t="str">
        <f t="shared" si="34"/>
        <v>N/A</v>
      </c>
      <c r="E170" s="10" t="s">
        <v>1748</v>
      </c>
      <c r="F170" s="7" t="str">
        <f t="shared" si="35"/>
        <v>N/A</v>
      </c>
      <c r="G170" s="10" t="s">
        <v>1748</v>
      </c>
      <c r="H170" s="7" t="str">
        <f t="shared" si="36"/>
        <v>N/A</v>
      </c>
      <c r="I170" s="8" t="s">
        <v>213</v>
      </c>
      <c r="J170" s="8" t="s">
        <v>1748</v>
      </c>
      <c r="K170" s="10" t="s">
        <v>213</v>
      </c>
      <c r="L170" s="92" t="str">
        <f t="shared" si="38"/>
        <v>N/A</v>
      </c>
    </row>
    <row r="171" spans="1:16" ht="25" x14ac:dyDescent="0.25">
      <c r="A171" s="116" t="s">
        <v>1231</v>
      </c>
      <c r="B171" s="148" t="s">
        <v>213</v>
      </c>
      <c r="C171" s="148" t="s">
        <v>213</v>
      </c>
      <c r="D171" s="131" t="str">
        <f t="shared" si="34"/>
        <v>N/A</v>
      </c>
      <c r="E171" s="148" t="s">
        <v>1748</v>
      </c>
      <c r="F171" s="131" t="str">
        <f t="shared" si="35"/>
        <v>N/A</v>
      </c>
      <c r="G171" s="148" t="s">
        <v>1748</v>
      </c>
      <c r="H171" s="131" t="str">
        <f t="shared" si="36"/>
        <v>N/A</v>
      </c>
      <c r="I171" s="132" t="s">
        <v>213</v>
      </c>
      <c r="J171" s="132" t="s">
        <v>1748</v>
      </c>
      <c r="K171" s="148" t="s">
        <v>213</v>
      </c>
      <c r="L171" s="103" t="str">
        <f t="shared" si="38"/>
        <v>N/A</v>
      </c>
    </row>
    <row r="172" spans="1:16" s="13" customFormat="1" ht="12" customHeight="1" x14ac:dyDescent="0.25">
      <c r="A172" s="170" t="s">
        <v>1646</v>
      </c>
      <c r="B172" s="171"/>
      <c r="C172" s="171"/>
      <c r="D172" s="171"/>
      <c r="E172" s="171"/>
      <c r="F172" s="171"/>
      <c r="G172" s="171"/>
      <c r="H172" s="171"/>
      <c r="I172" s="171"/>
      <c r="J172" s="171"/>
      <c r="K172" s="171"/>
      <c r="L172" s="172"/>
    </row>
    <row r="173" spans="1:16" s="13" customFormat="1" ht="12.75" customHeight="1" x14ac:dyDescent="0.25">
      <c r="A173" s="165" t="s">
        <v>1644</v>
      </c>
      <c r="B173" s="166"/>
      <c r="C173" s="166"/>
      <c r="D173" s="166"/>
      <c r="E173" s="166"/>
      <c r="F173" s="166"/>
      <c r="G173" s="166"/>
      <c r="H173" s="166"/>
      <c r="I173" s="166"/>
      <c r="J173" s="166"/>
      <c r="K173" s="166"/>
      <c r="L173" s="167"/>
    </row>
    <row r="174" spans="1:16" s="13" customFormat="1" x14ac:dyDescent="0.25">
      <c r="A174" s="168" t="s">
        <v>1742</v>
      </c>
      <c r="B174" s="168"/>
      <c r="C174" s="168"/>
      <c r="D174" s="168"/>
      <c r="E174" s="168"/>
      <c r="F174" s="168"/>
      <c r="G174" s="168"/>
      <c r="H174" s="168"/>
      <c r="I174" s="168"/>
      <c r="J174" s="168"/>
      <c r="K174" s="168"/>
      <c r="L174" s="169"/>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49"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1"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5.5" customHeight="1" x14ac:dyDescent="0.3">
      <c r="A2" s="179" t="s">
        <v>1606</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ht="13" x14ac:dyDescent="0.3">
      <c r="A4" s="182" t="s">
        <v>650</v>
      </c>
      <c r="B4" s="183"/>
      <c r="C4" s="183"/>
      <c r="D4" s="183"/>
      <c r="E4" s="183"/>
      <c r="F4" s="183"/>
      <c r="G4" s="183"/>
      <c r="H4" s="183"/>
      <c r="I4" s="183"/>
      <c r="J4" s="183"/>
      <c r="K4" s="183"/>
      <c r="L4" s="184"/>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4" t="s">
        <v>0</v>
      </c>
      <c r="B6" s="1" t="s">
        <v>213</v>
      </c>
      <c r="C6" s="1">
        <v>380246</v>
      </c>
      <c r="D6" s="7" t="str">
        <f t="shared" ref="D6:D11" si="0">IF($B6="N/A","N/A",IF(C6&gt;10,"No",IF(C6&lt;-10,"No","Yes")))</f>
        <v>N/A</v>
      </c>
      <c r="E6" s="1">
        <v>395955</v>
      </c>
      <c r="F6" s="7" t="str">
        <f t="shared" ref="F6:F11" si="1">IF($B6="N/A","N/A",IF(E6&gt;10,"No",IF(E6&lt;-10,"No","Yes")))</f>
        <v>N/A</v>
      </c>
      <c r="G6" s="1">
        <v>411381</v>
      </c>
      <c r="H6" s="7" t="str">
        <f t="shared" ref="H6:H11" si="2">IF($B6="N/A","N/A",IF(G6&gt;10,"No",IF(G6&lt;-10,"No","Yes")))</f>
        <v>N/A</v>
      </c>
      <c r="I6" s="8">
        <v>4.1310000000000002</v>
      </c>
      <c r="J6" s="8">
        <v>3.8959999999999999</v>
      </c>
      <c r="K6" s="1" t="s">
        <v>739</v>
      </c>
      <c r="L6" s="92" t="str">
        <f t="shared" ref="L6:L14" si="3">IF(J6="Div by 0", "N/A", IF(K6="N/A","N/A", IF(J6&gt;VALUE(MID(K6,1,2)), "No", IF(J6&lt;-1*VALUE(MID(K6,1,2)), "No", "Yes"))))</f>
        <v>Yes</v>
      </c>
    </row>
    <row r="7" spans="1:12" x14ac:dyDescent="0.25">
      <c r="A7" s="124" t="s">
        <v>100</v>
      </c>
      <c r="B7" s="25" t="s">
        <v>213</v>
      </c>
      <c r="C7" s="1">
        <v>29166</v>
      </c>
      <c r="D7" s="7" t="str">
        <f t="shared" si="0"/>
        <v>N/A</v>
      </c>
      <c r="E7" s="1">
        <v>29277</v>
      </c>
      <c r="F7" s="7" t="str">
        <f t="shared" si="1"/>
        <v>N/A</v>
      </c>
      <c r="G7" s="1">
        <v>28386</v>
      </c>
      <c r="H7" s="7" t="str">
        <f t="shared" si="2"/>
        <v>N/A</v>
      </c>
      <c r="I7" s="8">
        <v>0.38059999999999999</v>
      </c>
      <c r="J7" s="8">
        <v>-3.04</v>
      </c>
      <c r="K7" s="25" t="s">
        <v>739</v>
      </c>
      <c r="L7" s="92" t="str">
        <f t="shared" si="3"/>
        <v>Yes</v>
      </c>
    </row>
    <row r="8" spans="1:12" x14ac:dyDescent="0.25">
      <c r="A8" s="124" t="s">
        <v>101</v>
      </c>
      <c r="B8" s="25" t="s">
        <v>213</v>
      </c>
      <c r="C8" s="1">
        <v>69825</v>
      </c>
      <c r="D8" s="7" t="str">
        <f t="shared" si="0"/>
        <v>N/A</v>
      </c>
      <c r="E8" s="1">
        <v>71051</v>
      </c>
      <c r="F8" s="7" t="str">
        <f t="shared" si="1"/>
        <v>N/A</v>
      </c>
      <c r="G8" s="1">
        <v>70740</v>
      </c>
      <c r="H8" s="7" t="str">
        <f t="shared" si="2"/>
        <v>N/A</v>
      </c>
      <c r="I8" s="8">
        <v>1.756</v>
      </c>
      <c r="J8" s="8">
        <v>-0.438</v>
      </c>
      <c r="K8" s="25" t="s">
        <v>739</v>
      </c>
      <c r="L8" s="92" t="str">
        <f t="shared" si="3"/>
        <v>Yes</v>
      </c>
    </row>
    <row r="9" spans="1:12" x14ac:dyDescent="0.25">
      <c r="A9" s="124" t="s">
        <v>104</v>
      </c>
      <c r="B9" s="25" t="s">
        <v>213</v>
      </c>
      <c r="C9" s="1">
        <v>226149</v>
      </c>
      <c r="D9" s="7" t="str">
        <f t="shared" si="0"/>
        <v>N/A</v>
      </c>
      <c r="E9" s="1">
        <v>237420</v>
      </c>
      <c r="F9" s="7" t="str">
        <f t="shared" si="1"/>
        <v>N/A</v>
      </c>
      <c r="G9" s="1">
        <v>254402</v>
      </c>
      <c r="H9" s="7" t="str">
        <f t="shared" si="2"/>
        <v>N/A</v>
      </c>
      <c r="I9" s="8">
        <v>4.984</v>
      </c>
      <c r="J9" s="8">
        <v>7.1529999999999996</v>
      </c>
      <c r="K9" s="25" t="s">
        <v>739</v>
      </c>
      <c r="L9" s="92" t="str">
        <f t="shared" si="3"/>
        <v>Yes</v>
      </c>
    </row>
    <row r="10" spans="1:12" x14ac:dyDescent="0.25">
      <c r="A10" s="124" t="s">
        <v>105</v>
      </c>
      <c r="B10" s="25" t="s">
        <v>213</v>
      </c>
      <c r="C10" s="1">
        <v>55106</v>
      </c>
      <c r="D10" s="7" t="str">
        <f t="shared" si="0"/>
        <v>N/A</v>
      </c>
      <c r="E10" s="1">
        <v>58207</v>
      </c>
      <c r="F10" s="7" t="str">
        <f t="shared" si="1"/>
        <v>N/A</v>
      </c>
      <c r="G10" s="1">
        <v>57853</v>
      </c>
      <c r="H10" s="7" t="str">
        <f t="shared" si="2"/>
        <v>N/A</v>
      </c>
      <c r="I10" s="8">
        <v>5.6269999999999998</v>
      </c>
      <c r="J10" s="8">
        <v>-0.60799999999999998</v>
      </c>
      <c r="K10" s="25" t="s">
        <v>739</v>
      </c>
      <c r="L10" s="92" t="str">
        <f t="shared" si="3"/>
        <v>Yes</v>
      </c>
    </row>
    <row r="11" spans="1:12" x14ac:dyDescent="0.25">
      <c r="A11" s="124" t="s">
        <v>77</v>
      </c>
      <c r="B11" s="1" t="s">
        <v>213</v>
      </c>
      <c r="C11" s="1">
        <v>301340.90999999997</v>
      </c>
      <c r="D11" s="7" t="str">
        <f t="shared" si="0"/>
        <v>N/A</v>
      </c>
      <c r="E11" s="1">
        <v>320989.78000000003</v>
      </c>
      <c r="F11" s="7" t="str">
        <f t="shared" si="1"/>
        <v>N/A</v>
      </c>
      <c r="G11" s="1">
        <v>332291.8</v>
      </c>
      <c r="H11" s="7" t="str">
        <f t="shared" si="2"/>
        <v>N/A</v>
      </c>
      <c r="I11" s="8">
        <v>6.52</v>
      </c>
      <c r="J11" s="8">
        <v>3.5209999999999999</v>
      </c>
      <c r="K11" s="1" t="s">
        <v>740</v>
      </c>
      <c r="L11" s="92" t="str">
        <f t="shared" si="3"/>
        <v>Yes</v>
      </c>
    </row>
    <row r="12" spans="1:12" x14ac:dyDescent="0.25">
      <c r="A12" s="124" t="s">
        <v>115</v>
      </c>
      <c r="B12" s="1" t="s">
        <v>213</v>
      </c>
      <c r="C12" s="1">
        <v>54243</v>
      </c>
      <c r="D12" s="1" t="s">
        <v>213</v>
      </c>
      <c r="E12" s="1">
        <v>55030</v>
      </c>
      <c r="F12" s="1" t="s">
        <v>213</v>
      </c>
      <c r="G12" s="1">
        <v>54414</v>
      </c>
      <c r="H12" s="1" t="s">
        <v>213</v>
      </c>
      <c r="I12" s="8">
        <v>1.4510000000000001</v>
      </c>
      <c r="J12" s="8">
        <v>-1.1200000000000001</v>
      </c>
      <c r="K12" s="1" t="s">
        <v>740</v>
      </c>
      <c r="L12" s="92" t="str">
        <f t="shared" si="3"/>
        <v>Yes</v>
      </c>
    </row>
    <row r="13" spans="1:12" x14ac:dyDescent="0.25">
      <c r="A13" s="124" t="s">
        <v>449</v>
      </c>
      <c r="B13" s="1" t="s">
        <v>213</v>
      </c>
      <c r="C13" s="1">
        <v>27235</v>
      </c>
      <c r="D13" s="1" t="s">
        <v>213</v>
      </c>
      <c r="E13" s="1">
        <v>27285</v>
      </c>
      <c r="F13" s="1" t="s">
        <v>213</v>
      </c>
      <c r="G13" s="1">
        <v>26626</v>
      </c>
      <c r="H13" s="1" t="s">
        <v>213</v>
      </c>
      <c r="I13" s="8">
        <v>0.18360000000000001</v>
      </c>
      <c r="J13" s="8">
        <v>-2.42</v>
      </c>
      <c r="K13" s="1" t="s">
        <v>740</v>
      </c>
      <c r="L13" s="92" t="str">
        <f t="shared" si="3"/>
        <v>Yes</v>
      </c>
    </row>
    <row r="14" spans="1:12" x14ac:dyDescent="0.25">
      <c r="A14" s="124" t="s">
        <v>450</v>
      </c>
      <c r="B14" s="1" t="s">
        <v>213</v>
      </c>
      <c r="C14" s="1">
        <v>26698</v>
      </c>
      <c r="D14" s="1" t="s">
        <v>213</v>
      </c>
      <c r="E14" s="1">
        <v>27415</v>
      </c>
      <c r="F14" s="1" t="s">
        <v>213</v>
      </c>
      <c r="G14" s="1">
        <v>27449</v>
      </c>
      <c r="H14" s="1" t="s">
        <v>213</v>
      </c>
      <c r="I14" s="8">
        <v>2.6859999999999999</v>
      </c>
      <c r="J14" s="8">
        <v>0.124</v>
      </c>
      <c r="K14" s="1" t="s">
        <v>740</v>
      </c>
      <c r="L14" s="92" t="str">
        <f t="shared" si="3"/>
        <v>Yes</v>
      </c>
    </row>
    <row r="15" spans="1:12" x14ac:dyDescent="0.25">
      <c r="A15" s="123" t="s">
        <v>58</v>
      </c>
      <c r="B15" s="25" t="s">
        <v>213</v>
      </c>
      <c r="C15" s="10">
        <v>0</v>
      </c>
      <c r="D15" s="7" t="str">
        <f t="shared" ref="D15:D20" si="4">IF($B15="N/A","N/A",IF(C15&gt;10,"No",IF(C15&lt;-10,"No","Yes")))</f>
        <v>N/A</v>
      </c>
      <c r="E15" s="10">
        <v>2042885843</v>
      </c>
      <c r="F15" s="7" t="str">
        <f t="shared" ref="F15:F20" si="5">IF($B15="N/A","N/A",IF(E15&gt;10,"No",IF(E15&lt;-10,"No","Yes")))</f>
        <v>N/A</v>
      </c>
      <c r="G15" s="10">
        <v>2084402273</v>
      </c>
      <c r="H15" s="7" t="str">
        <f t="shared" ref="H15:H20" si="6">IF($B15="N/A","N/A",IF(G15&gt;10,"No",IF(G15&lt;-10,"No","Yes")))</f>
        <v>N/A</v>
      </c>
      <c r="I15" s="8" t="s">
        <v>1748</v>
      </c>
      <c r="J15" s="8">
        <v>2.032</v>
      </c>
      <c r="K15" s="25" t="s">
        <v>739</v>
      </c>
      <c r="L15" s="92" t="str">
        <f t="shared" ref="L15:L20" si="7">IF(J15="Div by 0", "N/A", IF(K15="N/A","N/A", IF(J15&gt;VALUE(MID(K15,1,2)), "No", IF(J15&lt;-1*VALUE(MID(K15,1,2)), "No", "Yes"))))</f>
        <v>Yes</v>
      </c>
    </row>
    <row r="16" spans="1:12" x14ac:dyDescent="0.25">
      <c r="A16" s="123" t="s">
        <v>1132</v>
      </c>
      <c r="B16" s="25" t="s">
        <v>213</v>
      </c>
      <c r="C16" s="10">
        <v>0</v>
      </c>
      <c r="D16" s="7" t="str">
        <f t="shared" si="4"/>
        <v>N/A</v>
      </c>
      <c r="E16" s="10">
        <v>5159.3889280000003</v>
      </c>
      <c r="F16" s="7" t="str">
        <f t="shared" si="5"/>
        <v>N/A</v>
      </c>
      <c r="G16" s="10">
        <v>5066.8413781999998</v>
      </c>
      <c r="H16" s="7" t="str">
        <f t="shared" si="6"/>
        <v>N/A</v>
      </c>
      <c r="I16" s="8" t="s">
        <v>1748</v>
      </c>
      <c r="J16" s="8">
        <v>-1.79</v>
      </c>
      <c r="K16" s="25" t="s">
        <v>739</v>
      </c>
      <c r="L16" s="92" t="str">
        <f t="shared" si="7"/>
        <v>Yes</v>
      </c>
    </row>
    <row r="17" spans="1:12" x14ac:dyDescent="0.25">
      <c r="A17" s="123" t="s">
        <v>1232</v>
      </c>
      <c r="B17" s="25" t="s">
        <v>213</v>
      </c>
      <c r="C17" s="10">
        <v>0</v>
      </c>
      <c r="D17" s="7" t="str">
        <f t="shared" si="4"/>
        <v>N/A</v>
      </c>
      <c r="E17" s="10">
        <v>16806.733613</v>
      </c>
      <c r="F17" s="7" t="str">
        <f t="shared" si="5"/>
        <v>N/A</v>
      </c>
      <c r="G17" s="10">
        <v>17600.096455999999</v>
      </c>
      <c r="H17" s="7" t="str">
        <f t="shared" si="6"/>
        <v>N/A</v>
      </c>
      <c r="I17" s="8" t="s">
        <v>1748</v>
      </c>
      <c r="J17" s="8">
        <v>4.7210000000000001</v>
      </c>
      <c r="K17" s="25" t="s">
        <v>739</v>
      </c>
      <c r="L17" s="92" t="str">
        <f t="shared" si="7"/>
        <v>Yes</v>
      </c>
    </row>
    <row r="18" spans="1:12" x14ac:dyDescent="0.25">
      <c r="A18" s="123" t="s">
        <v>1233</v>
      </c>
      <c r="B18" s="25" t="s">
        <v>213</v>
      </c>
      <c r="C18" s="10">
        <v>0</v>
      </c>
      <c r="D18" s="7" t="str">
        <f t="shared" si="4"/>
        <v>N/A</v>
      </c>
      <c r="E18" s="10">
        <v>12018.970556</v>
      </c>
      <c r="F18" s="7" t="str">
        <f t="shared" si="5"/>
        <v>N/A</v>
      </c>
      <c r="G18" s="10">
        <v>12586.120187</v>
      </c>
      <c r="H18" s="7" t="str">
        <f t="shared" si="6"/>
        <v>N/A</v>
      </c>
      <c r="I18" s="8" t="s">
        <v>1748</v>
      </c>
      <c r="J18" s="8">
        <v>4.7190000000000003</v>
      </c>
      <c r="K18" s="25" t="s">
        <v>739</v>
      </c>
      <c r="L18" s="92" t="str">
        <f t="shared" si="7"/>
        <v>Yes</v>
      </c>
    </row>
    <row r="19" spans="1:12" x14ac:dyDescent="0.25">
      <c r="A19" s="123" t="s">
        <v>1234</v>
      </c>
      <c r="B19" s="25" t="s">
        <v>213</v>
      </c>
      <c r="C19" s="10">
        <v>0</v>
      </c>
      <c r="D19" s="7" t="str">
        <f t="shared" si="4"/>
        <v>N/A</v>
      </c>
      <c r="E19" s="10">
        <v>2135.9510529999998</v>
      </c>
      <c r="F19" s="7" t="str">
        <f t="shared" si="5"/>
        <v>N/A</v>
      </c>
      <c r="G19" s="10">
        <v>2020.8445962999999</v>
      </c>
      <c r="H19" s="7" t="str">
        <f t="shared" si="6"/>
        <v>N/A</v>
      </c>
      <c r="I19" s="8" t="s">
        <v>1748</v>
      </c>
      <c r="J19" s="8">
        <v>-5.39</v>
      </c>
      <c r="K19" s="25" t="s">
        <v>739</v>
      </c>
      <c r="L19" s="92" t="str">
        <f t="shared" si="7"/>
        <v>Yes</v>
      </c>
    </row>
    <row r="20" spans="1:12" x14ac:dyDescent="0.25">
      <c r="A20" s="123" t="s">
        <v>1235</v>
      </c>
      <c r="B20" s="25" t="s">
        <v>213</v>
      </c>
      <c r="C20" s="10">
        <v>0</v>
      </c>
      <c r="D20" s="7" t="str">
        <f t="shared" si="4"/>
        <v>N/A</v>
      </c>
      <c r="E20" s="10">
        <v>3260.0499424</v>
      </c>
      <c r="F20" s="7" t="str">
        <f t="shared" si="5"/>
        <v>N/A</v>
      </c>
      <c r="G20" s="10">
        <v>3117.5027396999999</v>
      </c>
      <c r="H20" s="7" t="str">
        <f t="shared" si="6"/>
        <v>N/A</v>
      </c>
      <c r="I20" s="8" t="s">
        <v>1748</v>
      </c>
      <c r="J20" s="8">
        <v>-4.37</v>
      </c>
      <c r="K20" s="25" t="s">
        <v>739</v>
      </c>
      <c r="L20" s="92" t="str">
        <f t="shared" si="7"/>
        <v>Yes</v>
      </c>
    </row>
    <row r="21" spans="1:12" x14ac:dyDescent="0.25">
      <c r="A21" s="115" t="s">
        <v>1136</v>
      </c>
      <c r="B21" s="25" t="s">
        <v>213</v>
      </c>
      <c r="C21" s="10">
        <v>0</v>
      </c>
      <c r="D21" s="7" t="str">
        <f t="shared" ref="D21:D22" si="8">IF($B21="N/A","N/A",IF(C21&gt;10,"No",IF(C21&lt;-10,"No","Yes")))</f>
        <v>N/A</v>
      </c>
      <c r="E21" s="10">
        <v>5232.6554837000003</v>
      </c>
      <c r="F21" s="7" t="str">
        <f t="shared" ref="F21:F22" si="9">IF($B21="N/A","N/A",IF(E21&gt;10,"No",IF(E21&lt;-10,"No","Yes")))</f>
        <v>N/A</v>
      </c>
      <c r="G21" s="10">
        <v>5157.3749631999999</v>
      </c>
      <c r="H21" s="7" t="str">
        <f t="shared" ref="H21:H22" si="10">IF($B21="N/A","N/A",IF(G21&gt;10,"No",IF(G21&lt;-10,"No","Yes")))</f>
        <v>N/A</v>
      </c>
      <c r="I21" s="8" t="s">
        <v>1748</v>
      </c>
      <c r="J21" s="8">
        <v>-1.44</v>
      </c>
      <c r="K21" s="25" t="s">
        <v>739</v>
      </c>
      <c r="L21" s="92" t="str">
        <f>IF(J21="Div by 0", "N/A", IF(OR(J21="N/A",K21="N/A"),"N/A", IF(J21&gt;VALUE(MID(K21,1,2)), "No", IF(J21&lt;-1*VALUE(MID(K21,1,2)), "No", "Yes"))))</f>
        <v>Yes</v>
      </c>
    </row>
    <row r="22" spans="1:12" x14ac:dyDescent="0.25">
      <c r="A22" s="115" t="s">
        <v>1137</v>
      </c>
      <c r="B22" s="25" t="s">
        <v>213</v>
      </c>
      <c r="C22" s="10">
        <v>0</v>
      </c>
      <c r="D22" s="7" t="str">
        <f t="shared" si="8"/>
        <v>N/A</v>
      </c>
      <c r="E22" s="10">
        <v>5067.1115363999997</v>
      </c>
      <c r="F22" s="7" t="str">
        <f t="shared" si="9"/>
        <v>N/A</v>
      </c>
      <c r="G22" s="10">
        <v>4955.0000652999997</v>
      </c>
      <c r="H22" s="7" t="str">
        <f t="shared" si="10"/>
        <v>N/A</v>
      </c>
      <c r="I22" s="8" t="s">
        <v>1748</v>
      </c>
      <c r="J22" s="8">
        <v>-2.21</v>
      </c>
      <c r="K22" s="25" t="s">
        <v>739</v>
      </c>
      <c r="L22" s="92" t="str">
        <f>IF(J22="Div by 0", "N/A", IF(OR(J22="N/A",K22="N/A"),"N/A", IF(J22&gt;VALUE(MID(K22,1,2)), "No", IF(J22&lt;-1*VALUE(MID(K22,1,2)), "No", "Yes"))))</f>
        <v>Yes</v>
      </c>
    </row>
    <row r="23" spans="1:12" x14ac:dyDescent="0.25">
      <c r="A23" s="123" t="s">
        <v>1236</v>
      </c>
      <c r="B23" s="25" t="s">
        <v>213</v>
      </c>
      <c r="C23" s="10">
        <v>0</v>
      </c>
      <c r="D23" s="7" t="str">
        <f>IF($B23="N/A","N/A",IF(C23&gt;10,"No",IF(C23&lt;-10,"No","Yes")))</f>
        <v>N/A</v>
      </c>
      <c r="E23" s="10">
        <v>13186.288732999999</v>
      </c>
      <c r="F23" s="7" t="str">
        <f>IF($B23="N/A","N/A",IF(E23&gt;10,"No",IF(E23&lt;-10,"No","Yes")))</f>
        <v>N/A</v>
      </c>
      <c r="G23" s="10">
        <v>13753.781637</v>
      </c>
      <c r="H23" s="7" t="str">
        <f>IF($B23="N/A","N/A",IF(G23&gt;10,"No",IF(G23&lt;-10,"No","Yes")))</f>
        <v>N/A</v>
      </c>
      <c r="I23" s="8" t="s">
        <v>1748</v>
      </c>
      <c r="J23" s="8">
        <v>4.3040000000000003</v>
      </c>
      <c r="K23" s="25" t="s">
        <v>739</v>
      </c>
      <c r="L23" s="92" t="str">
        <f>IF(J23="Div by 0", "N/A", IF(K23="N/A","N/A", IF(J23&gt;VALUE(MID(K23,1,2)), "No", IF(J23&lt;-1*VALUE(MID(K23,1,2)), "No", "Yes"))))</f>
        <v>Yes</v>
      </c>
    </row>
    <row r="24" spans="1:12" x14ac:dyDescent="0.25">
      <c r="A24" s="123" t="s">
        <v>1237</v>
      </c>
      <c r="B24" s="25" t="s">
        <v>213</v>
      </c>
      <c r="C24" s="10">
        <v>0</v>
      </c>
      <c r="D24" s="7" t="str">
        <f>IF($B24="N/A","N/A",IF(C24&gt;10,"No",IF(C24&lt;-10,"No","Yes")))</f>
        <v>N/A</v>
      </c>
      <c r="E24" s="10">
        <v>17298.402711999999</v>
      </c>
      <c r="F24" s="7" t="str">
        <f>IF($B24="N/A","N/A",IF(E24&gt;10,"No",IF(E24&lt;-10,"No","Yes")))</f>
        <v>N/A</v>
      </c>
      <c r="G24" s="10">
        <v>17961.948509000002</v>
      </c>
      <c r="H24" s="7" t="str">
        <f>IF($B24="N/A","N/A",IF(G24&gt;10,"No",IF(G24&lt;-10,"No","Yes")))</f>
        <v>N/A</v>
      </c>
      <c r="I24" s="8" t="s">
        <v>1748</v>
      </c>
      <c r="J24" s="8">
        <v>3.8359999999999999</v>
      </c>
      <c r="K24" s="25" t="s">
        <v>739</v>
      </c>
      <c r="L24" s="92" t="str">
        <f>IF(J24="Div by 0", "N/A", IF(K24="N/A","N/A", IF(J24&gt;VALUE(MID(K24,1,2)), "No", IF(J24&lt;-1*VALUE(MID(K24,1,2)), "No", "Yes"))))</f>
        <v>Yes</v>
      </c>
    </row>
    <row r="25" spans="1:12" x14ac:dyDescent="0.25">
      <c r="A25" s="123" t="s">
        <v>1238</v>
      </c>
      <c r="B25" s="25" t="s">
        <v>213</v>
      </c>
      <c r="C25" s="10">
        <v>0</v>
      </c>
      <c r="D25" s="7" t="str">
        <f>IF($B25="N/A","N/A",IF(C25&gt;10,"No",IF(C25&lt;-10,"No","Yes")))</f>
        <v>N/A</v>
      </c>
      <c r="E25" s="10">
        <v>9199.9024257000001</v>
      </c>
      <c r="F25" s="7" t="str">
        <f>IF($B25="N/A","N/A",IF(E25&gt;10,"No",IF(E25&lt;-10,"No","Yes")))</f>
        <v>N/A</v>
      </c>
      <c r="G25" s="10">
        <v>9780.0180698999993</v>
      </c>
      <c r="H25" s="7" t="str">
        <f>IF($B25="N/A","N/A",IF(G25&gt;10,"No",IF(G25&lt;-10,"No","Yes")))</f>
        <v>N/A</v>
      </c>
      <c r="I25" s="8" t="s">
        <v>1748</v>
      </c>
      <c r="J25" s="8">
        <v>6.306</v>
      </c>
      <c r="K25" s="25" t="s">
        <v>739</v>
      </c>
      <c r="L25" s="92" t="str">
        <f>IF(J25="Div by 0", "N/A", IF(K25="N/A","N/A", IF(J25&gt;VALUE(MID(K25,1,2)), "No", IF(J25&lt;-1*VALUE(MID(K25,1,2)), "No", "Yes"))))</f>
        <v>Yes</v>
      </c>
    </row>
    <row r="26" spans="1:12" x14ac:dyDescent="0.25">
      <c r="A26" s="123" t="s">
        <v>1239</v>
      </c>
      <c r="B26" s="25" t="s">
        <v>213</v>
      </c>
      <c r="C26" s="10">
        <v>0</v>
      </c>
      <c r="D26" s="7" t="str">
        <f t="shared" ref="D26:D27" si="11">IF($B26="N/A","N/A",IF(C26&gt;10,"No",IF(C26&lt;-10,"No","Yes")))</f>
        <v>N/A</v>
      </c>
      <c r="E26" s="10">
        <v>14018.78853</v>
      </c>
      <c r="F26" s="7" t="str">
        <f t="shared" ref="F26:F30" si="12">IF($B26="N/A","N/A",IF(E26&gt;10,"No",IF(E26&lt;-10,"No","Yes")))</f>
        <v>N/A</v>
      </c>
      <c r="G26" s="10">
        <v>14556.636613999999</v>
      </c>
      <c r="H26" s="7" t="str">
        <f t="shared" ref="H26:H27" si="13">IF($B26="N/A","N/A",IF(G26&gt;10,"No",IF(G26&lt;-10,"No","Yes")))</f>
        <v>N/A</v>
      </c>
      <c r="I26" s="8" t="s">
        <v>1748</v>
      </c>
      <c r="J26" s="8">
        <v>3.8370000000000002</v>
      </c>
      <c r="K26" s="25" t="s">
        <v>739</v>
      </c>
      <c r="L26" s="92" t="str">
        <f>IF(J26="Div by 0", "N/A", IF(OR(J26="N/A",K26="N/A"),"N/A", IF(J26&gt;VALUE(MID(K26,1,2)), "No", IF(J26&lt;-1*VALUE(MID(K26,1,2)), "No", "Yes"))))</f>
        <v>Yes</v>
      </c>
    </row>
    <row r="27" spans="1:12" x14ac:dyDescent="0.25">
      <c r="A27" s="123" t="s">
        <v>1240</v>
      </c>
      <c r="B27" s="25" t="s">
        <v>213</v>
      </c>
      <c r="C27" s="10">
        <v>0</v>
      </c>
      <c r="D27" s="7" t="str">
        <f t="shared" si="11"/>
        <v>N/A</v>
      </c>
      <c r="E27" s="10">
        <v>11854.454245000001</v>
      </c>
      <c r="F27" s="7" t="str">
        <f t="shared" si="12"/>
        <v>N/A</v>
      </c>
      <c r="G27" s="10">
        <v>12476.918879999999</v>
      </c>
      <c r="H27" s="7" t="str">
        <f t="shared" si="13"/>
        <v>N/A</v>
      </c>
      <c r="I27" s="8" t="s">
        <v>1748</v>
      </c>
      <c r="J27" s="8">
        <v>5.2510000000000003</v>
      </c>
      <c r="K27" s="25" t="s">
        <v>739</v>
      </c>
      <c r="L27" s="92" t="str">
        <f>IF(J27="Div by 0", "N/A", IF(OR(J27="N/A",K27="N/A"),"N/A", IF(J27&gt;VALUE(MID(K27,1,2)), "No", IF(J27&lt;-1*VALUE(MID(K27,1,2)), "No", "Yes"))))</f>
        <v>Yes</v>
      </c>
    </row>
    <row r="28" spans="1:12" x14ac:dyDescent="0.25">
      <c r="A28" s="141" t="s">
        <v>1241</v>
      </c>
      <c r="B28" s="10" t="s">
        <v>213</v>
      </c>
      <c r="C28" s="10" t="s">
        <v>1748</v>
      </c>
      <c r="D28" s="7" t="str">
        <f t="shared" ref="D28:D30" si="14">IF($B28="N/A","N/A",IF(C28&gt;10,"No",IF(C28&lt;-10,"No","Yes")))</f>
        <v>N/A</v>
      </c>
      <c r="E28" s="10" t="s">
        <v>1748</v>
      </c>
      <c r="F28" s="7" t="str">
        <f t="shared" si="12"/>
        <v>N/A</v>
      </c>
      <c r="G28" s="10" t="s">
        <v>1748</v>
      </c>
      <c r="H28" s="7" t="str">
        <f t="shared" ref="H28:H30" si="15">IF($B28="N/A","N/A",IF(G28&gt;10,"No",IF(G28&lt;-10,"No","Yes")))</f>
        <v>N/A</v>
      </c>
      <c r="I28" s="8" t="s">
        <v>1748</v>
      </c>
      <c r="J28" s="8" t="s">
        <v>1748</v>
      </c>
      <c r="K28" s="25" t="s">
        <v>739</v>
      </c>
      <c r="L28" s="92" t="str">
        <f>IF(J28="Div by 0", "N/A", IF(OR(J28="N/A",K28="N/A"),"N/A", IF(J28&gt;VALUE(MID(K28,1,2)), "No", IF(J28&lt;-1*VALUE(MID(K28,1,2)), "No", "Yes"))))</f>
        <v>N/A</v>
      </c>
    </row>
    <row r="29" spans="1:12" x14ac:dyDescent="0.25">
      <c r="A29" s="141" t="s">
        <v>1242</v>
      </c>
      <c r="B29" s="10" t="s">
        <v>213</v>
      </c>
      <c r="C29" s="10" t="s">
        <v>1748</v>
      </c>
      <c r="D29" s="7" t="str">
        <f t="shared" si="14"/>
        <v>N/A</v>
      </c>
      <c r="E29" s="10" t="s">
        <v>1748</v>
      </c>
      <c r="F29" s="7" t="str">
        <f t="shared" si="12"/>
        <v>N/A</v>
      </c>
      <c r="G29" s="10" t="s">
        <v>1748</v>
      </c>
      <c r="H29" s="7" t="str">
        <f t="shared" si="15"/>
        <v>N/A</v>
      </c>
      <c r="I29" s="8" t="s">
        <v>1748</v>
      </c>
      <c r="J29" s="8" t="s">
        <v>1748</v>
      </c>
      <c r="K29" s="25" t="s">
        <v>739</v>
      </c>
      <c r="L29" s="92" t="str">
        <f t="shared" ref="L29:L30" si="16">IF(J29="Div by 0", "N/A", IF(OR(J29="N/A",K29="N/A"),"N/A", IF(J29&gt;VALUE(MID(K29,1,2)), "No", IF(J29&lt;-1*VALUE(MID(K29,1,2)), "No", "Yes"))))</f>
        <v>N/A</v>
      </c>
    </row>
    <row r="30" spans="1:12" x14ac:dyDescent="0.25">
      <c r="A30" s="141" t="s">
        <v>1243</v>
      </c>
      <c r="B30" s="10" t="s">
        <v>213</v>
      </c>
      <c r="C30" s="10" t="s">
        <v>1748</v>
      </c>
      <c r="D30" s="7" t="str">
        <f t="shared" si="14"/>
        <v>N/A</v>
      </c>
      <c r="E30" s="10" t="s">
        <v>1748</v>
      </c>
      <c r="F30" s="7" t="str">
        <f t="shared" si="12"/>
        <v>N/A</v>
      </c>
      <c r="G30" s="10" t="s">
        <v>1748</v>
      </c>
      <c r="H30" s="7" t="str">
        <f t="shared" si="15"/>
        <v>N/A</v>
      </c>
      <c r="I30" s="8" t="s">
        <v>1748</v>
      </c>
      <c r="J30" s="8" t="s">
        <v>1748</v>
      </c>
      <c r="K30" s="25" t="s">
        <v>739</v>
      </c>
      <c r="L30" s="92" t="str">
        <f t="shared" si="16"/>
        <v>N/A</v>
      </c>
    </row>
    <row r="31" spans="1:12" x14ac:dyDescent="0.25">
      <c r="A31" s="149" t="s">
        <v>2</v>
      </c>
      <c r="B31" s="21" t="s">
        <v>213</v>
      </c>
      <c r="C31" s="9">
        <v>96.523829309999996</v>
      </c>
      <c r="D31" s="7" t="str">
        <f t="shared" ref="D31:D69" si="17">IF($B31="N/A","N/A",IF(C31&gt;10,"No",IF(C31&lt;-10,"No","Yes")))</f>
        <v>N/A</v>
      </c>
      <c r="E31" s="9">
        <v>96.679420640999993</v>
      </c>
      <c r="F31" s="7" t="str">
        <f t="shared" ref="F31:F69" si="18">IF($B31="N/A","N/A",IF(E31&gt;10,"No",IF(E31&lt;-10,"No","Yes")))</f>
        <v>N/A</v>
      </c>
      <c r="G31" s="9">
        <v>95.521183526000002</v>
      </c>
      <c r="H31" s="7" t="str">
        <f t="shared" ref="H31:H69" si="19">IF($B31="N/A","N/A",IF(G31&gt;10,"No",IF(G31&lt;-10,"No","Yes")))</f>
        <v>N/A</v>
      </c>
      <c r="I31" s="8">
        <v>0.16120000000000001</v>
      </c>
      <c r="J31" s="8">
        <v>-1.2</v>
      </c>
      <c r="K31" s="25" t="s">
        <v>739</v>
      </c>
      <c r="L31" s="92" t="str">
        <f t="shared" ref="L31:L99" si="20">IF(J31="Div by 0", "N/A", IF(K31="N/A","N/A", IF(J31&gt;VALUE(MID(K31,1,2)), "No", IF(J31&lt;-1*VALUE(MID(K31,1,2)), "No", "Yes"))))</f>
        <v>Yes</v>
      </c>
    </row>
    <row r="32" spans="1:12" x14ac:dyDescent="0.25">
      <c r="A32" s="149" t="s">
        <v>22</v>
      </c>
      <c r="B32" s="21" t="s">
        <v>213</v>
      </c>
      <c r="C32" s="1">
        <v>367028</v>
      </c>
      <c r="D32" s="7" t="str">
        <f t="shared" si="17"/>
        <v>N/A</v>
      </c>
      <c r="E32" s="1">
        <v>382807</v>
      </c>
      <c r="F32" s="7" t="str">
        <f t="shared" si="18"/>
        <v>N/A</v>
      </c>
      <c r="G32" s="1">
        <v>392956</v>
      </c>
      <c r="H32" s="7" t="str">
        <f t="shared" si="19"/>
        <v>N/A</v>
      </c>
      <c r="I32" s="8">
        <v>4.2990000000000004</v>
      </c>
      <c r="J32" s="8">
        <v>2.6509999999999998</v>
      </c>
      <c r="K32" s="25" t="s">
        <v>739</v>
      </c>
      <c r="L32" s="92" t="str">
        <f t="shared" si="20"/>
        <v>Yes</v>
      </c>
    </row>
    <row r="33" spans="1:12" x14ac:dyDescent="0.25">
      <c r="A33" s="149" t="s">
        <v>451</v>
      </c>
      <c r="B33" s="25" t="s">
        <v>213</v>
      </c>
      <c r="C33" s="1">
        <v>18477</v>
      </c>
      <c r="D33" s="1" t="str">
        <f t="shared" si="17"/>
        <v>N/A</v>
      </c>
      <c r="E33" s="1">
        <v>18579</v>
      </c>
      <c r="F33" s="1" t="str">
        <f t="shared" si="18"/>
        <v>N/A</v>
      </c>
      <c r="G33" s="1">
        <v>17864</v>
      </c>
      <c r="H33" s="7" t="str">
        <f t="shared" si="19"/>
        <v>N/A</v>
      </c>
      <c r="I33" s="8">
        <v>0.55200000000000005</v>
      </c>
      <c r="J33" s="8">
        <v>-3.85</v>
      </c>
      <c r="K33" s="25" t="s">
        <v>739</v>
      </c>
      <c r="L33" s="92" t="str">
        <f t="shared" si="20"/>
        <v>Yes</v>
      </c>
    </row>
    <row r="34" spans="1:12" x14ac:dyDescent="0.25">
      <c r="A34" s="149" t="s">
        <v>1244</v>
      </c>
      <c r="B34" s="3" t="s">
        <v>213</v>
      </c>
      <c r="C34" s="1">
        <v>6938</v>
      </c>
      <c r="D34" s="5" t="str">
        <f t="shared" ref="D34:D38" si="21">IF($B34="N/A","N/A",IF(C34&lt;0,"No","Yes"))</f>
        <v>N/A</v>
      </c>
      <c r="E34" s="1">
        <v>7022</v>
      </c>
      <c r="F34" s="5" t="str">
        <f t="shared" ref="F34:F38" si="22">IF($B34="N/A","N/A",IF(E34&lt;0,"No","Yes"))</f>
        <v>N/A</v>
      </c>
      <c r="G34" s="1">
        <v>7114</v>
      </c>
      <c r="H34" s="5" t="str">
        <f t="shared" ref="H34:H38" si="23">IF($B34="N/A","N/A",IF(G34&lt;0,"No","Yes"))</f>
        <v>N/A</v>
      </c>
      <c r="I34" s="8">
        <v>1.2110000000000001</v>
      </c>
      <c r="J34" s="8">
        <v>1.31</v>
      </c>
      <c r="K34" s="1" t="s">
        <v>739</v>
      </c>
      <c r="L34" s="92" t="str">
        <f t="shared" si="20"/>
        <v>Yes</v>
      </c>
    </row>
    <row r="35" spans="1:12" x14ac:dyDescent="0.25">
      <c r="A35" s="149" t="s">
        <v>1245</v>
      </c>
      <c r="B35" s="3" t="s">
        <v>213</v>
      </c>
      <c r="C35" s="1">
        <v>1005</v>
      </c>
      <c r="D35" s="5" t="str">
        <f t="shared" si="21"/>
        <v>N/A</v>
      </c>
      <c r="E35" s="1">
        <v>1040</v>
      </c>
      <c r="F35" s="5" t="str">
        <f t="shared" si="22"/>
        <v>N/A</v>
      </c>
      <c r="G35" s="1">
        <v>1168</v>
      </c>
      <c r="H35" s="5" t="str">
        <f t="shared" si="23"/>
        <v>N/A</v>
      </c>
      <c r="I35" s="8">
        <v>3.4830000000000001</v>
      </c>
      <c r="J35" s="8">
        <v>12.31</v>
      </c>
      <c r="K35" s="1" t="s">
        <v>739</v>
      </c>
      <c r="L35" s="92" t="str">
        <f t="shared" si="20"/>
        <v>Yes</v>
      </c>
    </row>
    <row r="36" spans="1:12" x14ac:dyDescent="0.25">
      <c r="A36" s="149" t="s">
        <v>1246</v>
      </c>
      <c r="B36" s="3" t="s">
        <v>213</v>
      </c>
      <c r="C36" s="1">
        <v>2144</v>
      </c>
      <c r="D36" s="5" t="str">
        <f t="shared" si="21"/>
        <v>N/A</v>
      </c>
      <c r="E36" s="1">
        <v>2132</v>
      </c>
      <c r="F36" s="5" t="str">
        <f t="shared" si="22"/>
        <v>N/A</v>
      </c>
      <c r="G36" s="1">
        <v>1050</v>
      </c>
      <c r="H36" s="5" t="str">
        <f t="shared" si="23"/>
        <v>N/A</v>
      </c>
      <c r="I36" s="8">
        <v>-0.56000000000000005</v>
      </c>
      <c r="J36" s="8">
        <v>-50.8</v>
      </c>
      <c r="K36" s="1" t="s">
        <v>739</v>
      </c>
      <c r="L36" s="92" t="str">
        <f t="shared" si="20"/>
        <v>No</v>
      </c>
    </row>
    <row r="37" spans="1:12" x14ac:dyDescent="0.25">
      <c r="A37" s="149" t="s">
        <v>1247</v>
      </c>
      <c r="B37" s="3" t="s">
        <v>213</v>
      </c>
      <c r="C37" s="1">
        <v>8390</v>
      </c>
      <c r="D37" s="5" t="str">
        <f t="shared" si="21"/>
        <v>N/A</v>
      </c>
      <c r="E37" s="1">
        <v>8385</v>
      </c>
      <c r="F37" s="5" t="str">
        <f t="shared" si="22"/>
        <v>N/A</v>
      </c>
      <c r="G37" s="1">
        <v>8532</v>
      </c>
      <c r="H37" s="5" t="str">
        <f t="shared" si="23"/>
        <v>N/A</v>
      </c>
      <c r="I37" s="8">
        <v>-0.06</v>
      </c>
      <c r="J37" s="8">
        <v>1.7529999999999999</v>
      </c>
      <c r="K37" s="1" t="s">
        <v>739</v>
      </c>
      <c r="L37" s="92" t="str">
        <f t="shared" si="20"/>
        <v>Yes</v>
      </c>
    </row>
    <row r="38" spans="1:12" x14ac:dyDescent="0.25">
      <c r="A38" s="149" t="s">
        <v>1248</v>
      </c>
      <c r="B38" s="3" t="s">
        <v>213</v>
      </c>
      <c r="C38" s="1">
        <v>0</v>
      </c>
      <c r="D38" s="5" t="str">
        <f t="shared" si="21"/>
        <v>N/A</v>
      </c>
      <c r="E38" s="1">
        <v>0</v>
      </c>
      <c r="F38" s="5" t="str">
        <f t="shared" si="22"/>
        <v>N/A</v>
      </c>
      <c r="G38" s="1">
        <v>0</v>
      </c>
      <c r="H38" s="5" t="str">
        <f t="shared" si="23"/>
        <v>N/A</v>
      </c>
      <c r="I38" s="8" t="s">
        <v>1748</v>
      </c>
      <c r="J38" s="8" t="s">
        <v>1748</v>
      </c>
      <c r="K38" s="1" t="s">
        <v>739</v>
      </c>
      <c r="L38" s="92" t="str">
        <f t="shared" si="20"/>
        <v>N/A</v>
      </c>
    </row>
    <row r="39" spans="1:12" x14ac:dyDescent="0.25">
      <c r="A39" s="149" t="s">
        <v>452</v>
      </c>
      <c r="B39" s="25" t="s">
        <v>213</v>
      </c>
      <c r="C39" s="1">
        <v>67457</v>
      </c>
      <c r="D39" s="1" t="str">
        <f t="shared" si="17"/>
        <v>N/A</v>
      </c>
      <c r="E39" s="1">
        <v>68689</v>
      </c>
      <c r="F39" s="1" t="str">
        <f t="shared" si="18"/>
        <v>N/A</v>
      </c>
      <c r="G39" s="1">
        <v>66849</v>
      </c>
      <c r="H39" s="7" t="str">
        <f t="shared" si="19"/>
        <v>N/A</v>
      </c>
      <c r="I39" s="8">
        <v>1.8260000000000001</v>
      </c>
      <c r="J39" s="8">
        <v>-2.68</v>
      </c>
      <c r="K39" s="25" t="s">
        <v>739</v>
      </c>
      <c r="L39" s="92" t="str">
        <f t="shared" si="20"/>
        <v>Yes</v>
      </c>
    </row>
    <row r="40" spans="1:12" x14ac:dyDescent="0.25">
      <c r="A40" s="149" t="s">
        <v>1249</v>
      </c>
      <c r="B40" s="3" t="s">
        <v>213</v>
      </c>
      <c r="C40" s="1">
        <v>43434</v>
      </c>
      <c r="D40" s="5" t="str">
        <f t="shared" ref="D40:D45" si="24">IF($B40="N/A","N/A",IF(C40&lt;0,"No","Yes"))</f>
        <v>N/A</v>
      </c>
      <c r="E40" s="1">
        <v>44562</v>
      </c>
      <c r="F40" s="5" t="str">
        <f t="shared" ref="F40:F45" si="25">IF($B40="N/A","N/A",IF(E40&lt;0,"No","Yes"))</f>
        <v>N/A</v>
      </c>
      <c r="G40" s="1">
        <v>44381</v>
      </c>
      <c r="H40" s="5" t="str">
        <f t="shared" ref="H40:H45" si="26">IF($B40="N/A","N/A",IF(G40&lt;0,"No","Yes"))</f>
        <v>N/A</v>
      </c>
      <c r="I40" s="8">
        <v>2.597</v>
      </c>
      <c r="J40" s="8">
        <v>-0.40600000000000003</v>
      </c>
      <c r="K40" s="1" t="s">
        <v>739</v>
      </c>
      <c r="L40" s="92" t="str">
        <f t="shared" si="20"/>
        <v>Yes</v>
      </c>
    </row>
    <row r="41" spans="1:12" x14ac:dyDescent="0.25">
      <c r="A41" s="149" t="s">
        <v>1250</v>
      </c>
      <c r="B41" s="3" t="s">
        <v>213</v>
      </c>
      <c r="C41" s="1">
        <v>4174</v>
      </c>
      <c r="D41" s="5" t="str">
        <f t="shared" si="24"/>
        <v>N/A</v>
      </c>
      <c r="E41" s="1">
        <v>4127</v>
      </c>
      <c r="F41" s="5" t="str">
        <f t="shared" si="25"/>
        <v>N/A</v>
      </c>
      <c r="G41" s="1">
        <v>3749</v>
      </c>
      <c r="H41" s="5" t="str">
        <f t="shared" si="26"/>
        <v>N/A</v>
      </c>
      <c r="I41" s="8">
        <v>-1.1299999999999999</v>
      </c>
      <c r="J41" s="8">
        <v>-9.16</v>
      </c>
      <c r="K41" s="1" t="s">
        <v>739</v>
      </c>
      <c r="L41" s="92" t="str">
        <f t="shared" si="20"/>
        <v>Yes</v>
      </c>
    </row>
    <row r="42" spans="1:12" x14ac:dyDescent="0.25">
      <c r="A42" s="149" t="s">
        <v>1251</v>
      </c>
      <c r="B42" s="3" t="s">
        <v>213</v>
      </c>
      <c r="C42" s="1">
        <v>6153</v>
      </c>
      <c r="D42" s="5" t="str">
        <f t="shared" si="24"/>
        <v>N/A</v>
      </c>
      <c r="E42" s="1">
        <v>6246</v>
      </c>
      <c r="F42" s="5" t="str">
        <f t="shared" si="25"/>
        <v>N/A</v>
      </c>
      <c r="G42" s="1">
        <v>2741</v>
      </c>
      <c r="H42" s="5" t="str">
        <f t="shared" si="26"/>
        <v>N/A</v>
      </c>
      <c r="I42" s="8">
        <v>1.5109999999999999</v>
      </c>
      <c r="J42" s="8">
        <v>-56.1</v>
      </c>
      <c r="K42" s="1" t="s">
        <v>739</v>
      </c>
      <c r="L42" s="92" t="str">
        <f t="shared" si="20"/>
        <v>No</v>
      </c>
    </row>
    <row r="43" spans="1:12" x14ac:dyDescent="0.25">
      <c r="A43" s="149" t="s">
        <v>1252</v>
      </c>
      <c r="B43" s="3" t="s">
        <v>213</v>
      </c>
      <c r="C43" s="1">
        <v>352</v>
      </c>
      <c r="D43" s="5" t="str">
        <f t="shared" si="24"/>
        <v>N/A</v>
      </c>
      <c r="E43" s="1">
        <v>356</v>
      </c>
      <c r="F43" s="5" t="str">
        <f t="shared" si="25"/>
        <v>N/A</v>
      </c>
      <c r="G43" s="1">
        <v>324</v>
      </c>
      <c r="H43" s="5" t="str">
        <f t="shared" si="26"/>
        <v>N/A</v>
      </c>
      <c r="I43" s="8">
        <v>1.1359999999999999</v>
      </c>
      <c r="J43" s="8">
        <v>-8.99</v>
      </c>
      <c r="K43" s="1" t="s">
        <v>739</v>
      </c>
      <c r="L43" s="92" t="str">
        <f t="shared" si="20"/>
        <v>Yes</v>
      </c>
    </row>
    <row r="44" spans="1:12" x14ac:dyDescent="0.25">
      <c r="A44" s="149" t="s">
        <v>1253</v>
      </c>
      <c r="B44" s="3" t="s">
        <v>213</v>
      </c>
      <c r="C44" s="1">
        <v>13344</v>
      </c>
      <c r="D44" s="5" t="str">
        <f t="shared" si="24"/>
        <v>N/A</v>
      </c>
      <c r="E44" s="1">
        <v>13398</v>
      </c>
      <c r="F44" s="5" t="str">
        <f t="shared" si="25"/>
        <v>N/A</v>
      </c>
      <c r="G44" s="1">
        <v>15654</v>
      </c>
      <c r="H44" s="5" t="str">
        <f t="shared" si="26"/>
        <v>N/A</v>
      </c>
      <c r="I44" s="8">
        <v>0.4047</v>
      </c>
      <c r="J44" s="8">
        <v>16.84</v>
      </c>
      <c r="K44" s="1" t="s">
        <v>739</v>
      </c>
      <c r="L44" s="92" t="str">
        <f t="shared" si="20"/>
        <v>Yes</v>
      </c>
    </row>
    <row r="45" spans="1:12" x14ac:dyDescent="0.25">
      <c r="A45" s="149" t="s">
        <v>1254</v>
      </c>
      <c r="B45" s="3" t="s">
        <v>213</v>
      </c>
      <c r="C45" s="1">
        <v>0</v>
      </c>
      <c r="D45" s="5" t="str">
        <f t="shared" si="24"/>
        <v>N/A</v>
      </c>
      <c r="E45" s="1">
        <v>0</v>
      </c>
      <c r="F45" s="5" t="str">
        <f t="shared" si="25"/>
        <v>N/A</v>
      </c>
      <c r="G45" s="1">
        <v>0</v>
      </c>
      <c r="H45" s="5" t="str">
        <f t="shared" si="26"/>
        <v>N/A</v>
      </c>
      <c r="I45" s="8" t="s">
        <v>1748</v>
      </c>
      <c r="J45" s="8" t="s">
        <v>1748</v>
      </c>
      <c r="K45" s="1" t="s">
        <v>739</v>
      </c>
      <c r="L45" s="92" t="str">
        <f t="shared" si="20"/>
        <v>N/A</v>
      </c>
    </row>
    <row r="46" spans="1:12" x14ac:dyDescent="0.25">
      <c r="A46" s="149" t="s">
        <v>453</v>
      </c>
      <c r="B46" s="25" t="s">
        <v>213</v>
      </c>
      <c r="C46" s="1">
        <v>226050</v>
      </c>
      <c r="D46" s="1" t="str">
        <f t="shared" si="17"/>
        <v>N/A</v>
      </c>
      <c r="E46" s="1">
        <v>237371</v>
      </c>
      <c r="F46" s="1" t="str">
        <f t="shared" si="18"/>
        <v>N/A</v>
      </c>
      <c r="G46" s="1">
        <v>251715</v>
      </c>
      <c r="H46" s="7" t="str">
        <f t="shared" si="19"/>
        <v>N/A</v>
      </c>
      <c r="I46" s="8">
        <v>5.008</v>
      </c>
      <c r="J46" s="8">
        <v>6.0430000000000001</v>
      </c>
      <c r="K46" s="25" t="s">
        <v>739</v>
      </c>
      <c r="L46" s="92" t="str">
        <f t="shared" si="20"/>
        <v>Yes</v>
      </c>
    </row>
    <row r="47" spans="1:12" x14ac:dyDescent="0.25">
      <c r="A47" s="149" t="s">
        <v>1255</v>
      </c>
      <c r="B47" s="3" t="s">
        <v>213</v>
      </c>
      <c r="C47" s="1">
        <v>52893</v>
      </c>
      <c r="D47" s="5" t="str">
        <f t="shared" ref="D47:D53" si="27">IF($B47="N/A","N/A",IF(C47&lt;0,"No","Yes"))</f>
        <v>N/A</v>
      </c>
      <c r="E47" s="1">
        <v>52615</v>
      </c>
      <c r="F47" s="5" t="str">
        <f t="shared" ref="F47:F53" si="28">IF($B47="N/A","N/A",IF(E47&lt;0,"No","Yes"))</f>
        <v>N/A</v>
      </c>
      <c r="G47" s="1">
        <v>48255</v>
      </c>
      <c r="H47" s="5" t="str">
        <f t="shared" ref="H47:H53" si="29">IF($B47="N/A","N/A",IF(G47&lt;0,"No","Yes"))</f>
        <v>N/A</v>
      </c>
      <c r="I47" s="8">
        <v>-0.52600000000000002</v>
      </c>
      <c r="J47" s="8">
        <v>-8.2899999999999991</v>
      </c>
      <c r="K47" s="1" t="s">
        <v>739</v>
      </c>
      <c r="L47" s="92" t="str">
        <f t="shared" si="20"/>
        <v>Yes</v>
      </c>
    </row>
    <row r="48" spans="1:12" x14ac:dyDescent="0.25">
      <c r="A48" s="149" t="s">
        <v>1256</v>
      </c>
      <c r="B48" s="3" t="s">
        <v>213</v>
      </c>
      <c r="C48" s="1">
        <v>0</v>
      </c>
      <c r="D48" s="5" t="str">
        <f t="shared" si="27"/>
        <v>N/A</v>
      </c>
      <c r="E48" s="1">
        <v>0</v>
      </c>
      <c r="F48" s="5" t="str">
        <f t="shared" si="28"/>
        <v>N/A</v>
      </c>
      <c r="G48" s="1">
        <v>0</v>
      </c>
      <c r="H48" s="5" t="str">
        <f t="shared" si="29"/>
        <v>N/A</v>
      </c>
      <c r="I48" s="8" t="s">
        <v>1748</v>
      </c>
      <c r="J48" s="8" t="s">
        <v>1748</v>
      </c>
      <c r="K48" s="1" t="s">
        <v>739</v>
      </c>
      <c r="L48" s="92" t="str">
        <f t="shared" si="20"/>
        <v>N/A</v>
      </c>
    </row>
    <row r="49" spans="1:12" x14ac:dyDescent="0.25">
      <c r="A49" s="149" t="s">
        <v>1257</v>
      </c>
      <c r="B49" s="3" t="s">
        <v>213</v>
      </c>
      <c r="C49" s="1">
        <v>323</v>
      </c>
      <c r="D49" s="5" t="str">
        <f t="shared" si="27"/>
        <v>N/A</v>
      </c>
      <c r="E49" s="1">
        <v>242</v>
      </c>
      <c r="F49" s="5" t="str">
        <f t="shared" si="28"/>
        <v>N/A</v>
      </c>
      <c r="G49" s="1">
        <v>178</v>
      </c>
      <c r="H49" s="5" t="str">
        <f t="shared" si="29"/>
        <v>N/A</v>
      </c>
      <c r="I49" s="8">
        <v>-25.1</v>
      </c>
      <c r="J49" s="8">
        <v>-26.4</v>
      </c>
      <c r="K49" s="1" t="s">
        <v>739</v>
      </c>
      <c r="L49" s="92" t="str">
        <f t="shared" si="20"/>
        <v>Yes</v>
      </c>
    </row>
    <row r="50" spans="1:12" x14ac:dyDescent="0.25">
      <c r="A50" s="149" t="s">
        <v>1258</v>
      </c>
      <c r="B50" s="3" t="s">
        <v>213</v>
      </c>
      <c r="C50" s="1">
        <v>151893</v>
      </c>
      <c r="D50" s="5" t="str">
        <f t="shared" si="27"/>
        <v>N/A</v>
      </c>
      <c r="E50" s="1">
        <v>161069</v>
      </c>
      <c r="F50" s="5" t="str">
        <f t="shared" si="28"/>
        <v>N/A</v>
      </c>
      <c r="G50" s="1">
        <v>178496</v>
      </c>
      <c r="H50" s="5" t="str">
        <f t="shared" si="29"/>
        <v>N/A</v>
      </c>
      <c r="I50" s="8">
        <v>6.0410000000000004</v>
      </c>
      <c r="J50" s="8">
        <v>10.82</v>
      </c>
      <c r="K50" s="1" t="s">
        <v>739</v>
      </c>
      <c r="L50" s="92" t="str">
        <f t="shared" si="20"/>
        <v>Yes</v>
      </c>
    </row>
    <row r="51" spans="1:12" x14ac:dyDescent="0.25">
      <c r="A51" s="149" t="s">
        <v>1259</v>
      </c>
      <c r="B51" s="3" t="s">
        <v>213</v>
      </c>
      <c r="C51" s="1">
        <v>5075</v>
      </c>
      <c r="D51" s="5" t="str">
        <f t="shared" si="27"/>
        <v>N/A</v>
      </c>
      <c r="E51" s="1">
        <v>7438</v>
      </c>
      <c r="F51" s="5" t="str">
        <f t="shared" si="28"/>
        <v>N/A</v>
      </c>
      <c r="G51" s="1">
        <v>8212</v>
      </c>
      <c r="H51" s="5" t="str">
        <f t="shared" si="29"/>
        <v>N/A</v>
      </c>
      <c r="I51" s="8">
        <v>46.56</v>
      </c>
      <c r="J51" s="8">
        <v>10.41</v>
      </c>
      <c r="K51" s="1" t="s">
        <v>739</v>
      </c>
      <c r="L51" s="92" t="str">
        <f t="shared" si="20"/>
        <v>Yes</v>
      </c>
    </row>
    <row r="52" spans="1:12" x14ac:dyDescent="0.25">
      <c r="A52" s="149" t="s">
        <v>1260</v>
      </c>
      <c r="B52" s="3" t="s">
        <v>213</v>
      </c>
      <c r="C52" s="1">
        <v>15866</v>
      </c>
      <c r="D52" s="5" t="str">
        <f t="shared" si="27"/>
        <v>N/A</v>
      </c>
      <c r="E52" s="1">
        <v>16007</v>
      </c>
      <c r="F52" s="5" t="str">
        <f t="shared" si="28"/>
        <v>N/A</v>
      </c>
      <c r="G52" s="1">
        <v>16574</v>
      </c>
      <c r="H52" s="5" t="str">
        <f t="shared" si="29"/>
        <v>N/A</v>
      </c>
      <c r="I52" s="8">
        <v>0.88870000000000005</v>
      </c>
      <c r="J52" s="8">
        <v>3.5419999999999998</v>
      </c>
      <c r="K52" s="1" t="s">
        <v>739</v>
      </c>
      <c r="L52" s="92" t="str">
        <f t="shared" si="20"/>
        <v>Yes</v>
      </c>
    </row>
    <row r="53" spans="1:12" x14ac:dyDescent="0.25">
      <c r="A53" s="149" t="s">
        <v>1261</v>
      </c>
      <c r="B53" s="3" t="s">
        <v>213</v>
      </c>
      <c r="C53" s="1">
        <v>0</v>
      </c>
      <c r="D53" s="5" t="str">
        <f t="shared" si="27"/>
        <v>N/A</v>
      </c>
      <c r="E53" s="1">
        <v>0</v>
      </c>
      <c r="F53" s="5" t="str">
        <f t="shared" si="28"/>
        <v>N/A</v>
      </c>
      <c r="G53" s="1">
        <v>0</v>
      </c>
      <c r="H53" s="5" t="str">
        <f t="shared" si="29"/>
        <v>N/A</v>
      </c>
      <c r="I53" s="8" t="s">
        <v>1748</v>
      </c>
      <c r="J53" s="8" t="s">
        <v>1748</v>
      </c>
      <c r="K53" s="1" t="s">
        <v>739</v>
      </c>
      <c r="L53" s="92" t="str">
        <f t="shared" si="20"/>
        <v>N/A</v>
      </c>
    </row>
    <row r="54" spans="1:12" x14ac:dyDescent="0.25">
      <c r="A54" s="149" t="s">
        <v>454</v>
      </c>
      <c r="B54" s="25" t="s">
        <v>213</v>
      </c>
      <c r="C54" s="1">
        <v>55044</v>
      </c>
      <c r="D54" s="1" t="str">
        <f t="shared" si="17"/>
        <v>N/A</v>
      </c>
      <c r="E54" s="1">
        <v>58168</v>
      </c>
      <c r="F54" s="1" t="str">
        <f t="shared" si="18"/>
        <v>N/A</v>
      </c>
      <c r="G54" s="1">
        <v>56528</v>
      </c>
      <c r="H54" s="7" t="str">
        <f t="shared" si="19"/>
        <v>N/A</v>
      </c>
      <c r="I54" s="8">
        <v>5.6749999999999998</v>
      </c>
      <c r="J54" s="8">
        <v>-2.82</v>
      </c>
      <c r="K54" s="25" t="s">
        <v>739</v>
      </c>
      <c r="L54" s="92" t="str">
        <f t="shared" si="20"/>
        <v>Yes</v>
      </c>
    </row>
    <row r="55" spans="1:12" x14ac:dyDescent="0.25">
      <c r="A55" s="149" t="s">
        <v>1262</v>
      </c>
      <c r="B55" s="3" t="s">
        <v>213</v>
      </c>
      <c r="C55" s="1">
        <v>34920</v>
      </c>
      <c r="D55" s="5" t="str">
        <f t="shared" ref="D55:D60" si="30">IF($B55="N/A","N/A",IF(C55&lt;0,"No","Yes"))</f>
        <v>N/A</v>
      </c>
      <c r="E55" s="1">
        <v>36011</v>
      </c>
      <c r="F55" s="5" t="str">
        <f t="shared" ref="F55:F60" si="31">IF($B55="N/A","N/A",IF(E55&lt;0,"No","Yes"))</f>
        <v>N/A</v>
      </c>
      <c r="G55" s="1">
        <v>34142</v>
      </c>
      <c r="H55" s="5" t="str">
        <f t="shared" ref="H55:H60" si="32">IF($B55="N/A","N/A",IF(G55&lt;0,"No","Yes"))</f>
        <v>N/A</v>
      </c>
      <c r="I55" s="8">
        <v>3.1240000000000001</v>
      </c>
      <c r="J55" s="8">
        <v>-5.19</v>
      </c>
      <c r="K55" s="1" t="s">
        <v>739</v>
      </c>
      <c r="L55" s="92" t="str">
        <f t="shared" si="20"/>
        <v>Yes</v>
      </c>
    </row>
    <row r="56" spans="1:12" x14ac:dyDescent="0.25">
      <c r="A56" s="149" t="s">
        <v>1263</v>
      </c>
      <c r="B56" s="3" t="s">
        <v>213</v>
      </c>
      <c r="C56" s="1">
        <v>0</v>
      </c>
      <c r="D56" s="5" t="str">
        <f t="shared" si="30"/>
        <v>N/A</v>
      </c>
      <c r="E56" s="1">
        <v>0</v>
      </c>
      <c r="F56" s="5" t="str">
        <f t="shared" si="31"/>
        <v>N/A</v>
      </c>
      <c r="G56" s="1">
        <v>0</v>
      </c>
      <c r="H56" s="5" t="str">
        <f t="shared" si="32"/>
        <v>N/A</v>
      </c>
      <c r="I56" s="8" t="s">
        <v>1748</v>
      </c>
      <c r="J56" s="8" t="s">
        <v>1748</v>
      </c>
      <c r="K56" s="1" t="s">
        <v>739</v>
      </c>
      <c r="L56" s="92" t="str">
        <f t="shared" si="20"/>
        <v>N/A</v>
      </c>
    </row>
    <row r="57" spans="1:12" x14ac:dyDescent="0.25">
      <c r="A57" s="149" t="s">
        <v>1264</v>
      </c>
      <c r="B57" s="3" t="s">
        <v>213</v>
      </c>
      <c r="C57" s="1">
        <v>517</v>
      </c>
      <c r="D57" s="5" t="str">
        <f t="shared" si="30"/>
        <v>N/A</v>
      </c>
      <c r="E57" s="1">
        <v>360</v>
      </c>
      <c r="F57" s="5" t="str">
        <f t="shared" si="31"/>
        <v>N/A</v>
      </c>
      <c r="G57" s="1">
        <v>368</v>
      </c>
      <c r="H57" s="5" t="str">
        <f t="shared" si="32"/>
        <v>N/A</v>
      </c>
      <c r="I57" s="8">
        <v>-30.4</v>
      </c>
      <c r="J57" s="8">
        <v>2.222</v>
      </c>
      <c r="K57" s="1" t="s">
        <v>739</v>
      </c>
      <c r="L57" s="92" t="str">
        <f t="shared" si="20"/>
        <v>Yes</v>
      </c>
    </row>
    <row r="58" spans="1:12" x14ac:dyDescent="0.25">
      <c r="A58" s="149" t="s">
        <v>1265</v>
      </c>
      <c r="B58" s="3" t="s">
        <v>213</v>
      </c>
      <c r="C58" s="1">
        <v>15660</v>
      </c>
      <c r="D58" s="5" t="str">
        <f t="shared" si="30"/>
        <v>N/A</v>
      </c>
      <c r="E58" s="1">
        <v>15230</v>
      </c>
      <c r="F58" s="5" t="str">
        <f t="shared" si="31"/>
        <v>N/A</v>
      </c>
      <c r="G58" s="1">
        <v>14321</v>
      </c>
      <c r="H58" s="5" t="str">
        <f t="shared" si="32"/>
        <v>N/A</v>
      </c>
      <c r="I58" s="8">
        <v>-2.75</v>
      </c>
      <c r="J58" s="8">
        <v>-5.97</v>
      </c>
      <c r="K58" s="1" t="s">
        <v>739</v>
      </c>
      <c r="L58" s="92" t="str">
        <f t="shared" si="20"/>
        <v>Yes</v>
      </c>
    </row>
    <row r="59" spans="1:12" x14ac:dyDescent="0.25">
      <c r="A59" s="149" t="s">
        <v>1266</v>
      </c>
      <c r="B59" s="3" t="s">
        <v>213</v>
      </c>
      <c r="C59" s="1">
        <v>3947</v>
      </c>
      <c r="D59" s="5" t="str">
        <f t="shared" si="30"/>
        <v>N/A</v>
      </c>
      <c r="E59" s="1">
        <v>6567</v>
      </c>
      <c r="F59" s="5" t="str">
        <f t="shared" si="31"/>
        <v>N/A</v>
      </c>
      <c r="G59" s="1">
        <v>7697</v>
      </c>
      <c r="H59" s="5" t="str">
        <f t="shared" si="32"/>
        <v>N/A</v>
      </c>
      <c r="I59" s="8">
        <v>66.38</v>
      </c>
      <c r="J59" s="8">
        <v>17.21</v>
      </c>
      <c r="K59" s="1" t="s">
        <v>739</v>
      </c>
      <c r="L59" s="92" t="str">
        <f t="shared" si="20"/>
        <v>Yes</v>
      </c>
    </row>
    <row r="60" spans="1:12" x14ac:dyDescent="0.25">
      <c r="A60" s="149" t="s">
        <v>1267</v>
      </c>
      <c r="B60" s="3" t="s">
        <v>213</v>
      </c>
      <c r="C60" s="1">
        <v>0</v>
      </c>
      <c r="D60" s="5" t="str">
        <f t="shared" si="30"/>
        <v>N/A</v>
      </c>
      <c r="E60" s="1">
        <v>0</v>
      </c>
      <c r="F60" s="5" t="str">
        <f t="shared" si="31"/>
        <v>N/A</v>
      </c>
      <c r="G60" s="1">
        <v>0</v>
      </c>
      <c r="H60" s="5" t="str">
        <f t="shared" si="32"/>
        <v>N/A</v>
      </c>
      <c r="I60" s="8" t="s">
        <v>1748</v>
      </c>
      <c r="J60" s="8" t="s">
        <v>1748</v>
      </c>
      <c r="K60" s="1" t="s">
        <v>739</v>
      </c>
      <c r="L60" s="92" t="str">
        <f t="shared" si="20"/>
        <v>N/A</v>
      </c>
    </row>
    <row r="61" spans="1:12" x14ac:dyDescent="0.25">
      <c r="A61" s="91" t="s">
        <v>186</v>
      </c>
      <c r="B61" s="21" t="s">
        <v>213</v>
      </c>
      <c r="C61" s="1">
        <v>218329</v>
      </c>
      <c r="D61" s="1" t="str">
        <f t="shared" si="17"/>
        <v>N/A</v>
      </c>
      <c r="E61" s="1">
        <v>243643</v>
      </c>
      <c r="F61" s="1" t="str">
        <f t="shared" si="18"/>
        <v>N/A</v>
      </c>
      <c r="G61" s="1">
        <v>255473</v>
      </c>
      <c r="H61" s="7" t="str">
        <f t="shared" si="19"/>
        <v>N/A</v>
      </c>
      <c r="I61" s="8">
        <v>11.59</v>
      </c>
      <c r="J61" s="8">
        <v>4.8550000000000004</v>
      </c>
      <c r="K61" s="25" t="s">
        <v>739</v>
      </c>
      <c r="L61" s="92" t="str">
        <f>IF(J61="Div by 0", "N/A", IF(OR(J61="N/A",K61="N/A"),"N/A", IF(J61&gt;VALUE(MID(K61,1,2)), "No", IF(J61&lt;-1*VALUE(MID(K61,1,2)), "No", "Yes"))))</f>
        <v>Yes</v>
      </c>
    </row>
    <row r="62" spans="1:12" x14ac:dyDescent="0.25">
      <c r="A62" s="91" t="s">
        <v>187</v>
      </c>
      <c r="B62" s="21" t="s">
        <v>213</v>
      </c>
      <c r="C62" s="1">
        <v>0</v>
      </c>
      <c r="D62" s="1" t="str">
        <f t="shared" si="17"/>
        <v>N/A</v>
      </c>
      <c r="E62" s="1">
        <v>0</v>
      </c>
      <c r="F62" s="1" t="str">
        <f t="shared" si="18"/>
        <v>N/A</v>
      </c>
      <c r="G62" s="1">
        <v>0</v>
      </c>
      <c r="H62" s="7" t="str">
        <f t="shared" si="19"/>
        <v>N/A</v>
      </c>
      <c r="I62" s="8" t="s">
        <v>1748</v>
      </c>
      <c r="J62" s="8" t="s">
        <v>1748</v>
      </c>
      <c r="K62" s="25" t="s">
        <v>739</v>
      </c>
      <c r="L62" s="92" t="str">
        <f t="shared" ref="L62:L69" si="33">IF(J62="Div by 0", "N/A", IF(OR(J62="N/A",K62="N/A"),"N/A", IF(J62&gt;VALUE(MID(K62,1,2)), "No", IF(J62&lt;-1*VALUE(MID(K62,1,2)), "No", "Yes"))))</f>
        <v>N/A</v>
      </c>
    </row>
    <row r="63" spans="1:12" x14ac:dyDescent="0.25">
      <c r="A63" s="91" t="s">
        <v>188</v>
      </c>
      <c r="B63" s="21" t="s">
        <v>213</v>
      </c>
      <c r="C63" s="1">
        <v>365356</v>
      </c>
      <c r="D63" s="1" t="str">
        <f t="shared" si="17"/>
        <v>N/A</v>
      </c>
      <c r="E63" s="1">
        <v>381217</v>
      </c>
      <c r="F63" s="1" t="str">
        <f t="shared" si="18"/>
        <v>N/A</v>
      </c>
      <c r="G63" s="1">
        <v>390936</v>
      </c>
      <c r="H63" s="7" t="str">
        <f t="shared" si="19"/>
        <v>N/A</v>
      </c>
      <c r="I63" s="8">
        <v>4.3410000000000002</v>
      </c>
      <c r="J63" s="8">
        <v>2.5489999999999999</v>
      </c>
      <c r="K63" s="25" t="s">
        <v>739</v>
      </c>
      <c r="L63" s="92" t="str">
        <f t="shared" si="33"/>
        <v>Yes</v>
      </c>
    </row>
    <row r="64" spans="1:12" x14ac:dyDescent="0.25">
      <c r="A64" s="91" t="s">
        <v>189</v>
      </c>
      <c r="B64" s="21" t="s">
        <v>213</v>
      </c>
      <c r="C64" s="1">
        <v>0</v>
      </c>
      <c r="D64" s="1" t="str">
        <f t="shared" si="17"/>
        <v>N/A</v>
      </c>
      <c r="E64" s="1">
        <v>0</v>
      </c>
      <c r="F64" s="1" t="str">
        <f t="shared" si="18"/>
        <v>N/A</v>
      </c>
      <c r="G64" s="1">
        <v>0</v>
      </c>
      <c r="H64" s="7" t="str">
        <f t="shared" si="19"/>
        <v>N/A</v>
      </c>
      <c r="I64" s="8" t="s">
        <v>1748</v>
      </c>
      <c r="J64" s="8" t="s">
        <v>1748</v>
      </c>
      <c r="K64" s="25" t="s">
        <v>739</v>
      </c>
      <c r="L64" s="92" t="str">
        <f t="shared" si="33"/>
        <v>N/A</v>
      </c>
    </row>
    <row r="65" spans="1:12" x14ac:dyDescent="0.25">
      <c r="A65" s="91" t="s">
        <v>190</v>
      </c>
      <c r="B65" s="21" t="s">
        <v>213</v>
      </c>
      <c r="C65" s="1">
        <v>0</v>
      </c>
      <c r="D65" s="1" t="str">
        <f t="shared" si="17"/>
        <v>N/A</v>
      </c>
      <c r="E65" s="1">
        <v>0</v>
      </c>
      <c r="F65" s="1" t="str">
        <f t="shared" si="18"/>
        <v>N/A</v>
      </c>
      <c r="G65" s="1">
        <v>0</v>
      </c>
      <c r="H65" s="7" t="str">
        <f t="shared" si="19"/>
        <v>N/A</v>
      </c>
      <c r="I65" s="8" t="s">
        <v>1748</v>
      </c>
      <c r="J65" s="8" t="s">
        <v>1748</v>
      </c>
      <c r="K65" s="25" t="s">
        <v>739</v>
      </c>
      <c r="L65" s="92" t="str">
        <f t="shared" si="33"/>
        <v>N/A</v>
      </c>
    </row>
    <row r="66" spans="1:12" x14ac:dyDescent="0.25">
      <c r="A66" s="91" t="s">
        <v>191</v>
      </c>
      <c r="B66" s="21" t="s">
        <v>213</v>
      </c>
      <c r="C66" s="1">
        <v>340</v>
      </c>
      <c r="D66" s="1" t="str">
        <f t="shared" si="17"/>
        <v>N/A</v>
      </c>
      <c r="E66" s="1">
        <v>353</v>
      </c>
      <c r="F66" s="1" t="str">
        <f t="shared" si="18"/>
        <v>N/A</v>
      </c>
      <c r="G66" s="1">
        <v>374</v>
      </c>
      <c r="H66" s="7" t="str">
        <f t="shared" si="19"/>
        <v>N/A</v>
      </c>
      <c r="I66" s="8">
        <v>3.8239999999999998</v>
      </c>
      <c r="J66" s="8">
        <v>5.9489999999999998</v>
      </c>
      <c r="K66" s="25" t="s">
        <v>739</v>
      </c>
      <c r="L66" s="92" t="str">
        <f t="shared" si="33"/>
        <v>Yes</v>
      </c>
    </row>
    <row r="67" spans="1:12" x14ac:dyDescent="0.25">
      <c r="A67" s="91" t="s">
        <v>192</v>
      </c>
      <c r="B67" s="21" t="s">
        <v>213</v>
      </c>
      <c r="C67" s="1">
        <v>30482</v>
      </c>
      <c r="D67" s="1" t="str">
        <f t="shared" si="17"/>
        <v>N/A</v>
      </c>
      <c r="E67" s="1">
        <v>31674</v>
      </c>
      <c r="F67" s="1" t="str">
        <f t="shared" si="18"/>
        <v>N/A</v>
      </c>
      <c r="G67" s="1">
        <v>30797</v>
      </c>
      <c r="H67" s="7" t="str">
        <f t="shared" si="19"/>
        <v>N/A</v>
      </c>
      <c r="I67" s="8">
        <v>3.911</v>
      </c>
      <c r="J67" s="8">
        <v>-2.77</v>
      </c>
      <c r="K67" s="25" t="s">
        <v>739</v>
      </c>
      <c r="L67" s="92" t="str">
        <f t="shared" si="33"/>
        <v>Yes</v>
      </c>
    </row>
    <row r="68" spans="1:12" x14ac:dyDescent="0.25">
      <c r="A68" s="115" t="s">
        <v>193</v>
      </c>
      <c r="B68" s="25" t="s">
        <v>213</v>
      </c>
      <c r="C68" s="1">
        <v>269277</v>
      </c>
      <c r="D68" s="1" t="str">
        <f t="shared" si="17"/>
        <v>N/A</v>
      </c>
      <c r="E68" s="1">
        <v>251483</v>
      </c>
      <c r="F68" s="1" t="str">
        <f t="shared" si="18"/>
        <v>N/A</v>
      </c>
      <c r="G68" s="1">
        <v>219169</v>
      </c>
      <c r="H68" s="7" t="str">
        <f t="shared" si="19"/>
        <v>N/A</v>
      </c>
      <c r="I68" s="8">
        <v>-6.61</v>
      </c>
      <c r="J68" s="8">
        <v>-12.8</v>
      </c>
      <c r="K68" s="25" t="s">
        <v>739</v>
      </c>
      <c r="L68" s="92" t="str">
        <f t="shared" si="33"/>
        <v>Yes</v>
      </c>
    </row>
    <row r="69" spans="1:12" x14ac:dyDescent="0.25">
      <c r="A69" s="115" t="s">
        <v>194</v>
      </c>
      <c r="B69" s="25" t="s">
        <v>213</v>
      </c>
      <c r="C69" s="1">
        <v>366773</v>
      </c>
      <c r="D69" s="1" t="str">
        <f t="shared" si="17"/>
        <v>N/A</v>
      </c>
      <c r="E69" s="1">
        <v>382533</v>
      </c>
      <c r="F69" s="1" t="str">
        <f t="shared" si="18"/>
        <v>N/A</v>
      </c>
      <c r="G69" s="1">
        <v>392054</v>
      </c>
      <c r="H69" s="7" t="str">
        <f t="shared" si="19"/>
        <v>N/A</v>
      </c>
      <c r="I69" s="8">
        <v>4.2969999999999997</v>
      </c>
      <c r="J69" s="8">
        <v>2.4889999999999999</v>
      </c>
      <c r="K69" s="25" t="s">
        <v>739</v>
      </c>
      <c r="L69" s="92" t="str">
        <f t="shared" si="33"/>
        <v>Yes</v>
      </c>
    </row>
    <row r="70" spans="1:12" x14ac:dyDescent="0.25">
      <c r="A70" s="149" t="s">
        <v>78</v>
      </c>
      <c r="B70" s="25" t="s">
        <v>294</v>
      </c>
      <c r="C70" s="9">
        <v>1.0784801726</v>
      </c>
      <c r="D70" s="7" t="str">
        <f>IF($B70="N/A","N/A",IF(C70&gt;=20,"No",IF(C70&lt;0,"No","Yes")))</f>
        <v>Yes</v>
      </c>
      <c r="E70" s="9">
        <v>1.1302925677</v>
      </c>
      <c r="F70" s="7" t="str">
        <f>IF($B70="N/A","N/A",IF(E70&gt;=20,"No",IF(E70&lt;0,"No","Yes")))</f>
        <v>Yes</v>
      </c>
      <c r="G70" s="9">
        <v>1.1375748887999999</v>
      </c>
      <c r="H70" s="7" t="str">
        <f>IF($B70="N/A","N/A",IF(G70&gt;=20,"No",IF(G70&lt;0,"No","Yes")))</f>
        <v>Yes</v>
      </c>
      <c r="I70" s="8">
        <v>4.8040000000000003</v>
      </c>
      <c r="J70" s="8">
        <v>0.64429999999999998</v>
      </c>
      <c r="K70" s="25" t="s">
        <v>739</v>
      </c>
      <c r="L70" s="92" t="str">
        <f t="shared" si="20"/>
        <v>Yes</v>
      </c>
    </row>
    <row r="71" spans="1:12" x14ac:dyDescent="0.25">
      <c r="A71" s="149" t="s">
        <v>79</v>
      </c>
      <c r="B71" s="21" t="s">
        <v>213</v>
      </c>
      <c r="C71" s="9">
        <v>77.333480817999998</v>
      </c>
      <c r="D71" s="7" t="str">
        <f>IF($B71="N/A","N/A",IF(C71&gt;10,"No",IF(C71&lt;-10,"No","Yes")))</f>
        <v>N/A</v>
      </c>
      <c r="E71" s="9">
        <v>77.519534798999999</v>
      </c>
      <c r="F71" s="7" t="str">
        <f>IF($B71="N/A","N/A",IF(E71&gt;10,"No",IF(E71&lt;-10,"No","Yes")))</f>
        <v>N/A</v>
      </c>
      <c r="G71" s="9">
        <v>76.629176314999995</v>
      </c>
      <c r="H71" s="7" t="str">
        <f>IF($B71="N/A","N/A",IF(G71&gt;10,"No",IF(G71&lt;-10,"No","Yes")))</f>
        <v>N/A</v>
      </c>
      <c r="I71" s="8">
        <v>0.24060000000000001</v>
      </c>
      <c r="J71" s="8">
        <v>-1.1499999999999999</v>
      </c>
      <c r="K71" s="25" t="s">
        <v>739</v>
      </c>
      <c r="L71" s="92" t="str">
        <f t="shared" si="20"/>
        <v>Yes</v>
      </c>
    </row>
    <row r="72" spans="1:12" x14ac:dyDescent="0.25">
      <c r="A72" s="149" t="s">
        <v>80</v>
      </c>
      <c r="B72" s="21" t="s">
        <v>213</v>
      </c>
      <c r="C72" s="9">
        <v>0</v>
      </c>
      <c r="D72" s="7" t="str">
        <f>IF($B72="N/A","N/A",IF(C72&gt;10,"No",IF(C72&lt;-10,"No","Yes")))</f>
        <v>N/A</v>
      </c>
      <c r="E72" s="9">
        <v>0</v>
      </c>
      <c r="F72" s="7" t="str">
        <f>IF($B72="N/A","N/A",IF(E72&gt;10,"No",IF(E72&lt;-10,"No","Yes")))</f>
        <v>N/A</v>
      </c>
      <c r="G72" s="9">
        <v>0</v>
      </c>
      <c r="H72" s="7" t="str">
        <f>IF($B72="N/A","N/A",IF(G72&gt;10,"No",IF(G72&lt;-10,"No","Yes")))</f>
        <v>N/A</v>
      </c>
      <c r="I72" s="8" t="s">
        <v>1748</v>
      </c>
      <c r="J72" s="8" t="s">
        <v>1748</v>
      </c>
      <c r="K72" s="25" t="s">
        <v>739</v>
      </c>
      <c r="L72" s="92" t="str">
        <f t="shared" si="20"/>
        <v>N/A</v>
      </c>
    </row>
    <row r="73" spans="1:12" x14ac:dyDescent="0.25">
      <c r="A73" s="149" t="s">
        <v>81</v>
      </c>
      <c r="B73" s="21" t="s">
        <v>213</v>
      </c>
      <c r="C73" s="9">
        <v>1.9282511211</v>
      </c>
      <c r="D73" s="7" t="str">
        <f>IF($B73="N/A","N/A",IF(C73&gt;10,"No",IF(C73&lt;-10,"No","Yes")))</f>
        <v>N/A</v>
      </c>
      <c r="E73" s="9">
        <v>1.8576754740999999</v>
      </c>
      <c r="F73" s="7" t="str">
        <f>IF($B73="N/A","N/A",IF(E73&gt;10,"No",IF(E73&lt;-10,"No","Yes")))</f>
        <v>N/A</v>
      </c>
      <c r="G73" s="9">
        <v>1.9230769231</v>
      </c>
      <c r="H73" s="7" t="str">
        <f>IF($B73="N/A","N/A",IF(G73&gt;10,"No",IF(G73&lt;-10,"No","Yes")))</f>
        <v>N/A</v>
      </c>
      <c r="I73" s="8">
        <v>-3.66</v>
      </c>
      <c r="J73" s="8">
        <v>3.5209999999999999</v>
      </c>
      <c r="K73" s="25" t="s">
        <v>739</v>
      </c>
      <c r="L73" s="92" t="str">
        <f t="shared" si="20"/>
        <v>Yes</v>
      </c>
    </row>
    <row r="74" spans="1:12" x14ac:dyDescent="0.25">
      <c r="A74" s="149" t="s">
        <v>121</v>
      </c>
      <c r="B74" s="21" t="s">
        <v>213</v>
      </c>
      <c r="C74" s="9">
        <v>98.065342728999994</v>
      </c>
      <c r="D74" s="7" t="str">
        <f>IF($B74="N/A","N/A",IF(C74&gt;10,"No",IF(C74&lt;-10,"No","Yes")))</f>
        <v>N/A</v>
      </c>
      <c r="E74" s="9">
        <v>98.126114443000006</v>
      </c>
      <c r="F74" s="7" t="str">
        <f>IF($B74="N/A","N/A",IF(E74&gt;10,"No",IF(E74&lt;-10,"No","Yes")))</f>
        <v>N/A</v>
      </c>
      <c r="G74" s="9">
        <v>97.956730769000004</v>
      </c>
      <c r="H74" s="7" t="str">
        <f>IF($B74="N/A","N/A",IF(G74&gt;10,"No",IF(G74&lt;-10,"No","Yes")))</f>
        <v>N/A</v>
      </c>
      <c r="I74" s="8">
        <v>6.2E-2</v>
      </c>
      <c r="J74" s="8">
        <v>-0.17299999999999999</v>
      </c>
      <c r="K74" s="25" t="s">
        <v>739</v>
      </c>
      <c r="L74" s="92" t="str">
        <f t="shared" si="20"/>
        <v>Yes</v>
      </c>
    </row>
    <row r="75" spans="1:12" x14ac:dyDescent="0.25">
      <c r="A75" s="149" t="s">
        <v>82</v>
      </c>
      <c r="B75" s="21" t="s">
        <v>213</v>
      </c>
      <c r="C75" s="9">
        <v>0</v>
      </c>
      <c r="D75" s="7" t="str">
        <f>IF($B75="N/A","N/A",IF(C75&gt;10,"No",IF(C75&lt;-10,"No","Yes")))</f>
        <v>N/A</v>
      </c>
      <c r="E75" s="9">
        <v>0</v>
      </c>
      <c r="F75" s="7" t="str">
        <f>IF($B75="N/A","N/A",IF(E75&gt;10,"No",IF(E75&lt;-10,"No","Yes")))</f>
        <v>N/A</v>
      </c>
      <c r="G75" s="9">
        <v>0</v>
      </c>
      <c r="H75" s="7" t="str">
        <f>IF($B75="N/A","N/A",IF(G75&gt;10,"No",IF(G75&lt;-10,"No","Yes")))</f>
        <v>N/A</v>
      </c>
      <c r="I75" s="8" t="s">
        <v>1748</v>
      </c>
      <c r="J75" s="8" t="s">
        <v>1748</v>
      </c>
      <c r="K75" s="25" t="s">
        <v>739</v>
      </c>
      <c r="L75" s="92" t="str">
        <f t="shared" si="20"/>
        <v>N/A</v>
      </c>
    </row>
    <row r="76" spans="1:12" x14ac:dyDescent="0.25">
      <c r="A76" s="149" t="s">
        <v>195</v>
      </c>
      <c r="B76" s="21" t="s">
        <v>213</v>
      </c>
      <c r="C76" s="9" t="s">
        <v>1748</v>
      </c>
      <c r="D76" s="7" t="str">
        <f t="shared" ref="D76:D98" si="34">IF($B76="N/A","N/A",IF(C76&gt;10,"No",IF(C76&lt;-10,"No","Yes")))</f>
        <v>N/A</v>
      </c>
      <c r="E76" s="9" t="s">
        <v>1748</v>
      </c>
      <c r="F76" s="7" t="str">
        <f t="shared" ref="F76:F98" si="35">IF($B76="N/A","N/A",IF(E76&gt;10,"No",IF(E76&lt;-10,"No","Yes")))</f>
        <v>N/A</v>
      </c>
      <c r="G76" s="9" t="s">
        <v>1748</v>
      </c>
      <c r="H76" s="7" t="str">
        <f t="shared" ref="H76:H98" si="36">IF($B76="N/A","N/A",IF(G76&gt;10,"No",IF(G76&lt;-10,"No","Yes")))</f>
        <v>N/A</v>
      </c>
      <c r="I76" s="8" t="s">
        <v>1748</v>
      </c>
      <c r="J76" s="8" t="s">
        <v>1748</v>
      </c>
      <c r="K76" s="25" t="s">
        <v>739</v>
      </c>
      <c r="L76" s="92" t="str">
        <f>IF(J76="Div by 0", "N/A", IF(OR(J76="N/A",K76="N/A"),"N/A", IF(J76&gt;VALUE(MID(K76,1,2)), "No", IF(J76&lt;-1*VALUE(MID(K76,1,2)), "No", "Yes"))))</f>
        <v>N/A</v>
      </c>
    </row>
    <row r="77" spans="1:12" x14ac:dyDescent="0.25">
      <c r="A77" s="149" t="s">
        <v>196</v>
      </c>
      <c r="B77" s="21" t="s">
        <v>213</v>
      </c>
      <c r="C77" s="9" t="s">
        <v>1748</v>
      </c>
      <c r="D77" s="7" t="str">
        <f t="shared" si="34"/>
        <v>N/A</v>
      </c>
      <c r="E77" s="9" t="s">
        <v>1748</v>
      </c>
      <c r="F77" s="7" t="str">
        <f t="shared" si="35"/>
        <v>N/A</v>
      </c>
      <c r="G77" s="9" t="s">
        <v>1748</v>
      </c>
      <c r="H77" s="7" t="str">
        <f t="shared" si="36"/>
        <v>N/A</v>
      </c>
      <c r="I77" s="8" t="s">
        <v>1748</v>
      </c>
      <c r="J77" s="8" t="s">
        <v>1748</v>
      </c>
      <c r="K77" s="25" t="s">
        <v>739</v>
      </c>
      <c r="L77" s="92" t="str">
        <f t="shared" ref="L77:L81" si="37">IF(J77="Div by 0", "N/A", IF(OR(J77="N/A",K77="N/A"),"N/A", IF(J77&gt;VALUE(MID(K77,1,2)), "No", IF(J77&lt;-1*VALUE(MID(K77,1,2)), "No", "Yes"))))</f>
        <v>N/A</v>
      </c>
    </row>
    <row r="78" spans="1:12" x14ac:dyDescent="0.25">
      <c r="A78" s="149" t="s">
        <v>197</v>
      </c>
      <c r="B78" s="21" t="s">
        <v>213</v>
      </c>
      <c r="C78" s="9" t="s">
        <v>1748</v>
      </c>
      <c r="D78" s="7" t="str">
        <f t="shared" si="34"/>
        <v>N/A</v>
      </c>
      <c r="E78" s="9" t="s">
        <v>1748</v>
      </c>
      <c r="F78" s="7" t="str">
        <f t="shared" si="35"/>
        <v>N/A</v>
      </c>
      <c r="G78" s="9" t="s">
        <v>1748</v>
      </c>
      <c r="H78" s="7" t="str">
        <f t="shared" si="36"/>
        <v>N/A</v>
      </c>
      <c r="I78" s="8" t="s">
        <v>1748</v>
      </c>
      <c r="J78" s="8" t="s">
        <v>1748</v>
      </c>
      <c r="K78" s="25" t="s">
        <v>739</v>
      </c>
      <c r="L78" s="92" t="str">
        <f t="shared" si="37"/>
        <v>N/A</v>
      </c>
    </row>
    <row r="79" spans="1:12" x14ac:dyDescent="0.25">
      <c r="A79" s="149" t="s">
        <v>198</v>
      </c>
      <c r="B79" s="21" t="s">
        <v>213</v>
      </c>
      <c r="C79" s="9" t="s">
        <v>1748</v>
      </c>
      <c r="D79" s="7" t="str">
        <f t="shared" si="34"/>
        <v>N/A</v>
      </c>
      <c r="E79" s="9" t="s">
        <v>1748</v>
      </c>
      <c r="F79" s="7" t="str">
        <f t="shared" si="35"/>
        <v>N/A</v>
      </c>
      <c r="G79" s="9" t="s">
        <v>1748</v>
      </c>
      <c r="H79" s="7" t="str">
        <f t="shared" si="36"/>
        <v>N/A</v>
      </c>
      <c r="I79" s="8" t="s">
        <v>1748</v>
      </c>
      <c r="J79" s="8" t="s">
        <v>1748</v>
      </c>
      <c r="K79" s="25" t="s">
        <v>739</v>
      </c>
      <c r="L79" s="92" t="str">
        <f t="shared" si="37"/>
        <v>N/A</v>
      </c>
    </row>
    <row r="80" spans="1:12" x14ac:dyDescent="0.25">
      <c r="A80" s="149" t="s">
        <v>199</v>
      </c>
      <c r="B80" s="21" t="s">
        <v>213</v>
      </c>
      <c r="C80" s="9" t="s">
        <v>1748</v>
      </c>
      <c r="D80" s="7" t="str">
        <f t="shared" si="34"/>
        <v>N/A</v>
      </c>
      <c r="E80" s="9" t="s">
        <v>1748</v>
      </c>
      <c r="F80" s="7" t="str">
        <f t="shared" si="35"/>
        <v>N/A</v>
      </c>
      <c r="G80" s="9" t="s">
        <v>1748</v>
      </c>
      <c r="H80" s="7" t="str">
        <f t="shared" si="36"/>
        <v>N/A</v>
      </c>
      <c r="I80" s="8" t="s">
        <v>1748</v>
      </c>
      <c r="J80" s="8" t="s">
        <v>1748</v>
      </c>
      <c r="K80" s="25" t="s">
        <v>739</v>
      </c>
      <c r="L80" s="92" t="str">
        <f t="shared" si="37"/>
        <v>N/A</v>
      </c>
    </row>
    <row r="81" spans="1:12" x14ac:dyDescent="0.25">
      <c r="A81" s="149" t="s">
        <v>200</v>
      </c>
      <c r="B81" s="25" t="s">
        <v>213</v>
      </c>
      <c r="C81" s="9" t="s">
        <v>1748</v>
      </c>
      <c r="D81" s="7" t="str">
        <f t="shared" si="34"/>
        <v>N/A</v>
      </c>
      <c r="E81" s="9" t="s">
        <v>1748</v>
      </c>
      <c r="F81" s="7" t="str">
        <f t="shared" si="35"/>
        <v>N/A</v>
      </c>
      <c r="G81" s="9" t="s">
        <v>1748</v>
      </c>
      <c r="H81" s="7" t="str">
        <f t="shared" si="36"/>
        <v>N/A</v>
      </c>
      <c r="I81" s="8" t="s">
        <v>1748</v>
      </c>
      <c r="J81" s="8" t="s">
        <v>1748</v>
      </c>
      <c r="K81" s="25" t="s">
        <v>739</v>
      </c>
      <c r="L81" s="92" t="str">
        <f t="shared" si="37"/>
        <v>N/A</v>
      </c>
    </row>
    <row r="82" spans="1:12" x14ac:dyDescent="0.25">
      <c r="A82" s="149" t="s">
        <v>73</v>
      </c>
      <c r="B82" s="21" t="s">
        <v>213</v>
      </c>
      <c r="C82" s="22">
        <v>300938</v>
      </c>
      <c r="D82" s="7" t="str">
        <f t="shared" si="34"/>
        <v>N/A</v>
      </c>
      <c r="E82" s="22">
        <v>320472</v>
      </c>
      <c r="F82" s="7" t="str">
        <f t="shared" si="35"/>
        <v>N/A</v>
      </c>
      <c r="G82" s="22">
        <v>332690</v>
      </c>
      <c r="H82" s="7" t="str">
        <f t="shared" si="36"/>
        <v>N/A</v>
      </c>
      <c r="I82" s="8">
        <v>6.4909999999999997</v>
      </c>
      <c r="J82" s="8">
        <v>3.8130000000000002</v>
      </c>
      <c r="K82" s="25" t="s">
        <v>739</v>
      </c>
      <c r="L82" s="92" t="str">
        <f t="shared" si="20"/>
        <v>Yes</v>
      </c>
    </row>
    <row r="83" spans="1:12" x14ac:dyDescent="0.25">
      <c r="A83" s="149" t="s">
        <v>1268</v>
      </c>
      <c r="B83" s="21" t="s">
        <v>213</v>
      </c>
      <c r="C83" s="4">
        <v>6.6458870000000005E-4</v>
      </c>
      <c r="D83" s="7" t="str">
        <f t="shared" si="34"/>
        <v>N/A</v>
      </c>
      <c r="E83" s="4">
        <v>6.2407949999999999E-4</v>
      </c>
      <c r="F83" s="7" t="str">
        <f t="shared" si="35"/>
        <v>N/A</v>
      </c>
      <c r="G83" s="4">
        <v>3.0058009999999998E-4</v>
      </c>
      <c r="H83" s="7" t="str">
        <f t="shared" si="36"/>
        <v>N/A</v>
      </c>
      <c r="I83" s="8">
        <v>-6.1</v>
      </c>
      <c r="J83" s="8">
        <v>-51.8</v>
      </c>
      <c r="K83" s="25" t="s">
        <v>739</v>
      </c>
      <c r="L83" s="92" t="str">
        <f t="shared" si="20"/>
        <v>No</v>
      </c>
    </row>
    <row r="84" spans="1:12" x14ac:dyDescent="0.25">
      <c r="A84" s="149" t="s">
        <v>1269</v>
      </c>
      <c r="B84" s="21" t="s">
        <v>213</v>
      </c>
      <c r="C84" s="4">
        <v>0</v>
      </c>
      <c r="D84" s="7" t="str">
        <f t="shared" si="34"/>
        <v>N/A</v>
      </c>
      <c r="E84" s="4">
        <v>0</v>
      </c>
      <c r="F84" s="7" t="str">
        <f t="shared" si="35"/>
        <v>N/A</v>
      </c>
      <c r="G84" s="4">
        <v>0</v>
      </c>
      <c r="H84" s="7" t="str">
        <f t="shared" si="36"/>
        <v>N/A</v>
      </c>
      <c r="I84" s="8" t="s">
        <v>1748</v>
      </c>
      <c r="J84" s="8" t="s">
        <v>1748</v>
      </c>
      <c r="K84" s="25" t="s">
        <v>739</v>
      </c>
      <c r="L84" s="92" t="str">
        <f t="shared" si="20"/>
        <v>N/A</v>
      </c>
    </row>
    <row r="85" spans="1:12" x14ac:dyDescent="0.25">
      <c r="A85" s="149" t="s">
        <v>1270</v>
      </c>
      <c r="B85" s="21" t="s">
        <v>213</v>
      </c>
      <c r="C85" s="4">
        <v>1.5039642716999999</v>
      </c>
      <c r="D85" s="7" t="str">
        <f t="shared" si="34"/>
        <v>N/A</v>
      </c>
      <c r="E85" s="4">
        <v>1.4712673806000001</v>
      </c>
      <c r="F85" s="7" t="str">
        <f t="shared" si="35"/>
        <v>N/A</v>
      </c>
      <c r="G85" s="4">
        <v>1.4620217018999999</v>
      </c>
      <c r="H85" s="7" t="str">
        <f t="shared" si="36"/>
        <v>N/A</v>
      </c>
      <c r="I85" s="8">
        <v>-2.17</v>
      </c>
      <c r="J85" s="8">
        <v>-0.628</v>
      </c>
      <c r="K85" s="25" t="s">
        <v>739</v>
      </c>
      <c r="L85" s="92" t="str">
        <f t="shared" si="20"/>
        <v>Yes</v>
      </c>
    </row>
    <row r="86" spans="1:12" x14ac:dyDescent="0.25">
      <c r="A86" s="149" t="s">
        <v>1271</v>
      </c>
      <c r="B86" s="21" t="s">
        <v>213</v>
      </c>
      <c r="C86" s="4">
        <v>0</v>
      </c>
      <c r="D86" s="7" t="str">
        <f t="shared" si="34"/>
        <v>N/A</v>
      </c>
      <c r="E86" s="4">
        <v>0</v>
      </c>
      <c r="F86" s="7" t="str">
        <f t="shared" si="35"/>
        <v>N/A</v>
      </c>
      <c r="G86" s="4">
        <v>0</v>
      </c>
      <c r="H86" s="7" t="str">
        <f t="shared" si="36"/>
        <v>N/A</v>
      </c>
      <c r="I86" s="8" t="s">
        <v>1748</v>
      </c>
      <c r="J86" s="8" t="s">
        <v>1748</v>
      </c>
      <c r="K86" s="25" t="s">
        <v>739</v>
      </c>
      <c r="L86" s="92" t="str">
        <f t="shared" si="20"/>
        <v>N/A</v>
      </c>
    </row>
    <row r="87" spans="1:12" x14ac:dyDescent="0.25">
      <c r="A87" s="149" t="s">
        <v>1272</v>
      </c>
      <c r="B87" s="21" t="s">
        <v>213</v>
      </c>
      <c r="C87" s="4">
        <v>0.50309366050000004</v>
      </c>
      <c r="D87" s="7" t="str">
        <f t="shared" si="34"/>
        <v>N/A</v>
      </c>
      <c r="E87" s="4">
        <v>0.38287276269999998</v>
      </c>
      <c r="F87" s="7" t="str">
        <f t="shared" si="35"/>
        <v>N/A</v>
      </c>
      <c r="G87" s="4">
        <v>0.35077699959999997</v>
      </c>
      <c r="H87" s="7" t="str">
        <f t="shared" si="36"/>
        <v>N/A</v>
      </c>
      <c r="I87" s="8">
        <v>-23.9</v>
      </c>
      <c r="J87" s="8">
        <v>-8.3800000000000008</v>
      </c>
      <c r="K87" s="25" t="s">
        <v>739</v>
      </c>
      <c r="L87" s="92" t="str">
        <f t="shared" si="20"/>
        <v>Yes</v>
      </c>
    </row>
    <row r="88" spans="1:12" x14ac:dyDescent="0.25">
      <c r="A88" s="149" t="s">
        <v>1273</v>
      </c>
      <c r="B88" s="21" t="s">
        <v>213</v>
      </c>
      <c r="C88" s="4">
        <v>0</v>
      </c>
      <c r="D88" s="7" t="str">
        <f t="shared" si="34"/>
        <v>N/A</v>
      </c>
      <c r="E88" s="4">
        <v>0</v>
      </c>
      <c r="F88" s="7" t="str">
        <f t="shared" si="35"/>
        <v>N/A</v>
      </c>
      <c r="G88" s="4">
        <v>0</v>
      </c>
      <c r="H88" s="7" t="str">
        <f t="shared" si="36"/>
        <v>N/A</v>
      </c>
      <c r="I88" s="8" t="s">
        <v>1748</v>
      </c>
      <c r="J88" s="8" t="s">
        <v>1748</v>
      </c>
      <c r="K88" s="25" t="s">
        <v>739</v>
      </c>
      <c r="L88" s="92" t="str">
        <f t="shared" si="20"/>
        <v>N/A</v>
      </c>
    </row>
    <row r="89" spans="1:12" x14ac:dyDescent="0.25">
      <c r="A89" s="149" t="s">
        <v>1274</v>
      </c>
      <c r="B89" s="21" t="s">
        <v>213</v>
      </c>
      <c r="C89" s="4">
        <v>48.452172873000002</v>
      </c>
      <c r="D89" s="7" t="str">
        <f t="shared" si="34"/>
        <v>N/A</v>
      </c>
      <c r="E89" s="4">
        <v>56.191804587999997</v>
      </c>
      <c r="F89" s="7" t="str">
        <f t="shared" si="35"/>
        <v>N/A</v>
      </c>
      <c r="G89" s="4">
        <v>57.855060266000002</v>
      </c>
      <c r="H89" s="7" t="str">
        <f t="shared" si="36"/>
        <v>N/A</v>
      </c>
      <c r="I89" s="8">
        <v>15.97</v>
      </c>
      <c r="J89" s="8">
        <v>2.96</v>
      </c>
      <c r="K89" s="25" t="s">
        <v>739</v>
      </c>
      <c r="L89" s="92" t="str">
        <f t="shared" si="20"/>
        <v>Yes</v>
      </c>
    </row>
    <row r="90" spans="1:12" x14ac:dyDescent="0.25">
      <c r="A90" s="149" t="s">
        <v>1275</v>
      </c>
      <c r="B90" s="21" t="s">
        <v>213</v>
      </c>
      <c r="C90" s="4">
        <v>0</v>
      </c>
      <c r="D90" s="7" t="str">
        <f t="shared" si="34"/>
        <v>N/A</v>
      </c>
      <c r="E90" s="4">
        <v>0</v>
      </c>
      <c r="F90" s="7" t="str">
        <f t="shared" si="35"/>
        <v>N/A</v>
      </c>
      <c r="G90" s="4">
        <v>0</v>
      </c>
      <c r="H90" s="7" t="str">
        <f t="shared" si="36"/>
        <v>N/A</v>
      </c>
      <c r="I90" s="8" t="s">
        <v>1748</v>
      </c>
      <c r="J90" s="8" t="s">
        <v>1748</v>
      </c>
      <c r="K90" s="25" t="s">
        <v>739</v>
      </c>
      <c r="L90" s="92" t="str">
        <f t="shared" si="20"/>
        <v>N/A</v>
      </c>
    </row>
    <row r="91" spans="1:12" x14ac:dyDescent="0.25">
      <c r="A91" s="149" t="s">
        <v>1276</v>
      </c>
      <c r="B91" s="21" t="s">
        <v>213</v>
      </c>
      <c r="C91" s="4">
        <v>0</v>
      </c>
      <c r="D91" s="7" t="str">
        <f t="shared" si="34"/>
        <v>N/A</v>
      </c>
      <c r="E91" s="4">
        <v>0</v>
      </c>
      <c r="F91" s="7" t="str">
        <f t="shared" si="35"/>
        <v>N/A</v>
      </c>
      <c r="G91" s="4">
        <v>0</v>
      </c>
      <c r="H91" s="7" t="str">
        <f t="shared" si="36"/>
        <v>N/A</v>
      </c>
      <c r="I91" s="8" t="s">
        <v>1748</v>
      </c>
      <c r="J91" s="8" t="s">
        <v>1748</v>
      </c>
      <c r="K91" s="25" t="s">
        <v>739</v>
      </c>
      <c r="L91" s="92" t="str">
        <f t="shared" si="20"/>
        <v>N/A</v>
      </c>
    </row>
    <row r="92" spans="1:12" x14ac:dyDescent="0.25">
      <c r="A92" s="149" t="s">
        <v>1277</v>
      </c>
      <c r="B92" s="21" t="s">
        <v>213</v>
      </c>
      <c r="C92" s="4">
        <v>0</v>
      </c>
      <c r="D92" s="7" t="str">
        <f t="shared" si="34"/>
        <v>N/A</v>
      </c>
      <c r="E92" s="4">
        <v>0</v>
      </c>
      <c r="F92" s="7" t="str">
        <f t="shared" si="35"/>
        <v>N/A</v>
      </c>
      <c r="G92" s="4">
        <v>0</v>
      </c>
      <c r="H92" s="7" t="str">
        <f t="shared" si="36"/>
        <v>N/A</v>
      </c>
      <c r="I92" s="8" t="s">
        <v>1748</v>
      </c>
      <c r="J92" s="8" t="s">
        <v>1748</v>
      </c>
      <c r="K92" s="25" t="s">
        <v>739</v>
      </c>
      <c r="L92" s="92" t="str">
        <f t="shared" si="20"/>
        <v>N/A</v>
      </c>
    </row>
    <row r="93" spans="1:12" x14ac:dyDescent="0.25">
      <c r="A93" s="149" t="s">
        <v>1278</v>
      </c>
      <c r="B93" s="21" t="s">
        <v>213</v>
      </c>
      <c r="C93" s="4">
        <v>1.09657139E-2</v>
      </c>
      <c r="D93" s="7" t="str">
        <f t="shared" si="34"/>
        <v>N/A</v>
      </c>
      <c r="E93" s="4">
        <v>6.2407949999999999E-4</v>
      </c>
      <c r="F93" s="7" t="str">
        <f t="shared" si="35"/>
        <v>N/A</v>
      </c>
      <c r="G93" s="4">
        <v>1.8034806999999999E-3</v>
      </c>
      <c r="H93" s="7" t="str">
        <f t="shared" si="36"/>
        <v>N/A</v>
      </c>
      <c r="I93" s="8">
        <v>-94.3</v>
      </c>
      <c r="J93" s="8">
        <v>189</v>
      </c>
      <c r="K93" s="25" t="s">
        <v>739</v>
      </c>
      <c r="L93" s="92" t="str">
        <f t="shared" si="20"/>
        <v>No</v>
      </c>
    </row>
    <row r="94" spans="1:12" x14ac:dyDescent="0.25">
      <c r="A94" s="149" t="s">
        <v>1279</v>
      </c>
      <c r="B94" s="21" t="s">
        <v>213</v>
      </c>
      <c r="C94" s="4">
        <v>0</v>
      </c>
      <c r="D94" s="7" t="str">
        <f t="shared" si="34"/>
        <v>N/A</v>
      </c>
      <c r="E94" s="4">
        <v>6.2407949999999999E-4</v>
      </c>
      <c r="F94" s="7" t="str">
        <f t="shared" si="35"/>
        <v>N/A</v>
      </c>
      <c r="G94" s="4">
        <v>0</v>
      </c>
      <c r="H94" s="7" t="str">
        <f t="shared" si="36"/>
        <v>N/A</v>
      </c>
      <c r="I94" s="8" t="s">
        <v>1748</v>
      </c>
      <c r="J94" s="8">
        <v>-100</v>
      </c>
      <c r="K94" s="25" t="s">
        <v>739</v>
      </c>
      <c r="L94" s="92" t="str">
        <f t="shared" si="20"/>
        <v>No</v>
      </c>
    </row>
    <row r="95" spans="1:12" x14ac:dyDescent="0.25">
      <c r="A95" s="149" t="s">
        <v>1280</v>
      </c>
      <c r="B95" s="25" t="s">
        <v>213</v>
      </c>
      <c r="C95" s="9">
        <v>0</v>
      </c>
      <c r="D95" s="7" t="str">
        <f t="shared" si="34"/>
        <v>N/A</v>
      </c>
      <c r="E95" s="9">
        <v>0</v>
      </c>
      <c r="F95" s="7" t="str">
        <f t="shared" si="35"/>
        <v>N/A</v>
      </c>
      <c r="G95" s="9">
        <v>0</v>
      </c>
      <c r="H95" s="7" t="str">
        <f t="shared" si="36"/>
        <v>N/A</v>
      </c>
      <c r="I95" s="8" t="s">
        <v>1748</v>
      </c>
      <c r="J95" s="8" t="s">
        <v>1748</v>
      </c>
      <c r="K95" s="25" t="s">
        <v>739</v>
      </c>
      <c r="L95" s="92" t="str">
        <f t="shared" si="20"/>
        <v>N/A</v>
      </c>
    </row>
    <row r="96" spans="1:12" x14ac:dyDescent="0.25">
      <c r="A96" s="149" t="s">
        <v>1281</v>
      </c>
      <c r="B96" s="25" t="s">
        <v>213</v>
      </c>
      <c r="C96" s="9">
        <v>0</v>
      </c>
      <c r="D96" s="7" t="str">
        <f t="shared" si="34"/>
        <v>N/A</v>
      </c>
      <c r="E96" s="9">
        <v>0</v>
      </c>
      <c r="F96" s="7" t="str">
        <f t="shared" si="35"/>
        <v>N/A</v>
      </c>
      <c r="G96" s="9">
        <v>0</v>
      </c>
      <c r="H96" s="7" t="str">
        <f t="shared" si="36"/>
        <v>N/A</v>
      </c>
      <c r="I96" s="8" t="s">
        <v>1748</v>
      </c>
      <c r="J96" s="8" t="s">
        <v>1748</v>
      </c>
      <c r="K96" s="25" t="s">
        <v>739</v>
      </c>
      <c r="L96" s="92" t="str">
        <f t="shared" si="20"/>
        <v>N/A</v>
      </c>
    </row>
    <row r="97" spans="1:12" x14ac:dyDescent="0.25">
      <c r="A97" s="149" t="s">
        <v>1282</v>
      </c>
      <c r="B97" s="21" t="s">
        <v>213</v>
      </c>
      <c r="C97" s="4">
        <v>44.867381321000003</v>
      </c>
      <c r="D97" s="7" t="str">
        <f t="shared" si="34"/>
        <v>N/A</v>
      </c>
      <c r="E97" s="4">
        <v>37.973676327</v>
      </c>
      <c r="F97" s="7" t="str">
        <f t="shared" si="35"/>
        <v>N/A</v>
      </c>
      <c r="G97" s="4">
        <v>36.497640445999998</v>
      </c>
      <c r="H97" s="7" t="str">
        <f t="shared" si="36"/>
        <v>N/A</v>
      </c>
      <c r="I97" s="8">
        <v>-15.4</v>
      </c>
      <c r="J97" s="8">
        <v>-3.89</v>
      </c>
      <c r="K97" s="25" t="s">
        <v>739</v>
      </c>
      <c r="L97" s="92" t="str">
        <f t="shared" si="20"/>
        <v>Yes</v>
      </c>
    </row>
    <row r="98" spans="1:12" x14ac:dyDescent="0.25">
      <c r="A98" s="149" t="s">
        <v>1283</v>
      </c>
      <c r="B98" s="21" t="s">
        <v>213</v>
      </c>
      <c r="C98" s="4">
        <v>4.6617575712999999</v>
      </c>
      <c r="D98" s="7" t="str">
        <f t="shared" si="34"/>
        <v>N/A</v>
      </c>
      <c r="E98" s="4">
        <v>3.9785067025999998</v>
      </c>
      <c r="F98" s="7" t="str">
        <f t="shared" si="35"/>
        <v>N/A</v>
      </c>
      <c r="G98" s="4">
        <v>3.8323965253000001</v>
      </c>
      <c r="H98" s="7" t="str">
        <f t="shared" si="36"/>
        <v>N/A</v>
      </c>
      <c r="I98" s="8">
        <v>-14.7</v>
      </c>
      <c r="J98" s="8">
        <v>-3.67</v>
      </c>
      <c r="K98" s="25" t="s">
        <v>739</v>
      </c>
      <c r="L98" s="92" t="str">
        <f t="shared" si="20"/>
        <v>Yes</v>
      </c>
    </row>
    <row r="99" spans="1:12" x14ac:dyDescent="0.25">
      <c r="A99" s="149" t="s">
        <v>1284</v>
      </c>
      <c r="B99" s="29" t="s">
        <v>278</v>
      </c>
      <c r="C99" s="4">
        <v>0</v>
      </c>
      <c r="D99" s="7" t="str">
        <f>IF($B99="N/A","N/A",IF(C99&gt;=5,"No",IF(C99&lt;0,"No","Yes")))</f>
        <v>Yes</v>
      </c>
      <c r="E99" s="4">
        <v>0</v>
      </c>
      <c r="F99" s="7" t="str">
        <f>IF($B99="N/A","N/A",IF(E99&gt;=5,"No",IF(E99&lt;0,"No","Yes")))</f>
        <v>Yes</v>
      </c>
      <c r="G99" s="4">
        <v>0</v>
      </c>
      <c r="H99" s="7" t="str">
        <f>IF($B99="N/A","N/A",IF(G99&gt;=5,"No",IF(G99&lt;0,"No","Yes")))</f>
        <v>Yes</v>
      </c>
      <c r="I99" s="8" t="s">
        <v>1748</v>
      </c>
      <c r="J99" s="8" t="s">
        <v>1748</v>
      </c>
      <c r="K99" s="25" t="s">
        <v>739</v>
      </c>
      <c r="L99" s="92" t="str">
        <f t="shared" si="20"/>
        <v>N/A</v>
      </c>
    </row>
    <row r="100" spans="1:12" x14ac:dyDescent="0.25">
      <c r="A100" s="149" t="s">
        <v>107</v>
      </c>
      <c r="B100" s="21" t="s">
        <v>213</v>
      </c>
      <c r="C100" s="26">
        <v>0</v>
      </c>
      <c r="D100" s="7" t="str">
        <f>IF($B100="N/A","N/A",IF(C100&gt;10,"No",IF(C100&lt;-10,"No","Yes")))</f>
        <v>N/A</v>
      </c>
      <c r="E100" s="26">
        <v>601514777</v>
      </c>
      <c r="F100" s="7" t="str">
        <f>IF($B100="N/A","N/A",IF(E100&gt;10,"No",IF(E100&lt;-10,"No","Yes")))</f>
        <v>N/A</v>
      </c>
      <c r="G100" s="26">
        <v>601131456</v>
      </c>
      <c r="H100" s="7" t="str">
        <f>IF($B100="N/A","N/A",IF(G100&gt;10,"No",IF(G100&lt;-10,"No","Yes")))</f>
        <v>N/A</v>
      </c>
      <c r="I100" s="8" t="s">
        <v>1748</v>
      </c>
      <c r="J100" s="8">
        <v>-6.4000000000000001E-2</v>
      </c>
      <c r="K100" s="25" t="s">
        <v>739</v>
      </c>
      <c r="L100" s="92" t="str">
        <f t="shared" ref="L100:L111" si="38">IF(J100="Div by 0", "N/A", IF(K100="N/A","N/A", IF(J100&gt;VALUE(MID(K100,1,2)), "No", IF(J100&lt;-1*VALUE(MID(K100,1,2)), "No", "Yes"))))</f>
        <v>Yes</v>
      </c>
    </row>
    <row r="101" spans="1:12" x14ac:dyDescent="0.25">
      <c r="A101" s="149" t="s">
        <v>455</v>
      </c>
      <c r="B101" s="21" t="s">
        <v>213</v>
      </c>
      <c r="C101" s="26">
        <v>0</v>
      </c>
      <c r="D101" s="7" t="str">
        <f>IF($B101="N/A","N/A",IF(C101&gt;10,"No",IF(C101&lt;-10,"No","Yes")))</f>
        <v>N/A</v>
      </c>
      <c r="E101" s="26">
        <v>406667515</v>
      </c>
      <c r="F101" s="7" t="str">
        <f>IF($B101="N/A","N/A",IF(E101&gt;10,"No",IF(E101&lt;-10,"No","Yes")))</f>
        <v>N/A</v>
      </c>
      <c r="G101" s="26">
        <v>394850904</v>
      </c>
      <c r="H101" s="7" t="str">
        <f>IF($B101="N/A","N/A",IF(G101&gt;10,"No",IF(G101&lt;-10,"No","Yes")))</f>
        <v>N/A</v>
      </c>
      <c r="I101" s="8" t="s">
        <v>1748</v>
      </c>
      <c r="J101" s="8">
        <v>-2.91</v>
      </c>
      <c r="K101" s="25" t="s">
        <v>739</v>
      </c>
      <c r="L101" s="92" t="str">
        <f t="shared" si="38"/>
        <v>Yes</v>
      </c>
    </row>
    <row r="102" spans="1:12" x14ac:dyDescent="0.25">
      <c r="A102" s="149" t="s">
        <v>456</v>
      </c>
      <c r="B102" s="21" t="s">
        <v>213</v>
      </c>
      <c r="C102" s="26">
        <v>0</v>
      </c>
      <c r="D102" s="7" t="str">
        <f>IF($B102="N/A","N/A",IF(C102&gt;10,"No",IF(C102&lt;-10,"No","Yes")))</f>
        <v>N/A</v>
      </c>
      <c r="E102" s="26">
        <v>194507296</v>
      </c>
      <c r="F102" s="7" t="str">
        <f>IF($B102="N/A","N/A",IF(E102&gt;10,"No",IF(E102&lt;-10,"No","Yes")))</f>
        <v>N/A</v>
      </c>
      <c r="G102" s="26">
        <v>205928544</v>
      </c>
      <c r="H102" s="7" t="str">
        <f>IF($B102="N/A","N/A",IF(G102&gt;10,"No",IF(G102&lt;-10,"No","Yes")))</f>
        <v>N/A</v>
      </c>
      <c r="I102" s="8" t="s">
        <v>1748</v>
      </c>
      <c r="J102" s="8">
        <v>5.8719999999999999</v>
      </c>
      <c r="K102" s="25" t="s">
        <v>739</v>
      </c>
      <c r="L102" s="92" t="str">
        <f t="shared" si="38"/>
        <v>Yes</v>
      </c>
    </row>
    <row r="103" spans="1:12" x14ac:dyDescent="0.25">
      <c r="A103" s="149" t="s">
        <v>457</v>
      </c>
      <c r="B103" s="21" t="s">
        <v>213</v>
      </c>
      <c r="C103" s="26">
        <v>0</v>
      </c>
      <c r="D103" s="7" t="str">
        <f>IF($B103="N/A","N/A",IF(C103&gt;10,"No",IF(C103&lt;-10,"No","Yes")))</f>
        <v>N/A</v>
      </c>
      <c r="E103" s="26">
        <v>339966</v>
      </c>
      <c r="F103" s="7" t="str">
        <f>IF($B103="N/A","N/A",IF(E103&gt;10,"No",IF(E103&lt;-10,"No","Yes")))</f>
        <v>N/A</v>
      </c>
      <c r="G103" s="26">
        <v>352008</v>
      </c>
      <c r="H103" s="7" t="str">
        <f>IF($B103="N/A","N/A",IF(G103&gt;10,"No",IF(G103&lt;-10,"No","Yes")))</f>
        <v>N/A</v>
      </c>
      <c r="I103" s="8" t="s">
        <v>1748</v>
      </c>
      <c r="J103" s="8">
        <v>3.5419999999999998</v>
      </c>
      <c r="K103" s="25" t="s">
        <v>739</v>
      </c>
      <c r="L103" s="92" t="str">
        <f t="shared" si="38"/>
        <v>Yes</v>
      </c>
    </row>
    <row r="104" spans="1:12" x14ac:dyDescent="0.25">
      <c r="A104" s="149" t="s">
        <v>108</v>
      </c>
      <c r="B104" s="30" t="s">
        <v>295</v>
      </c>
      <c r="C104" s="4">
        <v>0</v>
      </c>
      <c r="D104" s="7" t="str">
        <f>IF($B104="N/A","N/A",IF(C104&gt;2,"No",IF(C104&lt;0.9,"No","Yes")))</f>
        <v>No</v>
      </c>
      <c r="E104" s="4">
        <v>2.3812051850999998</v>
      </c>
      <c r="F104" s="7" t="str">
        <f>IF($B104="N/A","N/A",IF(E104&gt;2,"No",IF(E104&lt;0.9,"No","Yes")))</f>
        <v>No</v>
      </c>
      <c r="G104" s="4">
        <v>2.3188379518</v>
      </c>
      <c r="H104" s="7" t="str">
        <f>IF($B104="N/A","N/A",IF(G104&gt;2,"No",IF(G104&lt;0.9,"No","Yes")))</f>
        <v>No</v>
      </c>
      <c r="I104" s="8" t="s">
        <v>1748</v>
      </c>
      <c r="J104" s="8">
        <v>-2.62</v>
      </c>
      <c r="K104" s="25" t="s">
        <v>739</v>
      </c>
      <c r="L104" s="92" t="str">
        <f t="shared" si="38"/>
        <v>Yes</v>
      </c>
    </row>
    <row r="105" spans="1:12" x14ac:dyDescent="0.25">
      <c r="A105" s="149" t="s">
        <v>458</v>
      </c>
      <c r="B105" s="30" t="s">
        <v>295</v>
      </c>
      <c r="C105" s="4">
        <v>0</v>
      </c>
      <c r="D105" s="7" t="str">
        <f>IF($B105="N/A","N/A",IF(C105&gt;2,"No",IF(C105&lt;0.9,"No","Yes")))</f>
        <v>No</v>
      </c>
      <c r="E105" s="4">
        <v>1.0408299459000001</v>
      </c>
      <c r="F105" s="7" t="str">
        <f>IF($B105="N/A","N/A",IF(E105&gt;2,"No",IF(E105&lt;0.9,"No","Yes")))</f>
        <v>Yes</v>
      </c>
      <c r="G105" s="4">
        <v>1.0545572004999999</v>
      </c>
      <c r="H105" s="7" t="str">
        <f>IF($B105="N/A","N/A",IF(G105&gt;2,"No",IF(G105&lt;0.9,"No","Yes")))</f>
        <v>Yes</v>
      </c>
      <c r="I105" s="8" t="s">
        <v>1748</v>
      </c>
      <c r="J105" s="8">
        <v>1.319</v>
      </c>
      <c r="K105" s="25" t="s">
        <v>739</v>
      </c>
      <c r="L105" s="92" t="str">
        <f t="shared" si="38"/>
        <v>Yes</v>
      </c>
    </row>
    <row r="106" spans="1:12" x14ac:dyDescent="0.25">
      <c r="A106" s="149" t="s">
        <v>459</v>
      </c>
      <c r="B106" s="30" t="s">
        <v>295</v>
      </c>
      <c r="C106" s="4">
        <v>0</v>
      </c>
      <c r="D106" s="7" t="str">
        <f>IF($B106="N/A","N/A",IF(C106&gt;2,"No",IF(C106&lt;0.9,"No","Yes")))</f>
        <v>No</v>
      </c>
      <c r="E106" s="4">
        <v>1.7444604957000001</v>
      </c>
      <c r="F106" s="7" t="str">
        <f>IF($B106="N/A","N/A",IF(E106&gt;2,"No",IF(E106&lt;0.9,"No","Yes")))</f>
        <v>Yes</v>
      </c>
      <c r="G106" s="4">
        <v>1.6430501628</v>
      </c>
      <c r="H106" s="7" t="str">
        <f>IF($B106="N/A","N/A",IF(G106&gt;2,"No",IF(G106&lt;0.9,"No","Yes")))</f>
        <v>Yes</v>
      </c>
      <c r="I106" s="8" t="s">
        <v>1748</v>
      </c>
      <c r="J106" s="8">
        <v>-5.81</v>
      </c>
      <c r="K106" s="25" t="s">
        <v>739</v>
      </c>
      <c r="L106" s="92" t="str">
        <f t="shared" si="38"/>
        <v>Yes</v>
      </c>
    </row>
    <row r="107" spans="1:12" x14ac:dyDescent="0.25">
      <c r="A107" s="149" t="s">
        <v>460</v>
      </c>
      <c r="B107" s="30" t="s">
        <v>295</v>
      </c>
      <c r="C107" s="4">
        <v>0</v>
      </c>
      <c r="D107" s="7" t="str">
        <f>IF($B107="N/A","N/A",IF(C107&gt;2,"No",IF(C107&lt;0.9,"No","Yes")))</f>
        <v>No</v>
      </c>
      <c r="E107" s="4">
        <v>0.57613055430000004</v>
      </c>
      <c r="F107" s="7" t="str">
        <f>IF($B107="N/A","N/A",IF(E107&gt;2,"No",IF(E107&lt;0.9,"No","Yes")))</f>
        <v>No</v>
      </c>
      <c r="G107" s="4">
        <v>0.58253217079999997</v>
      </c>
      <c r="H107" s="7" t="str">
        <f>IF($B107="N/A","N/A",IF(G107&gt;2,"No",IF(G107&lt;0.9,"No","Yes")))</f>
        <v>No</v>
      </c>
      <c r="I107" s="8" t="s">
        <v>1748</v>
      </c>
      <c r="J107" s="8">
        <v>1.111</v>
      </c>
      <c r="K107" s="25" t="s">
        <v>739</v>
      </c>
      <c r="L107" s="92" t="str">
        <f t="shared" si="38"/>
        <v>Yes</v>
      </c>
    </row>
    <row r="108" spans="1:12" x14ac:dyDescent="0.25">
      <c r="A108" s="149" t="s">
        <v>1285</v>
      </c>
      <c r="B108" s="21" t="s">
        <v>213</v>
      </c>
      <c r="C108" s="26">
        <v>0</v>
      </c>
      <c r="D108" s="7" t="str">
        <f>IF($B108="N/A","N/A",IF(C108&gt;10,"No",IF(C108&lt;-10,"No","Yes")))</f>
        <v>N/A</v>
      </c>
      <c r="E108" s="26">
        <v>162.8441713</v>
      </c>
      <c r="F108" s="7" t="str">
        <f>IF($B108="N/A","N/A",IF(E108&gt;10,"No",IF(E108&lt;-10,"No","Yes")))</f>
        <v>N/A</v>
      </c>
      <c r="G108" s="26">
        <v>157.51698924999999</v>
      </c>
      <c r="H108" s="7" t="str">
        <f>IF($B108="N/A","N/A",IF(G108&gt;10,"No",IF(G108&lt;-10,"No","Yes")))</f>
        <v>N/A</v>
      </c>
      <c r="I108" s="8" t="s">
        <v>1748</v>
      </c>
      <c r="J108" s="8">
        <v>-3.27</v>
      </c>
      <c r="K108" s="25" t="s">
        <v>739</v>
      </c>
      <c r="L108" s="92" t="str">
        <f t="shared" si="38"/>
        <v>Yes</v>
      </c>
    </row>
    <row r="109" spans="1:12" x14ac:dyDescent="0.25">
      <c r="A109" s="149" t="s">
        <v>1286</v>
      </c>
      <c r="B109" s="21" t="s">
        <v>213</v>
      </c>
      <c r="C109" s="26">
        <v>0</v>
      </c>
      <c r="D109" s="7" t="str">
        <f>IF($B109="N/A","N/A",IF(C109&gt;10,"No",IF(C109&lt;-10,"No","Yes")))</f>
        <v>N/A</v>
      </c>
      <c r="E109" s="26">
        <v>193.02286223999999</v>
      </c>
      <c r="F109" s="7" t="str">
        <f>IF($B109="N/A","N/A",IF(E109&gt;10,"No",IF(E109&lt;-10,"No","Yes")))</f>
        <v>N/A</v>
      </c>
      <c r="G109" s="26">
        <v>172.47089667</v>
      </c>
      <c r="H109" s="7" t="str">
        <f>IF($B109="N/A","N/A",IF(G109&gt;10,"No",IF(G109&lt;-10,"No","Yes")))</f>
        <v>N/A</v>
      </c>
      <c r="I109" s="8" t="s">
        <v>1748</v>
      </c>
      <c r="J109" s="8">
        <v>-10.6</v>
      </c>
      <c r="K109" s="25" t="s">
        <v>739</v>
      </c>
      <c r="L109" s="92" t="str">
        <f t="shared" si="38"/>
        <v>Yes</v>
      </c>
    </row>
    <row r="110" spans="1:12" x14ac:dyDescent="0.25">
      <c r="A110" s="149" t="s">
        <v>1287</v>
      </c>
      <c r="B110" s="21" t="s">
        <v>213</v>
      </c>
      <c r="C110" s="26">
        <v>0</v>
      </c>
      <c r="D110" s="7" t="str">
        <f>IF($B110="N/A","N/A",IF(C110&gt;10,"No",IF(C110&lt;-10,"No","Yes")))</f>
        <v>N/A</v>
      </c>
      <c r="E110" s="26">
        <v>52.708190491000003</v>
      </c>
      <c r="F110" s="7" t="str">
        <f>IF($B110="N/A","N/A",IF(E110&gt;10,"No",IF(E110&lt;-10,"No","Yes")))</f>
        <v>N/A</v>
      </c>
      <c r="G110" s="26">
        <v>54.021596723999998</v>
      </c>
      <c r="H110" s="7" t="str">
        <f>IF($B110="N/A","N/A",IF(G110&gt;10,"No",IF(G110&lt;-10,"No","Yes")))</f>
        <v>N/A</v>
      </c>
      <c r="I110" s="8" t="s">
        <v>1748</v>
      </c>
      <c r="J110" s="8">
        <v>2.492</v>
      </c>
      <c r="K110" s="25" t="s">
        <v>739</v>
      </c>
      <c r="L110" s="92" t="str">
        <f t="shared" si="38"/>
        <v>Yes</v>
      </c>
    </row>
    <row r="111" spans="1:12" x14ac:dyDescent="0.25">
      <c r="A111" s="149" t="s">
        <v>1288</v>
      </c>
      <c r="B111" s="21" t="s">
        <v>213</v>
      </c>
      <c r="C111" s="26">
        <v>0</v>
      </c>
      <c r="D111" s="7" t="str">
        <f>IF($B111="N/A","N/A",IF(C111&gt;10,"No",IF(C111&lt;-10,"No","Yes")))</f>
        <v>N/A</v>
      </c>
      <c r="E111" s="26">
        <v>1.1847115113</v>
      </c>
      <c r="F111" s="7" t="str">
        <f>IF($B111="N/A","N/A",IF(E111&gt;10,"No",IF(E111&lt;-10,"No","Yes")))</f>
        <v>N/A</v>
      </c>
      <c r="G111" s="26">
        <v>1.1932959985</v>
      </c>
      <c r="H111" s="7" t="str">
        <f>IF($B111="N/A","N/A",IF(G111&gt;10,"No",IF(G111&lt;-10,"No","Yes")))</f>
        <v>N/A</v>
      </c>
      <c r="I111" s="8" t="s">
        <v>1748</v>
      </c>
      <c r="J111" s="8">
        <v>0.72460000000000002</v>
      </c>
      <c r="K111" s="25" t="s">
        <v>739</v>
      </c>
      <c r="L111" s="92" t="str">
        <f t="shared" si="38"/>
        <v>Yes</v>
      </c>
    </row>
    <row r="112" spans="1:12" x14ac:dyDescent="0.25">
      <c r="A112" s="149" t="s">
        <v>325</v>
      </c>
      <c r="B112" s="25" t="s">
        <v>296</v>
      </c>
      <c r="C112" s="4">
        <v>0</v>
      </c>
      <c r="D112" s="7" t="str">
        <f>IF(OR($B112="N/A",$C112="N/A"),"N/A",IF(C112&gt;98,"Yes","No"))</f>
        <v>No</v>
      </c>
      <c r="E112" s="4">
        <v>92.844697197000002</v>
      </c>
      <c r="F112" s="7" t="str">
        <f>IF(OR($B112="N/A",$E112="N/A"),"N/A",IF(E112&gt;98,"Yes","No"))</f>
        <v>No</v>
      </c>
      <c r="G112" s="4">
        <v>91.623489652999993</v>
      </c>
      <c r="H112" s="7" t="str">
        <f t="shared" ref="H112:H115" si="39">IF($B112="N/A","N/A",IF(G112&gt;98,"Yes","No"))</f>
        <v>No</v>
      </c>
      <c r="I112" s="8" t="s">
        <v>1748</v>
      </c>
      <c r="J112" s="8">
        <v>-1.32</v>
      </c>
      <c r="K112" s="25" t="s">
        <v>739</v>
      </c>
      <c r="L112" s="92" t="str">
        <f>IF(J112="Div by 0", "N/A", IF(OR(J112="N/A",K112="N/A"),"N/A", IF(J112&gt;VALUE(MID(K112,1,2)), "No", IF(J112&lt;-1*VALUE(MID(K112,1,2)), "No", "Yes"))))</f>
        <v>Yes</v>
      </c>
    </row>
    <row r="113" spans="1:12" x14ac:dyDescent="0.25">
      <c r="A113" s="149" t="s">
        <v>461</v>
      </c>
      <c r="B113" s="25" t="s">
        <v>296</v>
      </c>
      <c r="C113" s="4">
        <v>0</v>
      </c>
      <c r="D113" s="7" t="str">
        <f t="shared" ref="D113:D115" si="40">IF(OR($B113="N/A",$C113="N/A"),"N/A",IF(C113&gt;98,"Yes","No"))</f>
        <v>No</v>
      </c>
      <c r="E113" s="4">
        <v>97.229462777999998</v>
      </c>
      <c r="F113" s="7" t="str">
        <f t="shared" ref="F113:F115" si="41">IF(OR($B113="N/A",$E113="N/A"),"N/A",IF(E113&gt;98,"Yes","No"))</f>
        <v>No</v>
      </c>
      <c r="G113" s="4">
        <v>97.031428939999998</v>
      </c>
      <c r="H113" s="7" t="str">
        <f t="shared" si="39"/>
        <v>No</v>
      </c>
      <c r="I113" s="8" t="s">
        <v>1748</v>
      </c>
      <c r="J113" s="8">
        <v>-0.20399999999999999</v>
      </c>
      <c r="K113" s="25" t="s">
        <v>739</v>
      </c>
      <c r="L113" s="92" t="str">
        <f t="shared" ref="L113:L115" si="42">IF(J113="Div by 0", "N/A", IF(OR(J113="N/A",K113="N/A"),"N/A", IF(J113&gt;VALUE(MID(K113,1,2)), "No", IF(J113&lt;-1*VALUE(MID(K113,1,2)), "No", "Yes"))))</f>
        <v>Yes</v>
      </c>
    </row>
    <row r="114" spans="1:12" x14ac:dyDescent="0.25">
      <c r="A114" s="149" t="s">
        <v>462</v>
      </c>
      <c r="B114" s="25" t="s">
        <v>296</v>
      </c>
      <c r="C114" s="4">
        <v>0</v>
      </c>
      <c r="D114" s="7" t="str">
        <f t="shared" si="40"/>
        <v>No</v>
      </c>
      <c r="E114" s="4">
        <v>92.846630224999998</v>
      </c>
      <c r="F114" s="7" t="str">
        <f t="shared" si="41"/>
        <v>No</v>
      </c>
      <c r="G114" s="4">
        <v>91.771541674999995</v>
      </c>
      <c r="H114" s="7" t="str">
        <f t="shared" si="39"/>
        <v>No</v>
      </c>
      <c r="I114" s="8" t="s">
        <v>1748</v>
      </c>
      <c r="J114" s="8">
        <v>-1.1599999999999999</v>
      </c>
      <c r="K114" s="25" t="s">
        <v>739</v>
      </c>
      <c r="L114" s="92" t="str">
        <f t="shared" si="42"/>
        <v>Yes</v>
      </c>
    </row>
    <row r="115" spans="1:12" x14ac:dyDescent="0.25">
      <c r="A115" s="149" t="s">
        <v>463</v>
      </c>
      <c r="B115" s="25" t="s">
        <v>296</v>
      </c>
      <c r="C115" s="4">
        <v>0</v>
      </c>
      <c r="D115" s="7" t="str">
        <f t="shared" si="40"/>
        <v>No</v>
      </c>
      <c r="E115" s="4">
        <v>58.334911914999999</v>
      </c>
      <c r="F115" s="7" t="str">
        <f t="shared" si="41"/>
        <v>No</v>
      </c>
      <c r="G115" s="4">
        <v>59.034970938999997</v>
      </c>
      <c r="H115" s="7" t="str">
        <f t="shared" si="39"/>
        <v>No</v>
      </c>
      <c r="I115" s="8" t="s">
        <v>1748</v>
      </c>
      <c r="J115" s="8">
        <v>1.2</v>
      </c>
      <c r="K115" s="25" t="s">
        <v>739</v>
      </c>
      <c r="L115" s="92" t="str">
        <f t="shared" si="42"/>
        <v>Yes</v>
      </c>
    </row>
    <row r="116" spans="1:12" x14ac:dyDescent="0.25">
      <c r="A116" s="91" t="s">
        <v>464</v>
      </c>
      <c r="B116" s="25" t="s">
        <v>213</v>
      </c>
      <c r="C116" s="1">
        <v>367028</v>
      </c>
      <c r="D116" s="7" t="str">
        <f>IF($B116="N/A","N/A",IF(C116&gt;10,"No",IF(C116&lt;-10,"No","Yes")))</f>
        <v>N/A</v>
      </c>
      <c r="E116" s="1">
        <v>382807</v>
      </c>
      <c r="F116" s="7" t="str">
        <f>IF($B116="N/A","N/A",IF(E116&gt;10,"No",IF(E116&lt;-10,"No","Yes")))</f>
        <v>N/A</v>
      </c>
      <c r="G116" s="1">
        <v>392956</v>
      </c>
      <c r="H116" s="7" t="str">
        <f>IF($B116="N/A","N/A",IF(G116&gt;10,"No",IF(G116&lt;-10,"No","Yes")))</f>
        <v>N/A</v>
      </c>
      <c r="I116" s="8">
        <v>4.2990000000000004</v>
      </c>
      <c r="J116" s="8">
        <v>2.6509999999999998</v>
      </c>
      <c r="K116" s="25" t="s">
        <v>739</v>
      </c>
      <c r="L116" s="92" t="str">
        <f>IF(J116="Div by 0", "N/A", IF(OR(J116="N/A",K116="N/A"),"N/A", IF(J116&gt;VALUE(MID(K116,1,2)), "No", IF(J116&lt;-1*VALUE(MID(K116,1,2)), "No", "Yes"))))</f>
        <v>Yes</v>
      </c>
    </row>
    <row r="117" spans="1:12" x14ac:dyDescent="0.25">
      <c r="A117" s="91" t="s">
        <v>211</v>
      </c>
      <c r="B117" s="25" t="s">
        <v>213</v>
      </c>
      <c r="C117" s="4">
        <v>0</v>
      </c>
      <c r="D117" s="7" t="str">
        <f>IF($B117="N/A","N/A",IF(C117&gt;10,"No",IF(C117&lt;-10,"No","Yes")))</f>
        <v>N/A</v>
      </c>
      <c r="E117" s="4">
        <v>61.335607760999999</v>
      </c>
      <c r="F117" s="7" t="str">
        <f>IF($B117="N/A","N/A",IF(E117&gt;10,"No",IF(E117&lt;-10,"No","Yes")))</f>
        <v>N/A</v>
      </c>
      <c r="G117" s="4">
        <v>64.047883224000003</v>
      </c>
      <c r="H117" s="7" t="str">
        <f>IF($B117="N/A","N/A",IF(G117&gt;10,"No",IF(G117&lt;-10,"No","Yes")))</f>
        <v>N/A</v>
      </c>
      <c r="I117" s="8" t="s">
        <v>1748</v>
      </c>
      <c r="J117" s="8">
        <v>4.4219999999999997</v>
      </c>
      <c r="K117" s="25" t="s">
        <v>739</v>
      </c>
      <c r="L117" s="92" t="str">
        <f>IF(J117="Div by 0", "N/A", IF(OR(J117="N/A",K117="N/A"),"N/A", IF(J117&gt;VALUE(MID(K117,1,2)), "No", IF(J117&lt;-1*VALUE(MID(K117,1,2)), "No", "Yes"))))</f>
        <v>Yes</v>
      </c>
    </row>
    <row r="118" spans="1:12" x14ac:dyDescent="0.25">
      <c r="A118" s="123" t="s">
        <v>1627</v>
      </c>
      <c r="B118" s="25" t="s">
        <v>213</v>
      </c>
      <c r="C118" s="10">
        <v>0</v>
      </c>
      <c r="D118" s="7" t="str">
        <f>IF($B118="N/A","N/A",IF(C118&gt;10,"No",IF(C118&lt;-10,"No","Yes")))</f>
        <v>N/A</v>
      </c>
      <c r="E118" s="10">
        <v>145725750</v>
      </c>
      <c r="F118" s="7" t="str">
        <f>IF($B118="N/A","N/A",IF(E118&gt;10,"No",IF(E118&lt;-10,"No","Yes")))</f>
        <v>N/A</v>
      </c>
      <c r="G118" s="10">
        <v>153965678</v>
      </c>
      <c r="H118" s="7" t="str">
        <f>IF($B118="N/A","N/A",IF(G118&gt;10,"No",IF(G118&lt;-10,"No","Yes")))</f>
        <v>N/A</v>
      </c>
      <c r="I118" s="8" t="s">
        <v>1748</v>
      </c>
      <c r="J118" s="8">
        <v>5.6539999999999999</v>
      </c>
      <c r="K118" s="25" t="s">
        <v>739</v>
      </c>
      <c r="L118" s="92" t="str">
        <f>IF(J118="Div by 0", "N/A", IF(K118="N/A","N/A", IF(J118&gt;VALUE(MID(K118,1,2)), "No", IF(J118&lt;-1*VALUE(MID(K118,1,2)), "No", "Yes"))))</f>
        <v>Yes</v>
      </c>
    </row>
    <row r="119" spans="1:12" x14ac:dyDescent="0.25">
      <c r="A119" s="123" t="s">
        <v>1628</v>
      </c>
      <c r="B119" s="25" t="s">
        <v>213</v>
      </c>
      <c r="C119" s="10">
        <v>0</v>
      </c>
      <c r="D119" s="7" t="str">
        <f>IF($B119="N/A","N/A",IF(C119&gt;10,"No",IF(C119&lt;-10,"No","Yes")))</f>
        <v>N/A</v>
      </c>
      <c r="E119" s="10">
        <v>1094070332</v>
      </c>
      <c r="F119" s="7" t="str">
        <f>IF($B119="N/A","N/A",IF(E119&gt;10,"No",IF(E119&lt;-10,"No","Yes")))</f>
        <v>N/A</v>
      </c>
      <c r="G119" s="10">
        <v>1106381179</v>
      </c>
      <c r="H119" s="7" t="str">
        <f>IF($B119="N/A","N/A",IF(G119&gt;10,"No",IF(G119&lt;-10,"No","Yes")))</f>
        <v>N/A</v>
      </c>
      <c r="I119" s="8" t="s">
        <v>1748</v>
      </c>
      <c r="J119" s="8">
        <v>1.125</v>
      </c>
      <c r="K119" s="25" t="s">
        <v>739</v>
      </c>
      <c r="L119" s="92" t="str">
        <f>IF(J119="Div by 0", "N/A", IF(K119="N/A","N/A", IF(J119&gt;VALUE(MID(K119,1,2)), "No", IF(J119&lt;-1*VALUE(MID(K119,1,2)), "No", "Yes"))))</f>
        <v>Yes</v>
      </c>
    </row>
    <row r="120" spans="1:12" x14ac:dyDescent="0.25">
      <c r="A120" s="123" t="s">
        <v>1629</v>
      </c>
      <c r="B120" s="25" t="s">
        <v>213</v>
      </c>
      <c r="C120" s="1">
        <v>148359</v>
      </c>
      <c r="D120" s="7" t="str">
        <f>IF($B120="N/A","N/A",IF(C120&gt;10,"No",IF(C120&lt;-10,"No","Yes")))</f>
        <v>N/A</v>
      </c>
      <c r="E120" s="1">
        <v>138811</v>
      </c>
      <c r="F120" s="7" t="str">
        <f>IF($B120="N/A","N/A",IF(E120&gt;10,"No",IF(E120&lt;-10,"No","Yes")))</f>
        <v>N/A</v>
      </c>
      <c r="G120" s="1">
        <v>137109</v>
      </c>
      <c r="H120" s="7" t="str">
        <f>IF($B120="N/A","N/A",IF(G120&gt;10,"No",IF(G120&lt;-10,"No","Yes")))</f>
        <v>N/A</v>
      </c>
      <c r="I120" s="8">
        <v>-6.44</v>
      </c>
      <c r="J120" s="8">
        <v>-1.23</v>
      </c>
      <c r="K120" s="25" t="s">
        <v>739</v>
      </c>
      <c r="L120" s="92" t="str">
        <f>IF(J120="Div by 0", "N/A", IF(K120="N/A","N/A", IF(J120&gt;VALUE(MID(K120,1,2)), "No", IF(J120&lt;-1*VALUE(MID(K120,1,2)), "No", "Yes"))))</f>
        <v>Yes</v>
      </c>
    </row>
    <row r="121" spans="1:12" x14ac:dyDescent="0.25">
      <c r="A121" s="123" t="s">
        <v>1630</v>
      </c>
      <c r="B121" s="3" t="s">
        <v>213</v>
      </c>
      <c r="C121" s="1">
        <v>18246</v>
      </c>
      <c r="D121" s="5" t="str">
        <f t="shared" ref="D121:H134" si="43">IF($B121="N/A","N/A",IF(C121&lt;0,"No","Yes"))</f>
        <v>N/A</v>
      </c>
      <c r="E121" s="1">
        <v>18355</v>
      </c>
      <c r="F121" s="5" t="str">
        <f t="shared" si="43"/>
        <v>N/A</v>
      </c>
      <c r="G121" s="1">
        <v>17632</v>
      </c>
      <c r="H121" s="5" t="str">
        <f t="shared" si="43"/>
        <v>N/A</v>
      </c>
      <c r="I121" s="8">
        <v>0.59740000000000004</v>
      </c>
      <c r="J121" s="8">
        <v>-3.94</v>
      </c>
      <c r="K121" s="3" t="s">
        <v>739</v>
      </c>
      <c r="L121" s="92" t="str">
        <f t="shared" ref="L121:L142" si="44">IF(J121="Div by 0", "N/A", IF(OR(J121="N/A",K121="N/A"),"N/A", IF(J121&gt;VALUE(MID(K121,1,2)), "No", IF(J121&lt;-1*VALUE(MID(K121,1,2)), "No", "Yes"))))</f>
        <v>Yes</v>
      </c>
    </row>
    <row r="122" spans="1:12" x14ac:dyDescent="0.25">
      <c r="A122" s="123" t="s">
        <v>1631</v>
      </c>
      <c r="B122" s="3" t="s">
        <v>213</v>
      </c>
      <c r="C122" s="1">
        <v>65999</v>
      </c>
      <c r="D122" s="5" t="str">
        <f t="shared" si="43"/>
        <v>N/A</v>
      </c>
      <c r="E122" s="1">
        <v>67086</v>
      </c>
      <c r="F122" s="5" t="str">
        <f t="shared" si="43"/>
        <v>N/A</v>
      </c>
      <c r="G122" s="1">
        <v>65418</v>
      </c>
      <c r="H122" s="5" t="str">
        <f t="shared" si="43"/>
        <v>N/A</v>
      </c>
      <c r="I122" s="8">
        <v>1.647</v>
      </c>
      <c r="J122" s="8">
        <v>-2.4900000000000002</v>
      </c>
      <c r="K122" s="3" t="s">
        <v>739</v>
      </c>
      <c r="L122" s="92" t="str">
        <f t="shared" si="44"/>
        <v>Yes</v>
      </c>
    </row>
    <row r="123" spans="1:12" x14ac:dyDescent="0.25">
      <c r="A123" s="123" t="s">
        <v>1632</v>
      </c>
      <c r="B123" s="3" t="s">
        <v>213</v>
      </c>
      <c r="C123" s="1">
        <v>51287</v>
      </c>
      <c r="D123" s="5" t="str">
        <f t="shared" si="43"/>
        <v>N/A</v>
      </c>
      <c r="E123" s="1">
        <v>43052</v>
      </c>
      <c r="F123" s="5" t="str">
        <f t="shared" si="43"/>
        <v>N/A</v>
      </c>
      <c r="G123" s="1">
        <v>44035</v>
      </c>
      <c r="H123" s="5" t="str">
        <f t="shared" si="43"/>
        <v>N/A</v>
      </c>
      <c r="I123" s="8">
        <v>-16.100000000000001</v>
      </c>
      <c r="J123" s="8">
        <v>2.2829999999999999</v>
      </c>
      <c r="K123" s="3" t="s">
        <v>739</v>
      </c>
      <c r="L123" s="92" t="str">
        <f t="shared" si="44"/>
        <v>Yes</v>
      </c>
    </row>
    <row r="124" spans="1:12" x14ac:dyDescent="0.25">
      <c r="A124" s="123" t="s">
        <v>1633</v>
      </c>
      <c r="B124" s="3" t="s">
        <v>213</v>
      </c>
      <c r="C124" s="1">
        <v>12827</v>
      </c>
      <c r="D124" s="5" t="str">
        <f t="shared" si="43"/>
        <v>N/A</v>
      </c>
      <c r="E124" s="1">
        <v>10318</v>
      </c>
      <c r="F124" s="5" t="str">
        <f t="shared" si="43"/>
        <v>N/A</v>
      </c>
      <c r="G124" s="1">
        <v>10024</v>
      </c>
      <c r="H124" s="5" t="str">
        <f t="shared" si="43"/>
        <v>N/A</v>
      </c>
      <c r="I124" s="8">
        <v>-19.600000000000001</v>
      </c>
      <c r="J124" s="8">
        <v>-2.85</v>
      </c>
      <c r="K124" s="3" t="s">
        <v>739</v>
      </c>
      <c r="L124" s="92" t="str">
        <f t="shared" si="44"/>
        <v>Yes</v>
      </c>
    </row>
    <row r="125" spans="1:12" x14ac:dyDescent="0.25">
      <c r="A125" s="115" t="s">
        <v>1634</v>
      </c>
      <c r="B125" s="3" t="s">
        <v>213</v>
      </c>
      <c r="C125" s="9">
        <v>39.016584000999998</v>
      </c>
      <c r="D125" s="5" t="str">
        <f t="shared" si="43"/>
        <v>N/A</v>
      </c>
      <c r="E125" s="9">
        <v>35.057266609000003</v>
      </c>
      <c r="F125" s="5" t="str">
        <f t="shared" si="43"/>
        <v>N/A</v>
      </c>
      <c r="G125" s="9">
        <v>33.328957827000004</v>
      </c>
      <c r="H125" s="5" t="str">
        <f t="shared" si="43"/>
        <v>N/A</v>
      </c>
      <c r="I125" s="8">
        <v>-10.1</v>
      </c>
      <c r="J125" s="8">
        <v>-4.93</v>
      </c>
      <c r="K125" s="25" t="s">
        <v>739</v>
      </c>
      <c r="L125" s="92" t="str">
        <f>IF(J125="Div by 0", "N/A", IF(OR(J125="N/A",K125="N/A"),"N/A", IF(J125&gt;VALUE(MID(K125,1,2)), "No", IF(J125&lt;-1*VALUE(MID(K125,1,2)), "No", "Yes"))))</f>
        <v>Yes</v>
      </c>
    </row>
    <row r="126" spans="1:12" ht="25" x14ac:dyDescent="0.25">
      <c r="A126" s="115" t="s">
        <v>1635</v>
      </c>
      <c r="B126" s="3" t="s">
        <v>213</v>
      </c>
      <c r="C126" s="9">
        <v>62.559144209000003</v>
      </c>
      <c r="D126" s="5" t="str">
        <f t="shared" si="43"/>
        <v>N/A</v>
      </c>
      <c r="E126" s="9">
        <v>62.694265123000001</v>
      </c>
      <c r="F126" s="5" t="str">
        <f t="shared" si="43"/>
        <v>N/A</v>
      </c>
      <c r="G126" s="9">
        <v>62.115127174999998</v>
      </c>
      <c r="H126" s="5" t="str">
        <f t="shared" si="43"/>
        <v>N/A</v>
      </c>
      <c r="I126" s="8">
        <v>0.216</v>
      </c>
      <c r="J126" s="8">
        <v>-0.92400000000000004</v>
      </c>
      <c r="K126" s="3" t="s">
        <v>739</v>
      </c>
      <c r="L126" s="92" t="str">
        <f t="shared" ref="L126:L129" si="45">IF(J126="Div by 0", "N/A", IF(OR(J126="N/A",K126="N/A"),"N/A", IF(J126&gt;VALUE(MID(K126,1,2)), "No", IF(J126&lt;-1*VALUE(MID(K126,1,2)), "No", "Yes"))))</f>
        <v>Yes</v>
      </c>
    </row>
    <row r="127" spans="1:12" ht="25" x14ac:dyDescent="0.25">
      <c r="A127" s="115" t="s">
        <v>1636</v>
      </c>
      <c r="B127" s="3" t="s">
        <v>213</v>
      </c>
      <c r="C127" s="9">
        <v>94.520587182</v>
      </c>
      <c r="D127" s="5" t="str">
        <f t="shared" si="43"/>
        <v>N/A</v>
      </c>
      <c r="E127" s="9">
        <v>94.419501484999998</v>
      </c>
      <c r="F127" s="5" t="str">
        <f t="shared" si="43"/>
        <v>N/A</v>
      </c>
      <c r="G127" s="9">
        <v>92.476675147999998</v>
      </c>
      <c r="H127" s="5" t="str">
        <f t="shared" si="43"/>
        <v>N/A</v>
      </c>
      <c r="I127" s="8">
        <v>-0.107</v>
      </c>
      <c r="J127" s="8">
        <v>-2.06</v>
      </c>
      <c r="K127" s="3" t="s">
        <v>739</v>
      </c>
      <c r="L127" s="92" t="str">
        <f t="shared" si="45"/>
        <v>Yes</v>
      </c>
    </row>
    <row r="128" spans="1:12" ht="25" x14ac:dyDescent="0.25">
      <c r="A128" s="115" t="s">
        <v>1637</v>
      </c>
      <c r="B128" s="3" t="s">
        <v>213</v>
      </c>
      <c r="C128" s="9">
        <v>22.678411136000001</v>
      </c>
      <c r="D128" s="5" t="str">
        <f t="shared" si="43"/>
        <v>N/A</v>
      </c>
      <c r="E128" s="9">
        <v>18.133265942000001</v>
      </c>
      <c r="F128" s="5" t="str">
        <f t="shared" si="43"/>
        <v>N/A</v>
      </c>
      <c r="G128" s="9">
        <v>17.309219267</v>
      </c>
      <c r="H128" s="5" t="str">
        <f t="shared" si="43"/>
        <v>N/A</v>
      </c>
      <c r="I128" s="8">
        <v>-20</v>
      </c>
      <c r="J128" s="8">
        <v>-4.54</v>
      </c>
      <c r="K128" s="3" t="s">
        <v>739</v>
      </c>
      <c r="L128" s="92" t="str">
        <f t="shared" si="45"/>
        <v>Yes</v>
      </c>
    </row>
    <row r="129" spans="1:12" ht="25" x14ac:dyDescent="0.25">
      <c r="A129" s="115" t="s">
        <v>1638</v>
      </c>
      <c r="B129" s="3" t="s">
        <v>213</v>
      </c>
      <c r="C129" s="9">
        <v>23.276957137</v>
      </c>
      <c r="D129" s="5" t="str">
        <f t="shared" si="43"/>
        <v>N/A</v>
      </c>
      <c r="E129" s="9">
        <v>17.726390296999998</v>
      </c>
      <c r="F129" s="5" t="str">
        <f t="shared" si="43"/>
        <v>N/A</v>
      </c>
      <c r="G129" s="9">
        <v>17.326672773999999</v>
      </c>
      <c r="H129" s="5" t="str">
        <f t="shared" si="43"/>
        <v>N/A</v>
      </c>
      <c r="I129" s="8">
        <v>-23.8</v>
      </c>
      <c r="J129" s="8">
        <v>-2.25</v>
      </c>
      <c r="K129" s="3" t="s">
        <v>739</v>
      </c>
      <c r="L129" s="92" t="str">
        <f t="shared" si="45"/>
        <v>Yes</v>
      </c>
    </row>
    <row r="130" spans="1:12" ht="25" x14ac:dyDescent="0.25">
      <c r="A130" s="115" t="s">
        <v>1639</v>
      </c>
      <c r="B130" s="3" t="s">
        <v>213</v>
      </c>
      <c r="C130" s="9">
        <v>0</v>
      </c>
      <c r="D130" s="5" t="str">
        <f t="shared" si="43"/>
        <v>N/A</v>
      </c>
      <c r="E130" s="9">
        <v>24.277614885999999</v>
      </c>
      <c r="F130" s="5" t="str">
        <f t="shared" si="43"/>
        <v>N/A</v>
      </c>
      <c r="G130" s="9">
        <v>27.557636625000001</v>
      </c>
      <c r="H130" s="5" t="str">
        <f t="shared" si="43"/>
        <v>N/A</v>
      </c>
      <c r="I130" s="8" t="s">
        <v>1748</v>
      </c>
      <c r="J130" s="8">
        <v>13.51</v>
      </c>
      <c r="K130" s="25" t="s">
        <v>739</v>
      </c>
      <c r="L130" s="92" t="str">
        <f>IF(J130="Div by 0", "N/A", IF(OR(J130="N/A",K130="N/A"),"N/A", IF(J130&gt;VALUE(MID(K130,1,2)), "No", IF(J130&lt;-1*VALUE(MID(K130,1,2)), "No", "Yes"))))</f>
        <v>Yes</v>
      </c>
    </row>
    <row r="131" spans="1:12" ht="25" x14ac:dyDescent="0.25">
      <c r="A131" s="115" t="s">
        <v>1640</v>
      </c>
      <c r="B131" s="3" t="s">
        <v>213</v>
      </c>
      <c r="C131" s="9">
        <v>0</v>
      </c>
      <c r="D131" s="5" t="str">
        <f t="shared" si="43"/>
        <v>N/A</v>
      </c>
      <c r="E131" s="9">
        <v>8.9730318713999999</v>
      </c>
      <c r="F131" s="5" t="str">
        <f t="shared" si="43"/>
        <v>N/A</v>
      </c>
      <c r="G131" s="9">
        <v>11.439428312</v>
      </c>
      <c r="H131" s="5" t="str">
        <f t="shared" si="43"/>
        <v>N/A</v>
      </c>
      <c r="I131" s="8" t="s">
        <v>1748</v>
      </c>
      <c r="J131" s="8">
        <v>27.49</v>
      </c>
      <c r="K131" s="3" t="s">
        <v>739</v>
      </c>
      <c r="L131" s="92" t="str">
        <f t="shared" si="44"/>
        <v>Yes</v>
      </c>
    </row>
    <row r="132" spans="1:12" ht="25" x14ac:dyDescent="0.25">
      <c r="A132" s="115" t="s">
        <v>496</v>
      </c>
      <c r="B132" s="3" t="s">
        <v>213</v>
      </c>
      <c r="C132" s="9">
        <v>0</v>
      </c>
      <c r="D132" s="5" t="str">
        <f t="shared" si="43"/>
        <v>N/A</v>
      </c>
      <c r="E132" s="9">
        <v>32.947261724000001</v>
      </c>
      <c r="F132" s="5" t="str">
        <f t="shared" si="43"/>
        <v>N/A</v>
      </c>
      <c r="G132" s="9">
        <v>38.697300437000003</v>
      </c>
      <c r="H132" s="5" t="str">
        <f t="shared" si="43"/>
        <v>N/A</v>
      </c>
      <c r="I132" s="8" t="s">
        <v>1748</v>
      </c>
      <c r="J132" s="8">
        <v>17.45</v>
      </c>
      <c r="K132" s="3" t="s">
        <v>739</v>
      </c>
      <c r="L132" s="92" t="str">
        <f t="shared" si="44"/>
        <v>Yes</v>
      </c>
    </row>
    <row r="133" spans="1:12" ht="25" x14ac:dyDescent="0.25">
      <c r="A133" s="115" t="s">
        <v>497</v>
      </c>
      <c r="B133" s="3" t="s">
        <v>213</v>
      </c>
      <c r="C133" s="9">
        <v>0</v>
      </c>
      <c r="D133" s="5" t="str">
        <f t="shared" si="43"/>
        <v>N/A</v>
      </c>
      <c r="E133" s="9">
        <v>21.664498746</v>
      </c>
      <c r="F133" s="5" t="str">
        <f t="shared" si="43"/>
        <v>N/A</v>
      </c>
      <c r="G133" s="9">
        <v>22.252753492</v>
      </c>
      <c r="H133" s="5" t="str">
        <f t="shared" si="43"/>
        <v>N/A</v>
      </c>
      <c r="I133" s="8" t="s">
        <v>1748</v>
      </c>
      <c r="J133" s="8">
        <v>2.7149999999999999</v>
      </c>
      <c r="K133" s="3" t="s">
        <v>739</v>
      </c>
      <c r="L133" s="92" t="str">
        <f t="shared" si="44"/>
        <v>Yes</v>
      </c>
    </row>
    <row r="134" spans="1:12" ht="25" x14ac:dyDescent="0.25">
      <c r="A134" s="115" t="s">
        <v>498</v>
      </c>
      <c r="B134" s="3" t="s">
        <v>213</v>
      </c>
      <c r="C134" s="9">
        <v>0</v>
      </c>
      <c r="D134" s="5" t="str">
        <f t="shared" si="43"/>
        <v>N/A</v>
      </c>
      <c r="E134" s="9">
        <v>6.0379918588999999</v>
      </c>
      <c r="F134" s="5" t="str">
        <f t="shared" si="43"/>
        <v>N/A</v>
      </c>
      <c r="G134" s="9">
        <v>6.5143655227000004</v>
      </c>
      <c r="H134" s="5" t="str">
        <f t="shared" si="43"/>
        <v>N/A</v>
      </c>
      <c r="I134" s="8" t="s">
        <v>1748</v>
      </c>
      <c r="J134" s="8">
        <v>7.89</v>
      </c>
      <c r="K134" s="3" t="s">
        <v>739</v>
      </c>
      <c r="L134" s="92" t="str">
        <f t="shared" si="44"/>
        <v>Yes</v>
      </c>
    </row>
    <row r="135" spans="1:12" ht="25" x14ac:dyDescent="0.25">
      <c r="A135" s="115" t="s">
        <v>499</v>
      </c>
      <c r="B135" s="21" t="s">
        <v>213</v>
      </c>
      <c r="C135" s="9">
        <v>0</v>
      </c>
      <c r="D135" s="7" t="str">
        <f t="shared" ref="D135:D141" si="46">IF($B135="N/A","N/A",IF(C135&gt;10,"No",IF(C135&lt;-10,"No","Yes")))</f>
        <v>N/A</v>
      </c>
      <c r="E135" s="9">
        <v>2.161212E-3</v>
      </c>
      <c r="F135" s="7" t="str">
        <f t="shared" ref="F135:F141" si="47">IF($B135="N/A","N/A",IF(E135&gt;10,"No",IF(E135&lt;-10,"No","Yes")))</f>
        <v>N/A</v>
      </c>
      <c r="G135" s="9">
        <v>0</v>
      </c>
      <c r="H135" s="7" t="str">
        <f t="shared" ref="H135:H141" si="48">IF($B135="N/A","N/A",IF(G135&gt;10,"No",IF(G135&lt;-10,"No","Yes")))</f>
        <v>N/A</v>
      </c>
      <c r="I135" s="8" t="s">
        <v>1748</v>
      </c>
      <c r="J135" s="8">
        <v>-100</v>
      </c>
      <c r="K135" s="3" t="s">
        <v>739</v>
      </c>
      <c r="L135" s="92" t="str">
        <f t="shared" si="44"/>
        <v>No</v>
      </c>
    </row>
    <row r="136" spans="1:12" ht="25" x14ac:dyDescent="0.25">
      <c r="A136" s="115" t="s">
        <v>500</v>
      </c>
      <c r="B136" s="21" t="s">
        <v>213</v>
      </c>
      <c r="C136" s="9">
        <v>0</v>
      </c>
      <c r="D136" s="7" t="str">
        <f t="shared" si="46"/>
        <v>N/A</v>
      </c>
      <c r="E136" s="9">
        <v>8.6448480000000001E-3</v>
      </c>
      <c r="F136" s="7" t="str">
        <f t="shared" si="47"/>
        <v>N/A</v>
      </c>
      <c r="G136" s="9">
        <v>1.4586934E-3</v>
      </c>
      <c r="H136" s="7" t="str">
        <f t="shared" si="48"/>
        <v>N/A</v>
      </c>
      <c r="I136" s="8" t="s">
        <v>1748</v>
      </c>
      <c r="J136" s="8">
        <v>-83.1</v>
      </c>
      <c r="K136" s="3" t="s">
        <v>739</v>
      </c>
      <c r="L136" s="92" t="str">
        <f t="shared" si="44"/>
        <v>No</v>
      </c>
    </row>
    <row r="137" spans="1:12" ht="25" x14ac:dyDescent="0.25">
      <c r="A137" s="115" t="s">
        <v>501</v>
      </c>
      <c r="B137" s="21" t="s">
        <v>213</v>
      </c>
      <c r="C137" s="9">
        <v>0</v>
      </c>
      <c r="D137" s="7" t="str">
        <f t="shared" si="46"/>
        <v>N/A</v>
      </c>
      <c r="E137" s="9">
        <v>0.34435311320000001</v>
      </c>
      <c r="F137" s="7" t="str">
        <f t="shared" si="47"/>
        <v>N/A</v>
      </c>
      <c r="G137" s="9">
        <v>0.41572763280000002</v>
      </c>
      <c r="H137" s="7" t="str">
        <f t="shared" si="48"/>
        <v>N/A</v>
      </c>
      <c r="I137" s="8" t="s">
        <v>1748</v>
      </c>
      <c r="J137" s="8">
        <v>20.73</v>
      </c>
      <c r="K137" s="3" t="s">
        <v>739</v>
      </c>
      <c r="L137" s="92" t="str">
        <f t="shared" si="44"/>
        <v>Yes</v>
      </c>
    </row>
    <row r="138" spans="1:12" ht="25" x14ac:dyDescent="0.25">
      <c r="A138" s="115" t="s">
        <v>502</v>
      </c>
      <c r="B138" s="21" t="s">
        <v>213</v>
      </c>
      <c r="C138" s="9">
        <v>0</v>
      </c>
      <c r="D138" s="7" t="str">
        <f t="shared" si="46"/>
        <v>N/A</v>
      </c>
      <c r="E138" s="9">
        <v>6.3842202707000002</v>
      </c>
      <c r="F138" s="7" t="str">
        <f t="shared" si="47"/>
        <v>N/A</v>
      </c>
      <c r="G138" s="9">
        <v>6.6538301643000004</v>
      </c>
      <c r="H138" s="7" t="str">
        <f t="shared" si="48"/>
        <v>N/A</v>
      </c>
      <c r="I138" s="8" t="s">
        <v>1748</v>
      </c>
      <c r="J138" s="8">
        <v>4.2229999999999999</v>
      </c>
      <c r="K138" s="3" t="s">
        <v>739</v>
      </c>
      <c r="L138" s="92" t="str">
        <f t="shared" si="44"/>
        <v>Yes</v>
      </c>
    </row>
    <row r="139" spans="1:12" ht="25" x14ac:dyDescent="0.25">
      <c r="A139" s="115" t="s">
        <v>503</v>
      </c>
      <c r="B139" s="21" t="s">
        <v>213</v>
      </c>
      <c r="C139" s="9">
        <v>0</v>
      </c>
      <c r="D139" s="7" t="str">
        <f t="shared" si="46"/>
        <v>N/A</v>
      </c>
      <c r="E139" s="9">
        <v>7.2040400000000001E-4</v>
      </c>
      <c r="F139" s="7" t="str">
        <f t="shared" si="47"/>
        <v>N/A</v>
      </c>
      <c r="G139" s="9">
        <v>1.9473557534999999</v>
      </c>
      <c r="H139" s="7" t="str">
        <f t="shared" si="48"/>
        <v>N/A</v>
      </c>
      <c r="I139" s="8" t="s">
        <v>1748</v>
      </c>
      <c r="J139" s="8">
        <v>270000</v>
      </c>
      <c r="K139" s="3" t="s">
        <v>739</v>
      </c>
      <c r="L139" s="92" t="str">
        <f t="shared" si="44"/>
        <v>No</v>
      </c>
    </row>
    <row r="140" spans="1:12" ht="25" x14ac:dyDescent="0.25">
      <c r="A140" s="115" t="s">
        <v>504</v>
      </c>
      <c r="B140" s="21" t="s">
        <v>213</v>
      </c>
      <c r="C140" s="9">
        <v>0</v>
      </c>
      <c r="D140" s="7" t="str">
        <f t="shared" si="46"/>
        <v>N/A</v>
      </c>
      <c r="E140" s="9">
        <v>20.914048598000001</v>
      </c>
      <c r="F140" s="7" t="str">
        <f t="shared" si="47"/>
        <v>N/A</v>
      </c>
      <c r="G140" s="9">
        <v>23.673135972000001</v>
      </c>
      <c r="H140" s="7" t="str">
        <f t="shared" si="48"/>
        <v>N/A</v>
      </c>
      <c r="I140" s="8" t="s">
        <v>1748</v>
      </c>
      <c r="J140" s="8">
        <v>13.19</v>
      </c>
      <c r="K140" s="3" t="s">
        <v>739</v>
      </c>
      <c r="L140" s="92" t="str">
        <f t="shared" si="44"/>
        <v>Yes</v>
      </c>
    </row>
    <row r="141" spans="1:12" ht="25" x14ac:dyDescent="0.25">
      <c r="A141" s="115" t="s">
        <v>505</v>
      </c>
      <c r="B141" s="21" t="s">
        <v>213</v>
      </c>
      <c r="C141" s="9">
        <v>0</v>
      </c>
      <c r="D141" s="7" t="str">
        <f t="shared" si="46"/>
        <v>N/A</v>
      </c>
      <c r="E141" s="9">
        <v>0</v>
      </c>
      <c r="F141" s="7" t="str">
        <f t="shared" si="47"/>
        <v>N/A</v>
      </c>
      <c r="G141" s="9">
        <v>2.1880402000000001E-3</v>
      </c>
      <c r="H141" s="7" t="str">
        <f t="shared" si="48"/>
        <v>N/A</v>
      </c>
      <c r="I141" s="8" t="s">
        <v>1748</v>
      </c>
      <c r="J141" s="8" t="s">
        <v>1748</v>
      </c>
      <c r="K141" s="3" t="s">
        <v>739</v>
      </c>
      <c r="L141" s="92" t="str">
        <f t="shared" si="44"/>
        <v>N/A</v>
      </c>
    </row>
    <row r="142" spans="1:12" ht="25" x14ac:dyDescent="0.25">
      <c r="A142" s="115" t="s">
        <v>506</v>
      </c>
      <c r="B142" s="21" t="s">
        <v>213</v>
      </c>
      <c r="C142" s="9">
        <v>0</v>
      </c>
      <c r="D142" s="5" t="str">
        <f t="shared" ref="D142" si="49">IF($B142="N/A","N/A",IF(C142&lt;0,"No","Yes"))</f>
        <v>N/A</v>
      </c>
      <c r="E142" s="9">
        <v>19.066212331999999</v>
      </c>
      <c r="F142" s="5" t="str">
        <f t="shared" ref="F142" si="50">IF($B142="N/A","N/A",IF(E142&lt;0,"No","Yes"))</f>
        <v>N/A</v>
      </c>
      <c r="G142" s="9">
        <v>18.56406217</v>
      </c>
      <c r="H142" s="5" t="str">
        <f t="shared" ref="H142" si="51">IF($B142="N/A","N/A",IF(G142&lt;0,"No","Yes"))</f>
        <v>N/A</v>
      </c>
      <c r="I142" s="8" t="s">
        <v>1748</v>
      </c>
      <c r="J142" s="8">
        <v>-2.63</v>
      </c>
      <c r="K142" s="3" t="s">
        <v>739</v>
      </c>
      <c r="L142" s="92" t="str">
        <f t="shared" si="44"/>
        <v>Yes</v>
      </c>
    </row>
    <row r="143" spans="1:12" x14ac:dyDescent="0.25">
      <c r="A143" s="91" t="s">
        <v>736</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1748</v>
      </c>
      <c r="J143" s="8" t="s">
        <v>1748</v>
      </c>
      <c r="K143" s="25" t="s">
        <v>739</v>
      </c>
      <c r="L143" s="92" t="str">
        <f>IF(J143="Div by 0", "N/A", IF(K143="N/A","N/A", IF(J143&gt;VALUE(MID(K143,1,2)), "No", IF(J143&lt;-1*VALUE(MID(K143,1,2)), "No", "Yes"))))</f>
        <v>N/A</v>
      </c>
    </row>
    <row r="144" spans="1:12" x14ac:dyDescent="0.25">
      <c r="A144" s="91" t="s">
        <v>737</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1748</v>
      </c>
      <c r="J144" s="8" t="s">
        <v>1748</v>
      </c>
      <c r="K144" s="25" t="s">
        <v>739</v>
      </c>
      <c r="L144" s="92" t="str">
        <f>IF(J144="Div by 0", "N/A", IF(K144="N/A","N/A", IF(J144&gt;VALUE(MID(K144,1,2)), "No", IF(J144&lt;-1*VALUE(MID(K144,1,2)), "No", "Yes"))))</f>
        <v>N/A</v>
      </c>
    </row>
    <row r="145" spans="1:12" x14ac:dyDescent="0.25">
      <c r="A145" s="115" t="s">
        <v>507</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1748</v>
      </c>
      <c r="J145" s="8" t="s">
        <v>1748</v>
      </c>
      <c r="K145" s="25" t="s">
        <v>739</v>
      </c>
      <c r="L145" s="92" t="str">
        <f>IF(J145="Div by 0", "N/A", IF(OR(J145="N/A",K145="N/A"),"N/A", IF(J145&gt;VALUE(MID(K145,1,2)), "No", IF(J145&lt;-1*VALUE(MID(K145,1,2)), "No", "Yes"))))</f>
        <v>N/A</v>
      </c>
    </row>
    <row r="146" spans="1:12" x14ac:dyDescent="0.25">
      <c r="A146" s="115" t="s">
        <v>508</v>
      </c>
      <c r="B146" s="3" t="s">
        <v>213</v>
      </c>
      <c r="C146" s="9">
        <v>0</v>
      </c>
      <c r="D146" s="5" t="str">
        <f t="shared" si="52"/>
        <v>N/A</v>
      </c>
      <c r="E146" s="9">
        <v>0</v>
      </c>
      <c r="F146" s="5" t="str">
        <f t="shared" si="53"/>
        <v>N/A</v>
      </c>
      <c r="G146" s="9">
        <v>0</v>
      </c>
      <c r="H146" s="5" t="str">
        <f t="shared" si="54"/>
        <v>N/A</v>
      </c>
      <c r="I146" s="8" t="s">
        <v>1748</v>
      </c>
      <c r="J146" s="8" t="s">
        <v>1748</v>
      </c>
      <c r="K146" s="3" t="s">
        <v>739</v>
      </c>
      <c r="L146" s="92" t="str">
        <f t="shared" ref="L146:L149" si="55">IF(J146="Div by 0", "N/A", IF(OR(J146="N/A",K146="N/A"),"N/A", IF(J146&gt;VALUE(MID(K146,1,2)), "No", IF(J146&lt;-1*VALUE(MID(K146,1,2)), "No", "Yes"))))</f>
        <v>N/A</v>
      </c>
    </row>
    <row r="147" spans="1:12" x14ac:dyDescent="0.25">
      <c r="A147" s="115" t="s">
        <v>509</v>
      </c>
      <c r="B147" s="3" t="s">
        <v>213</v>
      </c>
      <c r="C147" s="9">
        <v>0</v>
      </c>
      <c r="D147" s="5" t="str">
        <f t="shared" si="52"/>
        <v>N/A</v>
      </c>
      <c r="E147" s="9">
        <v>0</v>
      </c>
      <c r="F147" s="5" t="str">
        <f t="shared" si="53"/>
        <v>N/A</v>
      </c>
      <c r="G147" s="9">
        <v>0</v>
      </c>
      <c r="H147" s="5" t="str">
        <f t="shared" si="54"/>
        <v>N/A</v>
      </c>
      <c r="I147" s="8" t="s">
        <v>1748</v>
      </c>
      <c r="J147" s="8" t="s">
        <v>1748</v>
      </c>
      <c r="K147" s="3" t="s">
        <v>739</v>
      </c>
      <c r="L147" s="92" t="str">
        <f t="shared" si="55"/>
        <v>N/A</v>
      </c>
    </row>
    <row r="148" spans="1:12" x14ac:dyDescent="0.25">
      <c r="A148" s="115" t="s">
        <v>510</v>
      </c>
      <c r="B148" s="3" t="s">
        <v>213</v>
      </c>
      <c r="C148" s="9">
        <v>0</v>
      </c>
      <c r="D148" s="5" t="str">
        <f t="shared" si="52"/>
        <v>N/A</v>
      </c>
      <c r="E148" s="9">
        <v>0</v>
      </c>
      <c r="F148" s="5" t="str">
        <f t="shared" si="53"/>
        <v>N/A</v>
      </c>
      <c r="G148" s="9">
        <v>0</v>
      </c>
      <c r="H148" s="5" t="str">
        <f t="shared" si="54"/>
        <v>N/A</v>
      </c>
      <c r="I148" s="8" t="s">
        <v>1748</v>
      </c>
      <c r="J148" s="8" t="s">
        <v>1748</v>
      </c>
      <c r="K148" s="3" t="s">
        <v>739</v>
      </c>
      <c r="L148" s="92" t="str">
        <f t="shared" si="55"/>
        <v>N/A</v>
      </c>
    </row>
    <row r="149" spans="1:12" x14ac:dyDescent="0.25">
      <c r="A149" s="115" t="s">
        <v>511</v>
      </c>
      <c r="B149" s="3" t="s">
        <v>213</v>
      </c>
      <c r="C149" s="9">
        <v>0</v>
      </c>
      <c r="D149" s="5" t="str">
        <f t="shared" si="52"/>
        <v>N/A</v>
      </c>
      <c r="E149" s="9">
        <v>0</v>
      </c>
      <c r="F149" s="5" t="str">
        <f t="shared" si="53"/>
        <v>N/A</v>
      </c>
      <c r="G149" s="9">
        <v>0</v>
      </c>
      <c r="H149" s="5" t="str">
        <f t="shared" si="54"/>
        <v>N/A</v>
      </c>
      <c r="I149" s="8" t="s">
        <v>1748</v>
      </c>
      <c r="J149" s="8" t="s">
        <v>1748</v>
      </c>
      <c r="K149" s="3" t="s">
        <v>739</v>
      </c>
      <c r="L149" s="92" t="str">
        <f t="shared" si="55"/>
        <v>N/A</v>
      </c>
    </row>
    <row r="150" spans="1:12" x14ac:dyDescent="0.25">
      <c r="A150" s="123" t="s">
        <v>738</v>
      </c>
      <c r="B150" s="25" t="s">
        <v>213</v>
      </c>
      <c r="C150" s="1">
        <v>218669</v>
      </c>
      <c r="D150" s="7" t="str">
        <f t="shared" ref="D150:D172" si="56">IF($B150="N/A","N/A",IF(C150&gt;10,"No",IF(C150&lt;-10,"No","Yes")))</f>
        <v>N/A</v>
      </c>
      <c r="E150" s="1">
        <v>243996</v>
      </c>
      <c r="F150" s="7" t="str">
        <f t="shared" ref="F150:F172" si="57">IF($B150="N/A","N/A",IF(E150&gt;10,"No",IF(E150&lt;-10,"No","Yes")))</f>
        <v>N/A</v>
      </c>
      <c r="G150" s="1">
        <v>255847</v>
      </c>
      <c r="H150" s="7" t="str">
        <f t="shared" ref="H150:H172" si="58">IF($B150="N/A","N/A",IF(G150&gt;10,"No",IF(G150&lt;-10,"No","Yes")))</f>
        <v>N/A</v>
      </c>
      <c r="I150" s="8">
        <v>11.58</v>
      </c>
      <c r="J150" s="8">
        <v>4.8570000000000002</v>
      </c>
      <c r="K150" s="25" t="s">
        <v>739</v>
      </c>
      <c r="L150" s="92" t="str">
        <f t="shared" ref="L150:L172" si="59">IF(J150="Div by 0", "N/A", IF(K150="N/A","N/A", IF(J150&gt;VALUE(MID(K150,1,2)), "No", IF(J150&lt;-1*VALUE(MID(K150,1,2)), "No", "Yes"))))</f>
        <v>Yes</v>
      </c>
    </row>
    <row r="151" spans="1:12" x14ac:dyDescent="0.25">
      <c r="A151" s="123" t="s">
        <v>534</v>
      </c>
      <c r="B151" s="25" t="s">
        <v>213</v>
      </c>
      <c r="C151" s="1">
        <v>231</v>
      </c>
      <c r="D151" s="7" t="str">
        <f t="shared" si="56"/>
        <v>N/A</v>
      </c>
      <c r="E151" s="1">
        <v>224</v>
      </c>
      <c r="F151" s="7" t="str">
        <f t="shared" si="57"/>
        <v>N/A</v>
      </c>
      <c r="G151" s="1">
        <v>232</v>
      </c>
      <c r="H151" s="7" t="str">
        <f t="shared" si="58"/>
        <v>N/A</v>
      </c>
      <c r="I151" s="8">
        <v>-3.03</v>
      </c>
      <c r="J151" s="8">
        <v>3.5710000000000002</v>
      </c>
      <c r="K151" s="25" t="s">
        <v>739</v>
      </c>
      <c r="L151" s="92" t="str">
        <f t="shared" si="59"/>
        <v>Yes</v>
      </c>
    </row>
    <row r="152" spans="1:12" x14ac:dyDescent="0.25">
      <c r="A152" s="123" t="s">
        <v>535</v>
      </c>
      <c r="B152" s="25" t="s">
        <v>213</v>
      </c>
      <c r="C152" s="1">
        <v>1458</v>
      </c>
      <c r="D152" s="7" t="str">
        <f t="shared" si="56"/>
        <v>N/A</v>
      </c>
      <c r="E152" s="1">
        <v>1603</v>
      </c>
      <c r="F152" s="7" t="str">
        <f t="shared" si="57"/>
        <v>N/A</v>
      </c>
      <c r="G152" s="1">
        <v>1431</v>
      </c>
      <c r="H152" s="7" t="str">
        <f t="shared" si="58"/>
        <v>N/A</v>
      </c>
      <c r="I152" s="8">
        <v>9.9450000000000003</v>
      </c>
      <c r="J152" s="8">
        <v>-10.7</v>
      </c>
      <c r="K152" s="25" t="s">
        <v>739</v>
      </c>
      <c r="L152" s="92" t="str">
        <f t="shared" si="59"/>
        <v>Yes</v>
      </c>
    </row>
    <row r="153" spans="1:12" x14ac:dyDescent="0.25">
      <c r="A153" s="123" t="s">
        <v>536</v>
      </c>
      <c r="B153" s="25" t="s">
        <v>213</v>
      </c>
      <c r="C153" s="1">
        <v>174763</v>
      </c>
      <c r="D153" s="7" t="str">
        <f t="shared" si="56"/>
        <v>N/A</v>
      </c>
      <c r="E153" s="1">
        <v>194319</v>
      </c>
      <c r="F153" s="7" t="str">
        <f t="shared" si="57"/>
        <v>N/A</v>
      </c>
      <c r="G153" s="1">
        <v>207680</v>
      </c>
      <c r="H153" s="7" t="str">
        <f t="shared" si="58"/>
        <v>N/A</v>
      </c>
      <c r="I153" s="8">
        <v>11.19</v>
      </c>
      <c r="J153" s="8">
        <v>6.8760000000000003</v>
      </c>
      <c r="K153" s="25" t="s">
        <v>739</v>
      </c>
      <c r="L153" s="92" t="str">
        <f t="shared" si="59"/>
        <v>Yes</v>
      </c>
    </row>
    <row r="154" spans="1:12" x14ac:dyDescent="0.25">
      <c r="A154" s="123" t="s">
        <v>537</v>
      </c>
      <c r="B154" s="25" t="s">
        <v>213</v>
      </c>
      <c r="C154" s="1">
        <v>42217</v>
      </c>
      <c r="D154" s="7" t="str">
        <f t="shared" si="56"/>
        <v>N/A</v>
      </c>
      <c r="E154" s="1">
        <v>47850</v>
      </c>
      <c r="F154" s="7" t="str">
        <f t="shared" si="57"/>
        <v>N/A</v>
      </c>
      <c r="G154" s="1">
        <v>46504</v>
      </c>
      <c r="H154" s="7" t="str">
        <f t="shared" si="58"/>
        <v>N/A</v>
      </c>
      <c r="I154" s="8">
        <v>13.34</v>
      </c>
      <c r="J154" s="8">
        <v>-2.81</v>
      </c>
      <c r="K154" s="25" t="s">
        <v>739</v>
      </c>
      <c r="L154" s="92" t="str">
        <f t="shared" si="59"/>
        <v>Yes</v>
      </c>
    </row>
    <row r="155" spans="1:12" x14ac:dyDescent="0.25">
      <c r="A155" s="115" t="s">
        <v>538</v>
      </c>
      <c r="B155" s="3" t="s">
        <v>213</v>
      </c>
      <c r="C155" s="9">
        <v>57.507245310000002</v>
      </c>
      <c r="D155" s="5" t="str">
        <f t="shared" ref="D155:D159" si="60">IF($B155="N/A","N/A",IF(C155&lt;0,"No","Yes"))</f>
        <v>N/A</v>
      </c>
      <c r="E155" s="9">
        <v>61.622154033000001</v>
      </c>
      <c r="F155" s="5" t="str">
        <f t="shared" ref="F155:F159" si="61">IF($B155="N/A","N/A",IF(E155&lt;0,"No","Yes"))</f>
        <v>N/A</v>
      </c>
      <c r="G155" s="9">
        <v>62.192225698000001</v>
      </c>
      <c r="H155" s="5" t="str">
        <f t="shared" ref="H155:H159" si="62">IF($B155="N/A","N/A",IF(G155&lt;0,"No","Yes"))</f>
        <v>N/A</v>
      </c>
      <c r="I155" s="8">
        <v>7.1550000000000002</v>
      </c>
      <c r="J155" s="8">
        <v>0.92510000000000003</v>
      </c>
      <c r="K155" s="25" t="s">
        <v>739</v>
      </c>
      <c r="L155" s="92" t="str">
        <f>IF(J155="Div by 0", "N/A", IF(OR(J155="N/A",K155="N/A"),"N/A", IF(J155&gt;VALUE(MID(K155,1,2)), "No", IF(J155&lt;-1*VALUE(MID(K155,1,2)), "No", "Yes"))))</f>
        <v>Yes</v>
      </c>
    </row>
    <row r="156" spans="1:12" x14ac:dyDescent="0.25">
      <c r="A156" s="115" t="s">
        <v>539</v>
      </c>
      <c r="B156" s="3" t="s">
        <v>213</v>
      </c>
      <c r="C156" s="9">
        <v>0.7920181033</v>
      </c>
      <c r="D156" s="5" t="str">
        <f t="shared" si="60"/>
        <v>N/A</v>
      </c>
      <c r="E156" s="9">
        <v>0.76510571439999997</v>
      </c>
      <c r="F156" s="5" t="str">
        <f t="shared" si="61"/>
        <v>N/A</v>
      </c>
      <c r="G156" s="9">
        <v>0.81730430489999994</v>
      </c>
      <c r="H156" s="5" t="str">
        <f t="shared" si="62"/>
        <v>N/A</v>
      </c>
      <c r="I156" s="8">
        <v>-3.4</v>
      </c>
      <c r="J156" s="8">
        <v>6.8220000000000001</v>
      </c>
      <c r="K156" s="3" t="s">
        <v>739</v>
      </c>
      <c r="L156" s="92" t="str">
        <f t="shared" ref="L156:L159" si="63">IF(J156="Div by 0", "N/A", IF(OR(J156="N/A",K156="N/A"),"N/A", IF(J156&gt;VALUE(MID(K156,1,2)), "No", IF(J156&lt;-1*VALUE(MID(K156,1,2)), "No", "Yes"))))</f>
        <v>Yes</v>
      </c>
    </row>
    <row r="157" spans="1:12" ht="25" x14ac:dyDescent="0.25">
      <c r="A157" s="115" t="s">
        <v>540</v>
      </c>
      <c r="B157" s="3" t="s">
        <v>213</v>
      </c>
      <c r="C157" s="9">
        <v>2.0880773362</v>
      </c>
      <c r="D157" s="5" t="str">
        <f t="shared" si="60"/>
        <v>N/A</v>
      </c>
      <c r="E157" s="9">
        <v>2.2561258814</v>
      </c>
      <c r="F157" s="5" t="str">
        <f t="shared" si="61"/>
        <v>N/A</v>
      </c>
      <c r="G157" s="9">
        <v>2.0229007634</v>
      </c>
      <c r="H157" s="5" t="str">
        <f t="shared" si="62"/>
        <v>N/A</v>
      </c>
      <c r="I157" s="8">
        <v>8.048</v>
      </c>
      <c r="J157" s="8">
        <v>-10.3</v>
      </c>
      <c r="K157" s="3" t="s">
        <v>739</v>
      </c>
      <c r="L157" s="92" t="str">
        <f t="shared" si="63"/>
        <v>Yes</v>
      </c>
    </row>
    <row r="158" spans="1:12" x14ac:dyDescent="0.25">
      <c r="A158" s="115" t="s">
        <v>541</v>
      </c>
      <c r="B158" s="3" t="s">
        <v>213</v>
      </c>
      <c r="C158" s="9">
        <v>77.277812416000003</v>
      </c>
      <c r="D158" s="5" t="str">
        <f t="shared" si="60"/>
        <v>N/A</v>
      </c>
      <c r="E158" s="9">
        <v>81.846095527000003</v>
      </c>
      <c r="F158" s="5" t="str">
        <f t="shared" si="61"/>
        <v>N/A</v>
      </c>
      <c r="G158" s="9">
        <v>81.634578344999994</v>
      </c>
      <c r="H158" s="5" t="str">
        <f t="shared" si="62"/>
        <v>N/A</v>
      </c>
      <c r="I158" s="8">
        <v>5.9119999999999999</v>
      </c>
      <c r="J158" s="8">
        <v>-0.25800000000000001</v>
      </c>
      <c r="K158" s="3" t="s">
        <v>739</v>
      </c>
      <c r="L158" s="92" t="str">
        <f t="shared" si="63"/>
        <v>Yes</v>
      </c>
    </row>
    <row r="159" spans="1:12" x14ac:dyDescent="0.25">
      <c r="A159" s="115" t="s">
        <v>542</v>
      </c>
      <c r="B159" s="3" t="s">
        <v>213</v>
      </c>
      <c r="C159" s="9">
        <v>76.610532427999999</v>
      </c>
      <c r="D159" s="5" t="str">
        <f t="shared" si="60"/>
        <v>N/A</v>
      </c>
      <c r="E159" s="9">
        <v>82.206607453000004</v>
      </c>
      <c r="F159" s="5" t="str">
        <f t="shared" si="61"/>
        <v>N/A</v>
      </c>
      <c r="G159" s="9">
        <v>80.383039772999993</v>
      </c>
      <c r="H159" s="5" t="str">
        <f t="shared" si="62"/>
        <v>N/A</v>
      </c>
      <c r="I159" s="8">
        <v>7.3049999999999997</v>
      </c>
      <c r="J159" s="8">
        <v>-2.2200000000000002</v>
      </c>
      <c r="K159" s="3" t="s">
        <v>739</v>
      </c>
      <c r="L159" s="92" t="str">
        <f t="shared" si="63"/>
        <v>Yes</v>
      </c>
    </row>
    <row r="160" spans="1:12" ht="25" x14ac:dyDescent="0.25">
      <c r="A160" s="123" t="s">
        <v>543</v>
      </c>
      <c r="B160" s="25" t="s">
        <v>213</v>
      </c>
      <c r="C160" s="1">
        <v>142188.44</v>
      </c>
      <c r="D160" s="7" t="str">
        <f t="shared" si="56"/>
        <v>N/A</v>
      </c>
      <c r="E160" s="1">
        <v>175574.88</v>
      </c>
      <c r="F160" s="7" t="str">
        <f t="shared" si="57"/>
        <v>N/A</v>
      </c>
      <c r="G160" s="1">
        <v>190790.27</v>
      </c>
      <c r="H160" s="7" t="str">
        <f t="shared" si="58"/>
        <v>N/A</v>
      </c>
      <c r="I160" s="8">
        <v>23.48</v>
      </c>
      <c r="J160" s="8">
        <v>8.6660000000000004</v>
      </c>
      <c r="K160" s="25" t="s">
        <v>739</v>
      </c>
      <c r="L160" s="92" t="str">
        <f t="shared" si="59"/>
        <v>Yes</v>
      </c>
    </row>
    <row r="161" spans="1:12" x14ac:dyDescent="0.25">
      <c r="A161" s="123" t="s">
        <v>544</v>
      </c>
      <c r="B161" s="25" t="s">
        <v>213</v>
      </c>
      <c r="C161" s="10">
        <v>0</v>
      </c>
      <c r="D161" s="7" t="str">
        <f t="shared" si="56"/>
        <v>N/A</v>
      </c>
      <c r="E161" s="10">
        <v>455789027</v>
      </c>
      <c r="F161" s="7" t="str">
        <f t="shared" si="57"/>
        <v>N/A</v>
      </c>
      <c r="G161" s="10">
        <v>447165778</v>
      </c>
      <c r="H161" s="7" t="str">
        <f t="shared" si="58"/>
        <v>N/A</v>
      </c>
      <c r="I161" s="8" t="s">
        <v>1748</v>
      </c>
      <c r="J161" s="8">
        <v>-1.89</v>
      </c>
      <c r="K161" s="25" t="s">
        <v>739</v>
      </c>
      <c r="L161" s="92" t="str">
        <f t="shared" si="59"/>
        <v>Yes</v>
      </c>
    </row>
    <row r="162" spans="1:12" x14ac:dyDescent="0.25">
      <c r="A162" s="123" t="s">
        <v>1289</v>
      </c>
      <c r="B162" s="25" t="s">
        <v>213</v>
      </c>
      <c r="C162" s="10">
        <v>0</v>
      </c>
      <c r="D162" s="7" t="str">
        <f t="shared" si="56"/>
        <v>N/A</v>
      </c>
      <c r="E162" s="10">
        <v>1868.0184388</v>
      </c>
      <c r="F162" s="7" t="str">
        <f t="shared" si="57"/>
        <v>N/A</v>
      </c>
      <c r="G162" s="10">
        <v>1747.7858954999999</v>
      </c>
      <c r="H162" s="7" t="str">
        <f t="shared" si="58"/>
        <v>N/A</v>
      </c>
      <c r="I162" s="8" t="s">
        <v>1748</v>
      </c>
      <c r="J162" s="8">
        <v>-6.44</v>
      </c>
      <c r="K162" s="25" t="s">
        <v>739</v>
      </c>
      <c r="L162" s="92" t="str">
        <f t="shared" si="59"/>
        <v>Yes</v>
      </c>
    </row>
    <row r="163" spans="1:12" ht="25" x14ac:dyDescent="0.25">
      <c r="A163" s="123" t="s">
        <v>1290</v>
      </c>
      <c r="B163" s="25" t="s">
        <v>213</v>
      </c>
      <c r="C163" s="10">
        <v>0</v>
      </c>
      <c r="D163" s="7" t="str">
        <f t="shared" si="56"/>
        <v>N/A</v>
      </c>
      <c r="E163" s="10">
        <v>16566.959821</v>
      </c>
      <c r="F163" s="7" t="str">
        <f t="shared" si="57"/>
        <v>N/A</v>
      </c>
      <c r="G163" s="10">
        <v>15303.387930999999</v>
      </c>
      <c r="H163" s="7" t="str">
        <f t="shared" si="58"/>
        <v>N/A</v>
      </c>
      <c r="I163" s="8" t="s">
        <v>1748</v>
      </c>
      <c r="J163" s="8">
        <v>-7.63</v>
      </c>
      <c r="K163" s="25" t="s">
        <v>739</v>
      </c>
      <c r="L163" s="92" t="str">
        <f t="shared" si="59"/>
        <v>Yes</v>
      </c>
    </row>
    <row r="164" spans="1:12" ht="25" x14ac:dyDescent="0.25">
      <c r="A164" s="123" t="s">
        <v>1291</v>
      </c>
      <c r="B164" s="25" t="s">
        <v>213</v>
      </c>
      <c r="C164" s="10">
        <v>0</v>
      </c>
      <c r="D164" s="7" t="str">
        <f t="shared" si="56"/>
        <v>N/A</v>
      </c>
      <c r="E164" s="10">
        <v>4183.2588895999997</v>
      </c>
      <c r="F164" s="7" t="str">
        <f t="shared" si="57"/>
        <v>N/A</v>
      </c>
      <c r="G164" s="10">
        <v>4629.7568134000003</v>
      </c>
      <c r="H164" s="7" t="str">
        <f t="shared" si="58"/>
        <v>N/A</v>
      </c>
      <c r="I164" s="8" t="s">
        <v>1748</v>
      </c>
      <c r="J164" s="8">
        <v>10.67</v>
      </c>
      <c r="K164" s="25" t="s">
        <v>739</v>
      </c>
      <c r="L164" s="92" t="str">
        <f t="shared" si="59"/>
        <v>Yes</v>
      </c>
    </row>
    <row r="165" spans="1:12" ht="25" x14ac:dyDescent="0.25">
      <c r="A165" s="123" t="s">
        <v>1292</v>
      </c>
      <c r="B165" s="25" t="s">
        <v>213</v>
      </c>
      <c r="C165" s="10">
        <v>0</v>
      </c>
      <c r="D165" s="7" t="str">
        <f t="shared" si="56"/>
        <v>N/A</v>
      </c>
      <c r="E165" s="10">
        <v>1501.1624905000001</v>
      </c>
      <c r="F165" s="7" t="str">
        <f t="shared" si="57"/>
        <v>N/A</v>
      </c>
      <c r="G165" s="10">
        <v>1408.0542806000001</v>
      </c>
      <c r="H165" s="7" t="str">
        <f t="shared" si="58"/>
        <v>N/A</v>
      </c>
      <c r="I165" s="8" t="s">
        <v>1748</v>
      </c>
      <c r="J165" s="8">
        <v>-6.2</v>
      </c>
      <c r="K165" s="25" t="s">
        <v>739</v>
      </c>
      <c r="L165" s="92" t="str">
        <f t="shared" si="59"/>
        <v>Yes</v>
      </c>
    </row>
    <row r="166" spans="1:12" ht="25" x14ac:dyDescent="0.25">
      <c r="A166" s="123" t="s">
        <v>1293</v>
      </c>
      <c r="B166" s="25" t="s">
        <v>213</v>
      </c>
      <c r="C166" s="10">
        <v>0</v>
      </c>
      <c r="D166" s="7" t="str">
        <f t="shared" si="56"/>
        <v>N/A</v>
      </c>
      <c r="E166" s="10">
        <v>3211.4497388</v>
      </c>
      <c r="F166" s="7" t="str">
        <f t="shared" si="57"/>
        <v>N/A</v>
      </c>
      <c r="G166" s="10">
        <v>3108.6680071000001</v>
      </c>
      <c r="H166" s="7" t="str">
        <f t="shared" si="58"/>
        <v>N/A</v>
      </c>
      <c r="I166" s="8" t="s">
        <v>1748</v>
      </c>
      <c r="J166" s="8">
        <v>-3.2</v>
      </c>
      <c r="K166" s="25" t="s">
        <v>739</v>
      </c>
      <c r="L166" s="92" t="str">
        <f t="shared" si="59"/>
        <v>Yes</v>
      </c>
    </row>
    <row r="167" spans="1:12" x14ac:dyDescent="0.25">
      <c r="A167" s="149" t="s">
        <v>545</v>
      </c>
      <c r="B167" s="21" t="s">
        <v>213</v>
      </c>
      <c r="C167" s="26">
        <v>0</v>
      </c>
      <c r="D167" s="7" t="str">
        <f t="shared" si="56"/>
        <v>N/A</v>
      </c>
      <c r="E167" s="26">
        <v>115906041</v>
      </c>
      <c r="F167" s="7" t="str">
        <f t="shared" si="57"/>
        <v>N/A</v>
      </c>
      <c r="G167" s="26">
        <v>120012349</v>
      </c>
      <c r="H167" s="7" t="str">
        <f t="shared" si="58"/>
        <v>N/A</v>
      </c>
      <c r="I167" s="8" t="s">
        <v>1748</v>
      </c>
      <c r="J167" s="8">
        <v>3.5430000000000001</v>
      </c>
      <c r="K167" s="25" t="s">
        <v>739</v>
      </c>
      <c r="L167" s="92" t="str">
        <f t="shared" si="59"/>
        <v>Yes</v>
      </c>
    </row>
    <row r="168" spans="1:12" x14ac:dyDescent="0.25">
      <c r="A168" s="149" t="s">
        <v>1294</v>
      </c>
      <c r="B168" s="21" t="s">
        <v>213</v>
      </c>
      <c r="C168" s="26">
        <v>0</v>
      </c>
      <c r="D168" s="7" t="str">
        <f t="shared" si="56"/>
        <v>N/A</v>
      </c>
      <c r="E168" s="26">
        <v>475.03254562000001</v>
      </c>
      <c r="F168" s="7" t="str">
        <f t="shared" si="57"/>
        <v>N/A</v>
      </c>
      <c r="G168" s="26">
        <v>469.07858603</v>
      </c>
      <c r="H168" s="7" t="str">
        <f t="shared" si="58"/>
        <v>N/A</v>
      </c>
      <c r="I168" s="8" t="s">
        <v>1748</v>
      </c>
      <c r="J168" s="8">
        <v>-1.25</v>
      </c>
      <c r="K168" s="25" t="s">
        <v>739</v>
      </c>
      <c r="L168" s="92" t="str">
        <f t="shared" si="59"/>
        <v>Yes</v>
      </c>
    </row>
    <row r="169" spans="1:12" ht="25" x14ac:dyDescent="0.25">
      <c r="A169" s="149" t="s">
        <v>1295</v>
      </c>
      <c r="B169" s="25" t="s">
        <v>213</v>
      </c>
      <c r="C169" s="10">
        <v>0</v>
      </c>
      <c r="D169" s="7" t="str">
        <f t="shared" si="56"/>
        <v>N/A</v>
      </c>
      <c r="E169" s="10">
        <v>820.625</v>
      </c>
      <c r="F169" s="7" t="str">
        <f t="shared" si="57"/>
        <v>N/A</v>
      </c>
      <c r="G169" s="10">
        <v>927.63793103</v>
      </c>
      <c r="H169" s="7" t="str">
        <f t="shared" si="58"/>
        <v>N/A</v>
      </c>
      <c r="I169" s="8" t="s">
        <v>1748</v>
      </c>
      <c r="J169" s="8">
        <v>13.04</v>
      </c>
      <c r="K169" s="25" t="s">
        <v>739</v>
      </c>
      <c r="L169" s="92" t="str">
        <f t="shared" si="59"/>
        <v>Yes</v>
      </c>
    </row>
    <row r="170" spans="1:12" ht="25" x14ac:dyDescent="0.25">
      <c r="A170" s="149" t="s">
        <v>1296</v>
      </c>
      <c r="B170" s="25" t="s">
        <v>213</v>
      </c>
      <c r="C170" s="10">
        <v>0</v>
      </c>
      <c r="D170" s="7" t="str">
        <f t="shared" si="56"/>
        <v>N/A</v>
      </c>
      <c r="E170" s="10">
        <v>8252.8852151999999</v>
      </c>
      <c r="F170" s="7" t="str">
        <f t="shared" si="57"/>
        <v>N/A</v>
      </c>
      <c r="G170" s="10">
        <v>8034.4863732000003</v>
      </c>
      <c r="H170" s="7" t="str">
        <f t="shared" si="58"/>
        <v>N/A</v>
      </c>
      <c r="I170" s="8" t="s">
        <v>1748</v>
      </c>
      <c r="J170" s="8">
        <v>-2.65</v>
      </c>
      <c r="K170" s="25" t="s">
        <v>739</v>
      </c>
      <c r="L170" s="92" t="str">
        <f t="shared" si="59"/>
        <v>Yes</v>
      </c>
    </row>
    <row r="171" spans="1:12" ht="25" x14ac:dyDescent="0.25">
      <c r="A171" s="149" t="s">
        <v>1297</v>
      </c>
      <c r="B171" s="25" t="s">
        <v>213</v>
      </c>
      <c r="C171" s="10">
        <v>0</v>
      </c>
      <c r="D171" s="7" t="str">
        <f t="shared" si="56"/>
        <v>N/A</v>
      </c>
      <c r="E171" s="10">
        <v>411.52011898000001</v>
      </c>
      <c r="F171" s="7" t="str">
        <f t="shared" si="57"/>
        <v>N/A</v>
      </c>
      <c r="G171" s="10">
        <v>421.05335611999999</v>
      </c>
      <c r="H171" s="7" t="str">
        <f t="shared" si="58"/>
        <v>N/A</v>
      </c>
      <c r="I171" s="8" t="s">
        <v>1748</v>
      </c>
      <c r="J171" s="8">
        <v>2.3170000000000002</v>
      </c>
      <c r="K171" s="25" t="s">
        <v>739</v>
      </c>
      <c r="L171" s="92" t="str">
        <f t="shared" si="59"/>
        <v>Yes</v>
      </c>
    </row>
    <row r="172" spans="1:12" ht="25" x14ac:dyDescent="0.25">
      <c r="A172" s="149" t="s">
        <v>1298</v>
      </c>
      <c r="B172" s="25" t="s">
        <v>213</v>
      </c>
      <c r="C172" s="10">
        <v>0</v>
      </c>
      <c r="D172" s="7" t="str">
        <f t="shared" si="56"/>
        <v>N/A</v>
      </c>
      <c r="E172" s="10">
        <v>470.77676071000002</v>
      </c>
      <c r="F172" s="7" t="str">
        <f t="shared" si="57"/>
        <v>N/A</v>
      </c>
      <c r="G172" s="10">
        <v>448.46520729000002</v>
      </c>
      <c r="H172" s="7" t="str">
        <f t="shared" si="58"/>
        <v>N/A</v>
      </c>
      <c r="I172" s="8" t="s">
        <v>1748</v>
      </c>
      <c r="J172" s="8">
        <v>-4.74</v>
      </c>
      <c r="K172" s="25" t="s">
        <v>739</v>
      </c>
      <c r="L172" s="92" t="str">
        <f t="shared" si="59"/>
        <v>Yes</v>
      </c>
    </row>
    <row r="173" spans="1:12" ht="25" x14ac:dyDescent="0.25">
      <c r="A173" s="115" t="s">
        <v>546</v>
      </c>
      <c r="B173" s="83" t="s">
        <v>213</v>
      </c>
      <c r="C173" s="84">
        <v>0</v>
      </c>
      <c r="D173" s="79" t="str">
        <f>IF($B173="N/A","N/A",IF(C173&gt;10,"No",IF(C173&lt;-10,"No","Yes")))</f>
        <v>N/A</v>
      </c>
      <c r="E173" s="84">
        <v>38829603</v>
      </c>
      <c r="F173" s="79" t="str">
        <f>IF($B173="N/A","N/A",IF(E173&gt;10,"No",IF(E173&lt;-10,"No","Yes")))</f>
        <v>N/A</v>
      </c>
      <c r="G173" s="84">
        <v>45464481</v>
      </c>
      <c r="H173" s="79" t="str">
        <f>IF($B173="N/A","N/A",IF(G173&gt;10,"No",IF(G173&lt;-10,"No","Yes")))</f>
        <v>N/A</v>
      </c>
      <c r="I173" s="80" t="s">
        <v>1748</v>
      </c>
      <c r="J173" s="80">
        <v>17.09</v>
      </c>
      <c r="K173" s="81" t="s">
        <v>739</v>
      </c>
      <c r="L173" s="94" t="str">
        <f>IF(J173="Div by 0", "N/A", IF(K173="N/A","N/A", IF(J173&gt;VALUE(MID(K173,1,2)), "No", IF(J173&lt;-1*VALUE(MID(K173,1,2)), "No", "Yes"))))</f>
        <v>Yes</v>
      </c>
    </row>
    <row r="174" spans="1:12" ht="25" x14ac:dyDescent="0.25">
      <c r="A174" s="115" t="s">
        <v>1299</v>
      </c>
      <c r="B174" s="25" t="s">
        <v>213</v>
      </c>
      <c r="C174" s="10">
        <v>0</v>
      </c>
      <c r="D174" s="7" t="str">
        <f t="shared" ref="D174:D181" si="64">IF($B174="N/A","N/A",IF(C174&gt;10,"No",IF(C174&lt;-10,"No","Yes")))</f>
        <v>N/A</v>
      </c>
      <c r="E174" s="10">
        <v>3305906</v>
      </c>
      <c r="F174" s="7" t="str">
        <f t="shared" ref="F174:F181" si="65">IF($B174="N/A","N/A",IF(E174&gt;10,"No",IF(E174&lt;-10,"No","Yes")))</f>
        <v>N/A</v>
      </c>
      <c r="G174" s="10">
        <v>2505645</v>
      </c>
      <c r="H174" s="7" t="str">
        <f t="shared" ref="H174:H181" si="66">IF($B174="N/A","N/A",IF(G174&gt;10,"No",IF(G174&lt;-10,"No","Yes")))</f>
        <v>N/A</v>
      </c>
      <c r="I174" s="8" t="s">
        <v>1748</v>
      </c>
      <c r="J174" s="8">
        <v>-24.2</v>
      </c>
      <c r="K174" s="25" t="s">
        <v>739</v>
      </c>
      <c r="L174" s="92" t="str">
        <f t="shared" ref="L174:L181" si="67">IF(J174="Div by 0", "N/A", IF(K174="N/A","N/A", IF(J174&gt;VALUE(MID(K174,1,2)), "No", IF(J174&lt;-1*VALUE(MID(K174,1,2)), "No", "Yes"))))</f>
        <v>Yes</v>
      </c>
    </row>
    <row r="175" spans="1:12" ht="25" x14ac:dyDescent="0.25">
      <c r="A175" s="115" t="s">
        <v>547</v>
      </c>
      <c r="B175" s="25" t="s">
        <v>213</v>
      </c>
      <c r="C175" s="10">
        <v>0</v>
      </c>
      <c r="D175" s="7" t="str">
        <f t="shared" si="64"/>
        <v>N/A</v>
      </c>
      <c r="E175" s="10">
        <v>8228685</v>
      </c>
      <c r="F175" s="7" t="str">
        <f t="shared" si="65"/>
        <v>N/A</v>
      </c>
      <c r="G175" s="10">
        <v>6315055</v>
      </c>
      <c r="H175" s="7" t="str">
        <f t="shared" si="66"/>
        <v>N/A</v>
      </c>
      <c r="I175" s="8" t="s">
        <v>1748</v>
      </c>
      <c r="J175" s="8">
        <v>-23.3</v>
      </c>
      <c r="K175" s="25" t="s">
        <v>739</v>
      </c>
      <c r="L175" s="92" t="str">
        <f t="shared" si="67"/>
        <v>Yes</v>
      </c>
    </row>
    <row r="176" spans="1:12" ht="25" x14ac:dyDescent="0.25">
      <c r="A176" s="115" t="s">
        <v>512</v>
      </c>
      <c r="B176" s="25" t="s">
        <v>213</v>
      </c>
      <c r="C176" s="10">
        <v>0</v>
      </c>
      <c r="D176" s="7" t="str">
        <f t="shared" si="64"/>
        <v>N/A</v>
      </c>
      <c r="E176" s="10">
        <v>65541847</v>
      </c>
      <c r="F176" s="7" t="str">
        <f t="shared" si="65"/>
        <v>N/A</v>
      </c>
      <c r="G176" s="10">
        <v>65727168</v>
      </c>
      <c r="H176" s="7" t="str">
        <f t="shared" si="66"/>
        <v>N/A</v>
      </c>
      <c r="I176" s="8" t="s">
        <v>1748</v>
      </c>
      <c r="J176" s="8">
        <v>0.2828</v>
      </c>
      <c r="K176" s="25" t="s">
        <v>739</v>
      </c>
      <c r="L176" s="92" t="str">
        <f t="shared" si="67"/>
        <v>Yes</v>
      </c>
    </row>
    <row r="177" spans="1:12" ht="25" x14ac:dyDescent="0.25">
      <c r="A177" s="115" t="s">
        <v>513</v>
      </c>
      <c r="B177" s="25" t="s">
        <v>213</v>
      </c>
      <c r="C177" s="10">
        <v>0</v>
      </c>
      <c r="D177" s="7" t="str">
        <f t="shared" si="64"/>
        <v>N/A</v>
      </c>
      <c r="E177" s="10">
        <v>159.14032606999999</v>
      </c>
      <c r="F177" s="7" t="str">
        <f t="shared" si="65"/>
        <v>N/A</v>
      </c>
      <c r="G177" s="10">
        <v>177.70183352000001</v>
      </c>
      <c r="H177" s="7" t="str">
        <f t="shared" si="66"/>
        <v>N/A</v>
      </c>
      <c r="I177" s="8" t="s">
        <v>1748</v>
      </c>
      <c r="J177" s="8">
        <v>11.66</v>
      </c>
      <c r="K177" s="25" t="s">
        <v>739</v>
      </c>
      <c r="L177" s="92" t="str">
        <f t="shared" si="67"/>
        <v>Yes</v>
      </c>
    </row>
    <row r="178" spans="1:12" ht="25" x14ac:dyDescent="0.25">
      <c r="A178" s="115" t="s">
        <v>1300</v>
      </c>
      <c r="B178" s="21" t="s">
        <v>213</v>
      </c>
      <c r="C178" s="26">
        <v>0</v>
      </c>
      <c r="D178" s="7" t="str">
        <f t="shared" si="64"/>
        <v>N/A</v>
      </c>
      <c r="E178" s="26">
        <v>13.549017197</v>
      </c>
      <c r="F178" s="7" t="str">
        <f t="shared" si="65"/>
        <v>N/A</v>
      </c>
      <c r="G178" s="26">
        <v>9.7935289450000003</v>
      </c>
      <c r="H178" s="7" t="str">
        <f t="shared" si="66"/>
        <v>N/A</v>
      </c>
      <c r="I178" s="8" t="s">
        <v>1748</v>
      </c>
      <c r="J178" s="8">
        <v>-27.7</v>
      </c>
      <c r="K178" s="25" t="s">
        <v>739</v>
      </c>
      <c r="L178" s="92" t="str">
        <f t="shared" si="67"/>
        <v>Yes</v>
      </c>
    </row>
    <row r="179" spans="1:12" ht="25" x14ac:dyDescent="0.25">
      <c r="A179" s="115" t="s">
        <v>514</v>
      </c>
      <c r="B179" s="21" t="s">
        <v>213</v>
      </c>
      <c r="C179" s="26">
        <v>0</v>
      </c>
      <c r="D179" s="7" t="str">
        <f t="shared" si="64"/>
        <v>N/A</v>
      </c>
      <c r="E179" s="26">
        <v>33.724671716000003</v>
      </c>
      <c r="F179" s="7" t="str">
        <f t="shared" si="65"/>
        <v>N/A</v>
      </c>
      <c r="G179" s="26">
        <v>24.682935504</v>
      </c>
      <c r="H179" s="7" t="str">
        <f t="shared" si="66"/>
        <v>N/A</v>
      </c>
      <c r="I179" s="8" t="s">
        <v>1748</v>
      </c>
      <c r="J179" s="8">
        <v>-26.8</v>
      </c>
      <c r="K179" s="25" t="s">
        <v>739</v>
      </c>
      <c r="L179" s="92" t="str">
        <f t="shared" si="67"/>
        <v>Yes</v>
      </c>
    </row>
    <row r="180" spans="1:12" ht="25" x14ac:dyDescent="0.25">
      <c r="A180" s="115" t="s">
        <v>515</v>
      </c>
      <c r="B180" s="21" t="s">
        <v>213</v>
      </c>
      <c r="C180" s="26">
        <v>0</v>
      </c>
      <c r="D180" s="7" t="str">
        <f t="shared" si="64"/>
        <v>N/A</v>
      </c>
      <c r="E180" s="26">
        <v>268.61853063000001</v>
      </c>
      <c r="F180" s="7" t="str">
        <f t="shared" si="65"/>
        <v>N/A</v>
      </c>
      <c r="G180" s="26">
        <v>256.90028805999998</v>
      </c>
      <c r="H180" s="7" t="str">
        <f t="shared" si="66"/>
        <v>N/A</v>
      </c>
      <c r="I180" s="8" t="s">
        <v>1748</v>
      </c>
      <c r="J180" s="8">
        <v>-4.3600000000000003</v>
      </c>
      <c r="K180" s="25" t="s">
        <v>739</v>
      </c>
      <c r="L180" s="92" t="str">
        <f t="shared" si="67"/>
        <v>Yes</v>
      </c>
    </row>
    <row r="181" spans="1:12" ht="25" x14ac:dyDescent="0.25">
      <c r="A181" s="115" t="s">
        <v>1652</v>
      </c>
      <c r="B181" s="25" t="s">
        <v>213</v>
      </c>
      <c r="C181" s="9">
        <v>0</v>
      </c>
      <c r="D181" s="7" t="str">
        <f t="shared" si="64"/>
        <v>N/A</v>
      </c>
      <c r="E181" s="9">
        <v>82.418154396000006</v>
      </c>
      <c r="F181" s="7" t="str">
        <f t="shared" si="65"/>
        <v>N/A</v>
      </c>
      <c r="G181" s="9">
        <v>83.603090910000006</v>
      </c>
      <c r="H181" s="7" t="str">
        <f t="shared" si="66"/>
        <v>N/A</v>
      </c>
      <c r="I181" s="8" t="s">
        <v>1748</v>
      </c>
      <c r="J181" s="8">
        <v>1.4379999999999999</v>
      </c>
      <c r="K181" s="25" t="s">
        <v>739</v>
      </c>
      <c r="L181" s="92" t="str">
        <f t="shared" si="67"/>
        <v>Yes</v>
      </c>
    </row>
    <row r="182" spans="1:12" ht="25" x14ac:dyDescent="0.25">
      <c r="A182" s="115" t="s">
        <v>1653</v>
      </c>
      <c r="B182" s="85" t="s">
        <v>213</v>
      </c>
      <c r="C182" s="86">
        <v>0</v>
      </c>
      <c r="D182" s="82" t="str">
        <f t="shared" ref="D182" si="68">IF($B182="N/A","N/A",IF(C182&lt;0,"No","Yes"))</f>
        <v>N/A</v>
      </c>
      <c r="E182" s="86">
        <v>3.5714285713999998</v>
      </c>
      <c r="F182" s="82" t="str">
        <f t="shared" ref="F182" si="69">IF($B182="N/A","N/A",IF(E182&lt;0,"No","Yes"))</f>
        <v>N/A</v>
      </c>
      <c r="G182" s="86">
        <v>3.4482758621</v>
      </c>
      <c r="H182" s="82" t="str">
        <f t="shared" ref="H182" si="70">IF($B182="N/A","N/A",IF(G182&lt;0,"No","Yes"))</f>
        <v>N/A</v>
      </c>
      <c r="I182" s="80" t="s">
        <v>1748</v>
      </c>
      <c r="J182" s="80">
        <v>-3.45</v>
      </c>
      <c r="K182" s="85" t="s">
        <v>739</v>
      </c>
      <c r="L182" s="94" t="str">
        <f t="shared" ref="L182" si="71">IF(J182="Div by 0", "N/A", IF(OR(J182="N/A",K182="N/A"),"N/A", IF(J182&gt;VALUE(MID(K182,1,2)), "No", IF(J182&lt;-1*VALUE(MID(K182,1,2)), "No", "Yes"))))</f>
        <v>Yes</v>
      </c>
    </row>
    <row r="183" spans="1:12" ht="25" x14ac:dyDescent="0.25">
      <c r="A183" s="115" t="s">
        <v>1654</v>
      </c>
      <c r="B183" s="3" t="s">
        <v>213</v>
      </c>
      <c r="C183" s="9">
        <v>0</v>
      </c>
      <c r="D183" s="5" t="str">
        <f t="shared" ref="D183:D185" si="72">IF($B183="N/A","N/A",IF(C183&lt;0,"No","Yes"))</f>
        <v>N/A</v>
      </c>
      <c r="E183" s="9">
        <v>79.850280724000001</v>
      </c>
      <c r="F183" s="5" t="str">
        <f t="shared" ref="F183:F185" si="73">IF($B183="N/A","N/A",IF(E183&lt;0,"No","Yes"))</f>
        <v>N/A</v>
      </c>
      <c r="G183" s="9">
        <v>84.276729560000007</v>
      </c>
      <c r="H183" s="5" t="str">
        <f t="shared" ref="H183:H185" si="74">IF($B183="N/A","N/A",IF(G183&lt;0,"No","Yes"))</f>
        <v>N/A</v>
      </c>
      <c r="I183" s="8" t="s">
        <v>1748</v>
      </c>
      <c r="J183" s="8">
        <v>5.5430000000000001</v>
      </c>
      <c r="K183" s="3" t="s">
        <v>739</v>
      </c>
      <c r="L183" s="92" t="str">
        <f t="shared" ref="L183:L213" si="75">IF(J183="Div by 0", "N/A", IF(OR(J183="N/A",K183="N/A"),"N/A", IF(J183&gt;VALUE(MID(K183,1,2)), "No", IF(J183&lt;-1*VALUE(MID(K183,1,2)), "No", "Yes"))))</f>
        <v>Yes</v>
      </c>
    </row>
    <row r="184" spans="1:12" ht="25" x14ac:dyDescent="0.25">
      <c r="A184" s="115" t="s">
        <v>1655</v>
      </c>
      <c r="B184" s="3" t="s">
        <v>213</v>
      </c>
      <c r="C184" s="9">
        <v>0</v>
      </c>
      <c r="D184" s="5" t="str">
        <f t="shared" si="72"/>
        <v>N/A</v>
      </c>
      <c r="E184" s="9">
        <v>84.917069354999995</v>
      </c>
      <c r="F184" s="5" t="str">
        <f t="shared" si="73"/>
        <v>N/A</v>
      </c>
      <c r="G184" s="9">
        <v>84.099576271000004</v>
      </c>
      <c r="H184" s="5" t="str">
        <f t="shared" si="74"/>
        <v>N/A</v>
      </c>
      <c r="I184" s="8" t="s">
        <v>1748</v>
      </c>
      <c r="J184" s="8">
        <v>-0.96299999999999997</v>
      </c>
      <c r="K184" s="3" t="s">
        <v>739</v>
      </c>
      <c r="L184" s="92" t="str">
        <f t="shared" si="75"/>
        <v>Yes</v>
      </c>
    </row>
    <row r="185" spans="1:12" ht="25" x14ac:dyDescent="0.25">
      <c r="A185" s="115" t="s">
        <v>1656</v>
      </c>
      <c r="B185" s="3" t="s">
        <v>213</v>
      </c>
      <c r="C185" s="9">
        <v>0</v>
      </c>
      <c r="D185" s="5" t="str">
        <f t="shared" si="72"/>
        <v>N/A</v>
      </c>
      <c r="E185" s="9">
        <v>72.725182863000001</v>
      </c>
      <c r="F185" s="5" t="str">
        <f t="shared" si="73"/>
        <v>N/A</v>
      </c>
      <c r="G185" s="9">
        <v>81.765009461999995</v>
      </c>
      <c r="H185" s="5" t="str">
        <f t="shared" si="74"/>
        <v>N/A</v>
      </c>
      <c r="I185" s="8" t="s">
        <v>1748</v>
      </c>
      <c r="J185" s="8">
        <v>12.43</v>
      </c>
      <c r="K185" s="3" t="s">
        <v>739</v>
      </c>
      <c r="L185" s="92" t="str">
        <f t="shared" si="75"/>
        <v>Yes</v>
      </c>
    </row>
    <row r="186" spans="1:12" ht="25" x14ac:dyDescent="0.25">
      <c r="A186" s="115" t="s">
        <v>1658</v>
      </c>
      <c r="B186" s="81" t="s">
        <v>213</v>
      </c>
      <c r="C186" s="86">
        <v>0</v>
      </c>
      <c r="D186" s="79" t="str">
        <f>IF($B186="N/A","N/A",IF(C186&gt;10,"No",IF(C186&lt;-10,"No","Yes")))</f>
        <v>N/A</v>
      </c>
      <c r="E186" s="86">
        <v>7.6488958834999998</v>
      </c>
      <c r="F186" s="79" t="str">
        <f>IF($B186="N/A","N/A",IF(E186&gt;10,"No",IF(E186&lt;-10,"No","Yes")))</f>
        <v>N/A</v>
      </c>
      <c r="G186" s="86">
        <v>7.8785367817000003</v>
      </c>
      <c r="H186" s="79" t="str">
        <f>IF($B186="N/A","N/A",IF(G186&gt;10,"No",IF(G186&lt;-10,"No","Yes")))</f>
        <v>N/A</v>
      </c>
      <c r="I186" s="80" t="s">
        <v>1748</v>
      </c>
      <c r="J186" s="80">
        <v>3.0019999999999998</v>
      </c>
      <c r="K186" s="81" t="s">
        <v>739</v>
      </c>
      <c r="L186" s="92" t="str">
        <f t="shared" si="75"/>
        <v>Yes</v>
      </c>
    </row>
    <row r="187" spans="1:12" ht="25" x14ac:dyDescent="0.25">
      <c r="A187" s="115" t="s">
        <v>1659</v>
      </c>
      <c r="B187" s="21" t="s">
        <v>213</v>
      </c>
      <c r="C187" s="9">
        <v>0</v>
      </c>
      <c r="D187" s="7" t="str">
        <f t="shared" ref="D187:D213" si="76">IF($B187="N/A","N/A",IF(C187&gt;10,"No",IF(C187&lt;-10,"No","Yes")))</f>
        <v>N/A</v>
      </c>
      <c r="E187" s="9">
        <v>0</v>
      </c>
      <c r="F187" s="7" t="str">
        <f t="shared" ref="F187:F213" si="77">IF($B187="N/A","N/A",IF(E187&gt;10,"No",IF(E187&lt;-10,"No","Yes")))</f>
        <v>N/A</v>
      </c>
      <c r="G187" s="9">
        <v>0</v>
      </c>
      <c r="H187" s="7" t="str">
        <f t="shared" ref="H187:H213" si="78">IF($B187="N/A","N/A",IF(G187&gt;10,"No",IF(G187&lt;-10,"No","Yes")))</f>
        <v>N/A</v>
      </c>
      <c r="I187" s="8" t="s">
        <v>1748</v>
      </c>
      <c r="J187" s="8" t="s">
        <v>1748</v>
      </c>
      <c r="K187" s="25" t="s">
        <v>739</v>
      </c>
      <c r="L187" s="92" t="str">
        <f t="shared" si="75"/>
        <v>N/A</v>
      </c>
    </row>
    <row r="188" spans="1:12" ht="25" x14ac:dyDescent="0.25">
      <c r="A188" s="115" t="s">
        <v>1660</v>
      </c>
      <c r="B188" s="21" t="s">
        <v>213</v>
      </c>
      <c r="C188" s="9">
        <v>0</v>
      </c>
      <c r="D188" s="7" t="str">
        <f t="shared" si="76"/>
        <v>N/A</v>
      </c>
      <c r="E188" s="9">
        <v>0</v>
      </c>
      <c r="F188" s="7" t="str">
        <f t="shared" si="77"/>
        <v>N/A</v>
      </c>
      <c r="G188" s="9">
        <v>0</v>
      </c>
      <c r="H188" s="7" t="str">
        <f t="shared" si="78"/>
        <v>N/A</v>
      </c>
      <c r="I188" s="8" t="s">
        <v>1748</v>
      </c>
      <c r="J188" s="8" t="s">
        <v>1748</v>
      </c>
      <c r="K188" s="25" t="s">
        <v>739</v>
      </c>
      <c r="L188" s="92" t="str">
        <f t="shared" si="75"/>
        <v>N/A</v>
      </c>
    </row>
    <row r="189" spans="1:12" ht="25" x14ac:dyDescent="0.25">
      <c r="A189" s="115" t="s">
        <v>1661</v>
      </c>
      <c r="B189" s="21" t="s">
        <v>213</v>
      </c>
      <c r="C189" s="9">
        <v>0</v>
      </c>
      <c r="D189" s="7" t="str">
        <f t="shared" si="76"/>
        <v>N/A</v>
      </c>
      <c r="E189" s="9">
        <v>0</v>
      </c>
      <c r="F189" s="7" t="str">
        <f t="shared" si="77"/>
        <v>N/A</v>
      </c>
      <c r="G189" s="9">
        <v>0</v>
      </c>
      <c r="H189" s="7" t="str">
        <f t="shared" si="78"/>
        <v>N/A</v>
      </c>
      <c r="I189" s="8" t="s">
        <v>1748</v>
      </c>
      <c r="J189" s="8" t="s">
        <v>1748</v>
      </c>
      <c r="K189" s="25" t="s">
        <v>739</v>
      </c>
      <c r="L189" s="92" t="str">
        <f t="shared" si="75"/>
        <v>N/A</v>
      </c>
    </row>
    <row r="190" spans="1:12" ht="25" x14ac:dyDescent="0.25">
      <c r="A190" s="115" t="s">
        <v>1662</v>
      </c>
      <c r="B190" s="21" t="s">
        <v>213</v>
      </c>
      <c r="C190" s="9">
        <v>0</v>
      </c>
      <c r="D190" s="7" t="str">
        <f t="shared" si="76"/>
        <v>N/A</v>
      </c>
      <c r="E190" s="9">
        <v>1.6393711E-3</v>
      </c>
      <c r="F190" s="7" t="str">
        <f t="shared" si="77"/>
        <v>N/A</v>
      </c>
      <c r="G190" s="9">
        <v>7.8171719999999998E-4</v>
      </c>
      <c r="H190" s="7" t="str">
        <f t="shared" si="78"/>
        <v>N/A</v>
      </c>
      <c r="I190" s="8" t="s">
        <v>1748</v>
      </c>
      <c r="J190" s="8">
        <v>-52.3</v>
      </c>
      <c r="K190" s="25" t="s">
        <v>739</v>
      </c>
      <c r="L190" s="92" t="str">
        <f t="shared" si="75"/>
        <v>No</v>
      </c>
    </row>
    <row r="191" spans="1:12" ht="25" x14ac:dyDescent="0.25">
      <c r="A191" s="115" t="s">
        <v>1663</v>
      </c>
      <c r="B191" s="21" t="s">
        <v>213</v>
      </c>
      <c r="C191" s="9">
        <v>0</v>
      </c>
      <c r="D191" s="7" t="str">
        <f t="shared" si="76"/>
        <v>N/A</v>
      </c>
      <c r="E191" s="9">
        <v>61.851013950999999</v>
      </c>
      <c r="F191" s="7" t="str">
        <f t="shared" si="77"/>
        <v>N/A</v>
      </c>
      <c r="G191" s="9">
        <v>66.327140830000005</v>
      </c>
      <c r="H191" s="7" t="str">
        <f t="shared" si="78"/>
        <v>N/A</v>
      </c>
      <c r="I191" s="8" t="s">
        <v>1748</v>
      </c>
      <c r="J191" s="8">
        <v>7.2370000000000001</v>
      </c>
      <c r="K191" s="25" t="s">
        <v>739</v>
      </c>
      <c r="L191" s="92" t="str">
        <f t="shared" si="75"/>
        <v>Yes</v>
      </c>
    </row>
    <row r="192" spans="1:12" ht="25" x14ac:dyDescent="0.25">
      <c r="A192" s="115" t="s">
        <v>1664</v>
      </c>
      <c r="B192" s="21" t="s">
        <v>213</v>
      </c>
      <c r="C192" s="9">
        <v>0</v>
      </c>
      <c r="D192" s="7" t="str">
        <f t="shared" si="76"/>
        <v>N/A</v>
      </c>
      <c r="E192" s="9">
        <v>0.4118919982</v>
      </c>
      <c r="F192" s="7" t="str">
        <f t="shared" si="77"/>
        <v>N/A</v>
      </c>
      <c r="G192" s="9">
        <v>2.6187526100000001E-2</v>
      </c>
      <c r="H192" s="7" t="str">
        <f t="shared" si="78"/>
        <v>N/A</v>
      </c>
      <c r="I192" s="8" t="s">
        <v>1748</v>
      </c>
      <c r="J192" s="8">
        <v>-93.6</v>
      </c>
      <c r="K192" s="25" t="s">
        <v>739</v>
      </c>
      <c r="L192" s="92" t="str">
        <f t="shared" si="75"/>
        <v>No</v>
      </c>
    </row>
    <row r="193" spans="1:12" ht="25" x14ac:dyDescent="0.25">
      <c r="A193" s="115" t="s">
        <v>1665</v>
      </c>
      <c r="B193" s="21" t="s">
        <v>213</v>
      </c>
      <c r="C193" s="9">
        <v>0</v>
      </c>
      <c r="D193" s="7" t="str">
        <f t="shared" si="76"/>
        <v>N/A</v>
      </c>
      <c r="E193" s="9">
        <v>17.487581764000002</v>
      </c>
      <c r="F193" s="7" t="str">
        <f t="shared" si="77"/>
        <v>N/A</v>
      </c>
      <c r="G193" s="9">
        <v>20.450503620999999</v>
      </c>
      <c r="H193" s="7" t="str">
        <f t="shared" si="78"/>
        <v>N/A</v>
      </c>
      <c r="I193" s="8" t="s">
        <v>1748</v>
      </c>
      <c r="J193" s="8">
        <v>16.940000000000001</v>
      </c>
      <c r="K193" s="25" t="s">
        <v>739</v>
      </c>
      <c r="L193" s="92" t="str">
        <f t="shared" si="75"/>
        <v>Yes</v>
      </c>
    </row>
    <row r="194" spans="1:12" ht="25" x14ac:dyDescent="0.25">
      <c r="A194" s="115" t="s">
        <v>1666</v>
      </c>
      <c r="B194" s="21" t="s">
        <v>213</v>
      </c>
      <c r="C194" s="9">
        <v>0</v>
      </c>
      <c r="D194" s="7" t="str">
        <f t="shared" si="76"/>
        <v>N/A</v>
      </c>
      <c r="E194" s="9">
        <v>31.680847227000001</v>
      </c>
      <c r="F194" s="7" t="str">
        <f t="shared" si="77"/>
        <v>N/A</v>
      </c>
      <c r="G194" s="9">
        <v>35.037737397999997</v>
      </c>
      <c r="H194" s="7" t="str">
        <f t="shared" si="78"/>
        <v>N/A</v>
      </c>
      <c r="I194" s="8" t="s">
        <v>1748</v>
      </c>
      <c r="J194" s="8">
        <v>10.6</v>
      </c>
      <c r="K194" s="25" t="s">
        <v>739</v>
      </c>
      <c r="L194" s="92" t="str">
        <f t="shared" si="75"/>
        <v>Yes</v>
      </c>
    </row>
    <row r="195" spans="1:12" ht="25" x14ac:dyDescent="0.25">
      <c r="A195" s="115" t="s">
        <v>1667</v>
      </c>
      <c r="B195" s="21" t="s">
        <v>213</v>
      </c>
      <c r="C195" s="9">
        <v>0</v>
      </c>
      <c r="D195" s="7" t="str">
        <f t="shared" si="76"/>
        <v>N/A</v>
      </c>
      <c r="E195" s="9">
        <v>25.257791111</v>
      </c>
      <c r="F195" s="7" t="str">
        <f t="shared" si="77"/>
        <v>N/A</v>
      </c>
      <c r="G195" s="9">
        <v>21.016857731000002</v>
      </c>
      <c r="H195" s="7" t="str">
        <f t="shared" si="78"/>
        <v>N/A</v>
      </c>
      <c r="I195" s="8" t="s">
        <v>1748</v>
      </c>
      <c r="J195" s="8">
        <v>-16.8</v>
      </c>
      <c r="K195" s="25" t="s">
        <v>739</v>
      </c>
      <c r="L195" s="92" t="str">
        <f t="shared" si="75"/>
        <v>Yes</v>
      </c>
    </row>
    <row r="196" spans="1:12" ht="25" x14ac:dyDescent="0.25">
      <c r="A196" s="115" t="s">
        <v>1668</v>
      </c>
      <c r="B196" s="21" t="s">
        <v>213</v>
      </c>
      <c r="C196" s="9">
        <v>0</v>
      </c>
      <c r="D196" s="7" t="str">
        <f t="shared" si="76"/>
        <v>N/A</v>
      </c>
      <c r="E196" s="9">
        <v>2.9877538976000002</v>
      </c>
      <c r="F196" s="7" t="str">
        <f t="shared" si="77"/>
        <v>N/A</v>
      </c>
      <c r="G196" s="9">
        <v>0.98105508370000005</v>
      </c>
      <c r="H196" s="7" t="str">
        <f t="shared" si="78"/>
        <v>N/A</v>
      </c>
      <c r="I196" s="8" t="s">
        <v>1748</v>
      </c>
      <c r="J196" s="8">
        <v>-67.2</v>
      </c>
      <c r="K196" s="25" t="s">
        <v>739</v>
      </c>
      <c r="L196" s="92" t="str">
        <f t="shared" si="75"/>
        <v>No</v>
      </c>
    </row>
    <row r="197" spans="1:12" ht="25" x14ac:dyDescent="0.25">
      <c r="A197" s="115" t="s">
        <v>1669</v>
      </c>
      <c r="B197" s="21" t="s">
        <v>213</v>
      </c>
      <c r="C197" s="9">
        <v>0</v>
      </c>
      <c r="D197" s="7" t="str">
        <f t="shared" si="76"/>
        <v>N/A</v>
      </c>
      <c r="E197" s="9">
        <v>46.341743307000002</v>
      </c>
      <c r="F197" s="7" t="str">
        <f t="shared" si="77"/>
        <v>N/A</v>
      </c>
      <c r="G197" s="9">
        <v>46.305799950999997</v>
      </c>
      <c r="H197" s="7" t="str">
        <f t="shared" si="78"/>
        <v>N/A</v>
      </c>
      <c r="I197" s="8" t="s">
        <v>1748</v>
      </c>
      <c r="J197" s="8">
        <v>-7.8E-2</v>
      </c>
      <c r="K197" s="25" t="s">
        <v>739</v>
      </c>
      <c r="L197" s="92" t="str">
        <f t="shared" si="75"/>
        <v>Yes</v>
      </c>
    </row>
    <row r="198" spans="1:12" ht="25" x14ac:dyDescent="0.25">
      <c r="A198" s="115" t="s">
        <v>1670</v>
      </c>
      <c r="B198" s="21" t="s">
        <v>213</v>
      </c>
      <c r="C198" s="9">
        <v>0</v>
      </c>
      <c r="D198" s="7" t="str">
        <f t="shared" si="76"/>
        <v>N/A</v>
      </c>
      <c r="E198" s="9">
        <v>61.403055788000003</v>
      </c>
      <c r="F198" s="7" t="str">
        <f t="shared" si="77"/>
        <v>N/A</v>
      </c>
      <c r="G198" s="9">
        <v>63.040801729000002</v>
      </c>
      <c r="H198" s="7" t="str">
        <f t="shared" si="78"/>
        <v>N/A</v>
      </c>
      <c r="I198" s="8" t="s">
        <v>1748</v>
      </c>
      <c r="J198" s="8">
        <v>2.6669999999999998</v>
      </c>
      <c r="K198" s="25" t="s">
        <v>739</v>
      </c>
      <c r="L198" s="92" t="str">
        <f t="shared" si="75"/>
        <v>Yes</v>
      </c>
    </row>
    <row r="199" spans="1:12" ht="25" x14ac:dyDescent="0.25">
      <c r="A199" s="115" t="s">
        <v>1671</v>
      </c>
      <c r="B199" s="21" t="s">
        <v>213</v>
      </c>
      <c r="C199" s="9">
        <v>0</v>
      </c>
      <c r="D199" s="7" t="str">
        <f t="shared" si="76"/>
        <v>N/A</v>
      </c>
      <c r="E199" s="9">
        <v>4.0443285955999997</v>
      </c>
      <c r="F199" s="7" t="str">
        <f t="shared" si="77"/>
        <v>N/A</v>
      </c>
      <c r="G199" s="9">
        <v>0.52335966420000002</v>
      </c>
      <c r="H199" s="7" t="str">
        <f t="shared" si="78"/>
        <v>N/A</v>
      </c>
      <c r="I199" s="8" t="s">
        <v>1748</v>
      </c>
      <c r="J199" s="8">
        <v>-87.1</v>
      </c>
      <c r="K199" s="25" t="s">
        <v>739</v>
      </c>
      <c r="L199" s="92" t="str">
        <f t="shared" si="75"/>
        <v>No</v>
      </c>
    </row>
    <row r="200" spans="1:12" ht="25" x14ac:dyDescent="0.25">
      <c r="A200" s="115" t="s">
        <v>1672</v>
      </c>
      <c r="B200" s="21" t="s">
        <v>213</v>
      </c>
      <c r="C200" s="9">
        <v>0</v>
      </c>
      <c r="D200" s="7" t="str">
        <f t="shared" si="76"/>
        <v>N/A</v>
      </c>
      <c r="E200" s="9">
        <v>6.2857587829000003</v>
      </c>
      <c r="F200" s="7" t="str">
        <f t="shared" si="77"/>
        <v>N/A</v>
      </c>
      <c r="G200" s="9">
        <v>5.2285154800000004</v>
      </c>
      <c r="H200" s="7" t="str">
        <f t="shared" si="78"/>
        <v>N/A</v>
      </c>
      <c r="I200" s="8" t="s">
        <v>1748</v>
      </c>
      <c r="J200" s="8">
        <v>-16.8</v>
      </c>
      <c r="K200" s="25" t="s">
        <v>739</v>
      </c>
      <c r="L200" s="92" t="str">
        <f t="shared" si="75"/>
        <v>Yes</v>
      </c>
    </row>
    <row r="201" spans="1:12" ht="25" x14ac:dyDescent="0.25">
      <c r="A201" s="115" t="s">
        <v>1673</v>
      </c>
      <c r="B201" s="21" t="s">
        <v>213</v>
      </c>
      <c r="C201" s="9">
        <v>0</v>
      </c>
      <c r="D201" s="7" t="str">
        <f t="shared" si="76"/>
        <v>N/A</v>
      </c>
      <c r="E201" s="9">
        <v>3.2787422699999999E-2</v>
      </c>
      <c r="F201" s="7" t="str">
        <f t="shared" si="77"/>
        <v>N/A</v>
      </c>
      <c r="G201" s="9">
        <v>2.0488807763999999</v>
      </c>
      <c r="H201" s="7" t="str">
        <f t="shared" si="78"/>
        <v>N/A</v>
      </c>
      <c r="I201" s="8" t="s">
        <v>1748</v>
      </c>
      <c r="J201" s="8">
        <v>6149</v>
      </c>
      <c r="K201" s="25" t="s">
        <v>739</v>
      </c>
      <c r="L201" s="92" t="str">
        <f t="shared" si="75"/>
        <v>No</v>
      </c>
    </row>
    <row r="202" spans="1:12" ht="25" x14ac:dyDescent="0.25">
      <c r="A202" s="115" t="s">
        <v>1674</v>
      </c>
      <c r="B202" s="21" t="s">
        <v>213</v>
      </c>
      <c r="C202" s="9">
        <v>0</v>
      </c>
      <c r="D202" s="7" t="str">
        <f t="shared" si="76"/>
        <v>N/A</v>
      </c>
      <c r="E202" s="9">
        <v>1.7750290987999999</v>
      </c>
      <c r="F202" s="7" t="str">
        <f t="shared" si="77"/>
        <v>N/A</v>
      </c>
      <c r="G202" s="9">
        <v>1.7830969290000001</v>
      </c>
      <c r="H202" s="7" t="str">
        <f t="shared" si="78"/>
        <v>N/A</v>
      </c>
      <c r="I202" s="8" t="s">
        <v>1748</v>
      </c>
      <c r="J202" s="8">
        <v>0.45450000000000002</v>
      </c>
      <c r="K202" s="25" t="s">
        <v>739</v>
      </c>
      <c r="L202" s="92" t="str">
        <f t="shared" si="75"/>
        <v>Yes</v>
      </c>
    </row>
    <row r="203" spans="1:12" ht="25" x14ac:dyDescent="0.25">
      <c r="A203" s="115" t="s">
        <v>1675</v>
      </c>
      <c r="B203" s="21" t="s">
        <v>213</v>
      </c>
      <c r="C203" s="9">
        <v>0</v>
      </c>
      <c r="D203" s="7" t="str">
        <f t="shared" si="76"/>
        <v>N/A</v>
      </c>
      <c r="E203" s="9">
        <v>3.6885850999999999E-3</v>
      </c>
      <c r="F203" s="7" t="str">
        <f t="shared" si="77"/>
        <v>N/A</v>
      </c>
      <c r="G203" s="9">
        <v>8.2080305999999992E-3</v>
      </c>
      <c r="H203" s="7" t="str">
        <f t="shared" si="78"/>
        <v>N/A</v>
      </c>
      <c r="I203" s="8" t="s">
        <v>1748</v>
      </c>
      <c r="J203" s="8">
        <v>122.5</v>
      </c>
      <c r="K203" s="25" t="s">
        <v>739</v>
      </c>
      <c r="L203" s="92" t="str">
        <f t="shared" si="75"/>
        <v>No</v>
      </c>
    </row>
    <row r="204" spans="1:12" ht="25" x14ac:dyDescent="0.25">
      <c r="A204" s="115" t="s">
        <v>1676</v>
      </c>
      <c r="B204" s="21" t="s">
        <v>213</v>
      </c>
      <c r="C204" s="9">
        <v>0</v>
      </c>
      <c r="D204" s="7" t="str">
        <f t="shared" si="76"/>
        <v>N/A</v>
      </c>
      <c r="E204" s="9">
        <v>4.1033459565000001</v>
      </c>
      <c r="F204" s="7" t="str">
        <f t="shared" si="77"/>
        <v>N/A</v>
      </c>
      <c r="G204" s="9">
        <v>0.48583723870000001</v>
      </c>
      <c r="H204" s="7" t="str">
        <f t="shared" si="78"/>
        <v>N/A</v>
      </c>
      <c r="I204" s="8" t="s">
        <v>1748</v>
      </c>
      <c r="J204" s="8">
        <v>-88.2</v>
      </c>
      <c r="K204" s="25" t="s">
        <v>739</v>
      </c>
      <c r="L204" s="92" t="str">
        <f t="shared" si="75"/>
        <v>No</v>
      </c>
    </row>
    <row r="205" spans="1:12" ht="25" x14ac:dyDescent="0.25">
      <c r="A205" s="115" t="s">
        <v>1677</v>
      </c>
      <c r="B205" s="21" t="s">
        <v>213</v>
      </c>
      <c r="C205" s="9">
        <v>0</v>
      </c>
      <c r="D205" s="7" t="str">
        <f t="shared" si="76"/>
        <v>N/A</v>
      </c>
      <c r="E205" s="9">
        <v>1.8033082499999999E-2</v>
      </c>
      <c r="F205" s="7" t="str">
        <f t="shared" si="77"/>
        <v>N/A</v>
      </c>
      <c r="G205" s="9">
        <v>3.5177274000000001E-3</v>
      </c>
      <c r="H205" s="7" t="str">
        <f t="shared" si="78"/>
        <v>N/A</v>
      </c>
      <c r="I205" s="8" t="s">
        <v>1748</v>
      </c>
      <c r="J205" s="8">
        <v>-80.5</v>
      </c>
      <c r="K205" s="25" t="s">
        <v>739</v>
      </c>
      <c r="L205" s="92" t="str">
        <f t="shared" si="75"/>
        <v>No</v>
      </c>
    </row>
    <row r="206" spans="1:12" ht="25" x14ac:dyDescent="0.25">
      <c r="A206" s="115" t="s">
        <v>1678</v>
      </c>
      <c r="B206" s="21" t="s">
        <v>213</v>
      </c>
      <c r="C206" s="9">
        <v>0</v>
      </c>
      <c r="D206" s="7" t="str">
        <f t="shared" si="76"/>
        <v>N/A</v>
      </c>
      <c r="E206" s="9">
        <v>2.5762717421999999</v>
      </c>
      <c r="F206" s="7" t="str">
        <f t="shared" si="77"/>
        <v>N/A</v>
      </c>
      <c r="G206" s="9">
        <v>4.5722638920999996</v>
      </c>
      <c r="H206" s="7" t="str">
        <f t="shared" si="78"/>
        <v>N/A</v>
      </c>
      <c r="I206" s="8" t="s">
        <v>1748</v>
      </c>
      <c r="J206" s="8">
        <v>77.48</v>
      </c>
      <c r="K206" s="25" t="s">
        <v>739</v>
      </c>
      <c r="L206" s="92" t="str">
        <f t="shared" si="75"/>
        <v>No</v>
      </c>
    </row>
    <row r="207" spans="1:12" ht="25" x14ac:dyDescent="0.25">
      <c r="A207" s="115" t="s">
        <v>1679</v>
      </c>
      <c r="B207" s="21" t="s">
        <v>213</v>
      </c>
      <c r="C207" s="9">
        <v>0</v>
      </c>
      <c r="D207" s="7" t="str">
        <f t="shared" si="76"/>
        <v>N/A</v>
      </c>
      <c r="E207" s="9">
        <v>0</v>
      </c>
      <c r="F207" s="7" t="str">
        <f t="shared" si="77"/>
        <v>N/A</v>
      </c>
      <c r="G207" s="9">
        <v>0</v>
      </c>
      <c r="H207" s="7" t="str">
        <f t="shared" si="78"/>
        <v>N/A</v>
      </c>
      <c r="I207" s="8" t="s">
        <v>1748</v>
      </c>
      <c r="J207" s="8" t="s">
        <v>1748</v>
      </c>
      <c r="K207" s="25" t="s">
        <v>739</v>
      </c>
      <c r="L207" s="92" t="str">
        <f t="shared" si="75"/>
        <v>N/A</v>
      </c>
    </row>
    <row r="208" spans="1:12" ht="25" x14ac:dyDescent="0.25">
      <c r="A208" s="115" t="s">
        <v>1680</v>
      </c>
      <c r="B208" s="21" t="s">
        <v>213</v>
      </c>
      <c r="C208" s="9">
        <v>0</v>
      </c>
      <c r="D208" s="7" t="str">
        <f t="shared" si="76"/>
        <v>N/A</v>
      </c>
      <c r="E208" s="9">
        <v>20.076968475000001</v>
      </c>
      <c r="F208" s="7" t="str">
        <f t="shared" si="77"/>
        <v>N/A</v>
      </c>
      <c r="G208" s="9">
        <v>17.039480627</v>
      </c>
      <c r="H208" s="7" t="str">
        <f t="shared" si="78"/>
        <v>N/A</v>
      </c>
      <c r="I208" s="8" t="s">
        <v>1748</v>
      </c>
      <c r="J208" s="8">
        <v>-15.1</v>
      </c>
      <c r="K208" s="25" t="s">
        <v>739</v>
      </c>
      <c r="L208" s="92" t="str">
        <f t="shared" si="75"/>
        <v>Yes</v>
      </c>
    </row>
    <row r="209" spans="1:12" ht="25" x14ac:dyDescent="0.25">
      <c r="A209" s="115" t="s">
        <v>1681</v>
      </c>
      <c r="B209" s="21" t="s">
        <v>213</v>
      </c>
      <c r="C209" s="9">
        <v>0</v>
      </c>
      <c r="D209" s="7" t="str">
        <f t="shared" si="76"/>
        <v>N/A</v>
      </c>
      <c r="E209" s="9">
        <v>0</v>
      </c>
      <c r="F209" s="7" t="str">
        <f t="shared" si="77"/>
        <v>N/A</v>
      </c>
      <c r="G209" s="9">
        <v>0</v>
      </c>
      <c r="H209" s="7" t="str">
        <f t="shared" si="78"/>
        <v>N/A</v>
      </c>
      <c r="I209" s="8" t="s">
        <v>1748</v>
      </c>
      <c r="J209" s="8" t="s">
        <v>1748</v>
      </c>
      <c r="K209" s="25" t="s">
        <v>739</v>
      </c>
      <c r="L209" s="92" t="str">
        <f t="shared" si="75"/>
        <v>N/A</v>
      </c>
    </row>
    <row r="210" spans="1:12" ht="25" x14ac:dyDescent="0.25">
      <c r="A210" s="115" t="s">
        <v>1682</v>
      </c>
      <c r="B210" s="21" t="s">
        <v>213</v>
      </c>
      <c r="C210" s="9">
        <v>0</v>
      </c>
      <c r="D210" s="7" t="str">
        <f t="shared" si="76"/>
        <v>N/A</v>
      </c>
      <c r="E210" s="9">
        <v>15.180576731</v>
      </c>
      <c r="F210" s="7" t="str">
        <f t="shared" si="77"/>
        <v>N/A</v>
      </c>
      <c r="G210" s="9">
        <v>16.461400759</v>
      </c>
      <c r="H210" s="7" t="str">
        <f t="shared" si="78"/>
        <v>N/A</v>
      </c>
      <c r="I210" s="8" t="s">
        <v>1748</v>
      </c>
      <c r="J210" s="8">
        <v>8.4369999999999994</v>
      </c>
      <c r="K210" s="25" t="s">
        <v>739</v>
      </c>
      <c r="L210" s="92" t="str">
        <f t="shared" si="75"/>
        <v>Yes</v>
      </c>
    </row>
    <row r="211" spans="1:12" ht="25" x14ac:dyDescent="0.25">
      <c r="A211" s="115" t="s">
        <v>1683</v>
      </c>
      <c r="B211" s="21" t="s">
        <v>213</v>
      </c>
      <c r="C211" s="9">
        <v>0</v>
      </c>
      <c r="D211" s="7" t="str">
        <f t="shared" si="76"/>
        <v>N/A</v>
      </c>
      <c r="E211" s="9">
        <v>0</v>
      </c>
      <c r="F211" s="7" t="str">
        <f t="shared" si="77"/>
        <v>N/A</v>
      </c>
      <c r="G211" s="9">
        <v>0</v>
      </c>
      <c r="H211" s="7" t="str">
        <f t="shared" si="78"/>
        <v>N/A</v>
      </c>
      <c r="I211" s="8" t="s">
        <v>1748</v>
      </c>
      <c r="J211" s="8" t="s">
        <v>1748</v>
      </c>
      <c r="K211" s="25" t="s">
        <v>739</v>
      </c>
      <c r="L211" s="92" t="str">
        <f t="shared" si="75"/>
        <v>N/A</v>
      </c>
    </row>
    <row r="212" spans="1:12" ht="25" x14ac:dyDescent="0.25">
      <c r="A212" s="115" t="s">
        <v>1684</v>
      </c>
      <c r="B212" s="21" t="s">
        <v>213</v>
      </c>
      <c r="C212" s="9">
        <v>0</v>
      </c>
      <c r="D212" s="7" t="str">
        <f t="shared" si="76"/>
        <v>N/A</v>
      </c>
      <c r="E212" s="9">
        <v>0</v>
      </c>
      <c r="F212" s="7" t="str">
        <f t="shared" si="77"/>
        <v>N/A</v>
      </c>
      <c r="G212" s="9">
        <v>3.3918709228999999</v>
      </c>
      <c r="H212" s="7" t="str">
        <f t="shared" si="78"/>
        <v>N/A</v>
      </c>
      <c r="I212" s="8" t="s">
        <v>1748</v>
      </c>
      <c r="J212" s="8" t="s">
        <v>1748</v>
      </c>
      <c r="K212" s="25" t="s">
        <v>739</v>
      </c>
      <c r="L212" s="92" t="str">
        <f t="shared" si="75"/>
        <v>N/A</v>
      </c>
    </row>
    <row r="213" spans="1:12" ht="25" x14ac:dyDescent="0.25">
      <c r="A213" s="116" t="s">
        <v>1657</v>
      </c>
      <c r="B213" s="100" t="s">
        <v>213</v>
      </c>
      <c r="C213" s="150">
        <v>0</v>
      </c>
      <c r="D213" s="131" t="str">
        <f t="shared" si="76"/>
        <v>N/A</v>
      </c>
      <c r="E213" s="150">
        <v>2.2168396203</v>
      </c>
      <c r="F213" s="131" t="str">
        <f t="shared" si="77"/>
        <v>N/A</v>
      </c>
      <c r="G213" s="150">
        <v>2.3361618467</v>
      </c>
      <c r="H213" s="131" t="str">
        <f t="shared" si="78"/>
        <v>N/A</v>
      </c>
      <c r="I213" s="132" t="s">
        <v>1748</v>
      </c>
      <c r="J213" s="132">
        <v>5.383</v>
      </c>
      <c r="K213" s="145" t="s">
        <v>739</v>
      </c>
      <c r="L213" s="103" t="str">
        <f t="shared" si="75"/>
        <v>Yes</v>
      </c>
    </row>
    <row r="214" spans="1:12" x14ac:dyDescent="0.25">
      <c r="A214" s="170" t="s">
        <v>1646</v>
      </c>
      <c r="B214" s="171"/>
      <c r="C214" s="171"/>
      <c r="D214" s="171"/>
      <c r="E214" s="171"/>
      <c r="F214" s="171"/>
      <c r="G214" s="171"/>
      <c r="H214" s="171"/>
      <c r="I214" s="171"/>
      <c r="J214" s="171"/>
      <c r="K214" s="171"/>
      <c r="L214" s="172"/>
    </row>
    <row r="215" spans="1:12" x14ac:dyDescent="0.25">
      <c r="A215" s="165" t="s">
        <v>1644</v>
      </c>
      <c r="B215" s="166"/>
      <c r="C215" s="166"/>
      <c r="D215" s="166"/>
      <c r="E215" s="166"/>
      <c r="F215" s="166"/>
      <c r="G215" s="166"/>
      <c r="H215" s="166"/>
      <c r="I215" s="166"/>
      <c r="J215" s="166"/>
      <c r="K215" s="166"/>
      <c r="L215" s="167"/>
    </row>
    <row r="216" spans="1:12" s="13" customFormat="1" x14ac:dyDescent="0.25">
      <c r="A216" s="168" t="s">
        <v>1742</v>
      </c>
      <c r="B216" s="168"/>
      <c r="C216" s="168"/>
      <c r="D216" s="168"/>
      <c r="E216" s="168"/>
      <c r="F216" s="168"/>
      <c r="G216" s="168"/>
      <c r="H216" s="168"/>
      <c r="I216" s="168"/>
      <c r="J216" s="168"/>
      <c r="K216" s="168"/>
      <c r="L216" s="169"/>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1" activePane="bottomRight" state="frozen"/>
      <selection activeCell="L3" sqref="L3"/>
      <selection pane="topRight" activeCell="L3" sqref="L3"/>
      <selection pane="bottomLeft" activeCell="L3" sqref="L3"/>
      <selection pane="bottomRight" activeCell="A255" sqref="A255:L255"/>
    </sheetView>
  </sheetViews>
  <sheetFormatPr defaultColWidth="9.1796875" defaultRowHeight="12.5" x14ac:dyDescent="0.25"/>
  <cols>
    <col min="1" max="1" width="77.26953125" style="28"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4" customHeight="1" x14ac:dyDescent="0.3">
      <c r="A2" s="179" t="s">
        <v>1607</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24" t="s">
        <v>3</v>
      </c>
      <c r="B6" s="25" t="s">
        <v>213</v>
      </c>
      <c r="C6" s="1">
        <v>107919</v>
      </c>
      <c r="D6" s="7" t="str">
        <f t="shared" ref="D6:D39" si="0">IF($B6="N/A","N/A",IF(C6&gt;10,"No",IF(C6&lt;-10,"No","Yes")))</f>
        <v>N/A</v>
      </c>
      <c r="E6" s="1">
        <v>97551</v>
      </c>
      <c r="F6" s="7" t="str">
        <f t="shared" ref="F6:F39" si="1">IF($B6="N/A","N/A",IF(E6&gt;10,"No",IF(E6&lt;-10,"No","Yes")))</f>
        <v>N/A</v>
      </c>
      <c r="G6" s="1">
        <v>101739</v>
      </c>
      <c r="H6" s="7" t="str">
        <f t="shared" ref="H6:H39" si="2">IF($B6="N/A","N/A",IF(G6&gt;10,"No",IF(G6&lt;-10,"No","Yes")))</f>
        <v>N/A</v>
      </c>
      <c r="I6" s="8">
        <v>-9.61</v>
      </c>
      <c r="J6" s="8">
        <v>4.2930000000000001</v>
      </c>
      <c r="K6" s="25" t="s">
        <v>739</v>
      </c>
      <c r="L6" s="92" t="str">
        <f t="shared" ref="L6:L39" si="3">IF(J6="Div by 0", "N/A", IF(K6="N/A","N/A", IF(J6&gt;VALUE(MID(K6,1,2)), "No", IF(J6&lt;-1*VALUE(MID(K6,1,2)), "No", "Yes"))))</f>
        <v>Yes</v>
      </c>
    </row>
    <row r="7" spans="1:12" x14ac:dyDescent="0.25">
      <c r="A7" s="124" t="s">
        <v>4</v>
      </c>
      <c r="B7" s="21" t="s">
        <v>213</v>
      </c>
      <c r="C7" s="22">
        <v>0</v>
      </c>
      <c r="D7" s="7" t="str">
        <f t="shared" si="0"/>
        <v>N/A</v>
      </c>
      <c r="E7" s="22">
        <v>71897</v>
      </c>
      <c r="F7" s="7" t="str">
        <f t="shared" si="1"/>
        <v>N/A</v>
      </c>
      <c r="G7" s="22">
        <v>79264</v>
      </c>
      <c r="H7" s="7" t="str">
        <f t="shared" si="2"/>
        <v>N/A</v>
      </c>
      <c r="I7" s="8" t="s">
        <v>1748</v>
      </c>
      <c r="J7" s="8">
        <v>10.25</v>
      </c>
      <c r="K7" s="25" t="s">
        <v>739</v>
      </c>
      <c r="L7" s="92" t="str">
        <f t="shared" si="3"/>
        <v>Yes</v>
      </c>
    </row>
    <row r="8" spans="1:12" x14ac:dyDescent="0.25">
      <c r="A8" s="124" t="s">
        <v>359</v>
      </c>
      <c r="B8" s="21" t="s">
        <v>213</v>
      </c>
      <c r="C8" s="22">
        <v>0</v>
      </c>
      <c r="D8" s="7" t="str">
        <f>IF($B8="N/A","N/A",IF(C8&gt;10,"No",IF(C8&lt;-10,"No","Yes")))</f>
        <v>N/A</v>
      </c>
      <c r="E8" s="22">
        <v>73.701961026000006</v>
      </c>
      <c r="F8" s="7" t="str">
        <f t="shared" si="1"/>
        <v>N/A</v>
      </c>
      <c r="G8" s="4">
        <v>77.909159712999994</v>
      </c>
      <c r="H8" s="7" t="str">
        <f t="shared" si="2"/>
        <v>N/A</v>
      </c>
      <c r="I8" s="8" t="s">
        <v>1748</v>
      </c>
      <c r="J8" s="8">
        <v>5.7080000000000002</v>
      </c>
      <c r="K8" s="25" t="s">
        <v>739</v>
      </c>
      <c r="L8" s="92" t="str">
        <f t="shared" si="3"/>
        <v>Yes</v>
      </c>
    </row>
    <row r="9" spans="1:12" x14ac:dyDescent="0.25">
      <c r="A9" s="124" t="s">
        <v>83</v>
      </c>
      <c r="B9" s="21" t="s">
        <v>213</v>
      </c>
      <c r="C9" s="22">
        <v>76712.350000000006</v>
      </c>
      <c r="D9" s="7" t="str">
        <f t="shared" si="0"/>
        <v>N/A</v>
      </c>
      <c r="E9" s="22">
        <v>72337.710000000006</v>
      </c>
      <c r="F9" s="7" t="str">
        <f t="shared" si="1"/>
        <v>N/A</v>
      </c>
      <c r="G9" s="22">
        <v>74758.73</v>
      </c>
      <c r="H9" s="7" t="str">
        <f t="shared" si="2"/>
        <v>N/A</v>
      </c>
      <c r="I9" s="8">
        <v>-5.7</v>
      </c>
      <c r="J9" s="8">
        <v>3.347</v>
      </c>
      <c r="K9" s="25" t="s">
        <v>739</v>
      </c>
      <c r="L9" s="92" t="str">
        <f t="shared" si="3"/>
        <v>Yes</v>
      </c>
    </row>
    <row r="10" spans="1:12" x14ac:dyDescent="0.25">
      <c r="A10" s="124" t="s">
        <v>100</v>
      </c>
      <c r="B10" s="21" t="s">
        <v>213</v>
      </c>
      <c r="C10" s="22">
        <v>1926</v>
      </c>
      <c r="D10" s="7" t="str">
        <f t="shared" si="0"/>
        <v>N/A</v>
      </c>
      <c r="E10" s="22">
        <v>1985</v>
      </c>
      <c r="F10" s="7" t="str">
        <f t="shared" si="1"/>
        <v>N/A</v>
      </c>
      <c r="G10" s="22">
        <v>1749</v>
      </c>
      <c r="H10" s="7" t="str">
        <f t="shared" si="2"/>
        <v>N/A</v>
      </c>
      <c r="I10" s="8">
        <v>3.0630000000000002</v>
      </c>
      <c r="J10" s="8">
        <v>-11.9</v>
      </c>
      <c r="K10" s="25" t="s">
        <v>739</v>
      </c>
      <c r="L10" s="92" t="str">
        <f t="shared" si="3"/>
        <v>Yes</v>
      </c>
    </row>
    <row r="11" spans="1:12" x14ac:dyDescent="0.25">
      <c r="A11" s="124" t="s">
        <v>990</v>
      </c>
      <c r="B11" s="21" t="s">
        <v>213</v>
      </c>
      <c r="C11" s="22">
        <v>1082</v>
      </c>
      <c r="D11" s="7" t="str">
        <f t="shared" si="0"/>
        <v>N/A</v>
      </c>
      <c r="E11" s="22">
        <v>1127</v>
      </c>
      <c r="F11" s="7" t="str">
        <f t="shared" si="1"/>
        <v>N/A</v>
      </c>
      <c r="G11" s="22">
        <v>1118</v>
      </c>
      <c r="H11" s="7" t="str">
        <f t="shared" si="2"/>
        <v>N/A</v>
      </c>
      <c r="I11" s="8">
        <v>4.1589999999999998</v>
      </c>
      <c r="J11" s="8">
        <v>-0.79900000000000004</v>
      </c>
      <c r="K11" s="25" t="s">
        <v>739</v>
      </c>
      <c r="L11" s="92" t="str">
        <f t="shared" si="3"/>
        <v>Yes</v>
      </c>
    </row>
    <row r="12" spans="1:12" x14ac:dyDescent="0.25">
      <c r="A12" s="124" t="s">
        <v>991</v>
      </c>
      <c r="B12" s="21" t="s">
        <v>213</v>
      </c>
      <c r="C12" s="22">
        <v>385</v>
      </c>
      <c r="D12" s="7" t="str">
        <f t="shared" si="0"/>
        <v>N/A</v>
      </c>
      <c r="E12" s="22">
        <v>417</v>
      </c>
      <c r="F12" s="7" t="str">
        <f t="shared" si="1"/>
        <v>N/A</v>
      </c>
      <c r="G12" s="22">
        <v>474</v>
      </c>
      <c r="H12" s="7" t="str">
        <f t="shared" si="2"/>
        <v>N/A</v>
      </c>
      <c r="I12" s="8">
        <v>8.3119999999999994</v>
      </c>
      <c r="J12" s="8">
        <v>13.67</v>
      </c>
      <c r="K12" s="25" t="s">
        <v>739</v>
      </c>
      <c r="L12" s="92" t="str">
        <f t="shared" si="3"/>
        <v>Yes</v>
      </c>
    </row>
    <row r="13" spans="1:12" x14ac:dyDescent="0.25">
      <c r="A13" s="124" t="s">
        <v>992</v>
      </c>
      <c r="B13" s="21" t="s">
        <v>213</v>
      </c>
      <c r="C13" s="22">
        <v>47</v>
      </c>
      <c r="D13" s="7" t="str">
        <f t="shared" si="0"/>
        <v>N/A</v>
      </c>
      <c r="E13" s="22">
        <v>47</v>
      </c>
      <c r="F13" s="7" t="str">
        <f t="shared" si="1"/>
        <v>N/A</v>
      </c>
      <c r="G13" s="22">
        <v>12</v>
      </c>
      <c r="H13" s="7" t="str">
        <f t="shared" si="2"/>
        <v>N/A</v>
      </c>
      <c r="I13" s="8">
        <v>0</v>
      </c>
      <c r="J13" s="8">
        <v>-74.5</v>
      </c>
      <c r="K13" s="25" t="s">
        <v>739</v>
      </c>
      <c r="L13" s="92" t="str">
        <f t="shared" si="3"/>
        <v>No</v>
      </c>
    </row>
    <row r="14" spans="1:12" x14ac:dyDescent="0.25">
      <c r="A14" s="124" t="s">
        <v>993</v>
      </c>
      <c r="B14" s="21" t="s">
        <v>213</v>
      </c>
      <c r="C14" s="22">
        <v>412</v>
      </c>
      <c r="D14" s="7" t="str">
        <f t="shared" si="0"/>
        <v>N/A</v>
      </c>
      <c r="E14" s="22">
        <v>394</v>
      </c>
      <c r="F14" s="7" t="str">
        <f t="shared" si="1"/>
        <v>N/A</v>
      </c>
      <c r="G14" s="22">
        <v>145</v>
      </c>
      <c r="H14" s="7" t="str">
        <f t="shared" si="2"/>
        <v>N/A</v>
      </c>
      <c r="I14" s="8">
        <v>-4.37</v>
      </c>
      <c r="J14" s="8">
        <v>-63.2</v>
      </c>
      <c r="K14" s="25" t="s">
        <v>739</v>
      </c>
      <c r="L14" s="92" t="str">
        <f t="shared" si="3"/>
        <v>No</v>
      </c>
    </row>
    <row r="15" spans="1:12" x14ac:dyDescent="0.25">
      <c r="A15" s="123" t="s">
        <v>994</v>
      </c>
      <c r="B15" s="21" t="s">
        <v>213</v>
      </c>
      <c r="C15" s="22">
        <v>0</v>
      </c>
      <c r="D15" s="7" t="str">
        <f t="shared" si="0"/>
        <v>N/A</v>
      </c>
      <c r="E15" s="22">
        <v>0</v>
      </c>
      <c r="F15" s="7" t="str">
        <f t="shared" si="1"/>
        <v>N/A</v>
      </c>
      <c r="G15" s="22">
        <v>0</v>
      </c>
      <c r="H15" s="7" t="str">
        <f t="shared" si="2"/>
        <v>N/A</v>
      </c>
      <c r="I15" s="8" t="s">
        <v>1748</v>
      </c>
      <c r="J15" s="8" t="s">
        <v>1748</v>
      </c>
      <c r="K15" s="25" t="s">
        <v>739</v>
      </c>
      <c r="L15" s="92" t="str">
        <f t="shared" si="3"/>
        <v>N/A</v>
      </c>
    </row>
    <row r="16" spans="1:12" x14ac:dyDescent="0.25">
      <c r="A16" s="123" t="s">
        <v>102</v>
      </c>
      <c r="B16" s="21" t="s">
        <v>213</v>
      </c>
      <c r="C16" s="22">
        <v>41861</v>
      </c>
      <c r="D16" s="7" t="str">
        <f t="shared" si="0"/>
        <v>N/A</v>
      </c>
      <c r="E16" s="22">
        <v>42252</v>
      </c>
      <c r="F16" s="7" t="str">
        <f t="shared" si="1"/>
        <v>N/A</v>
      </c>
      <c r="G16" s="22">
        <v>42069</v>
      </c>
      <c r="H16" s="7" t="str">
        <f t="shared" si="2"/>
        <v>N/A</v>
      </c>
      <c r="I16" s="8">
        <v>0.93400000000000005</v>
      </c>
      <c r="J16" s="8">
        <v>-0.433</v>
      </c>
      <c r="K16" s="25" t="s">
        <v>739</v>
      </c>
      <c r="L16" s="92" t="str">
        <f t="shared" si="3"/>
        <v>Yes</v>
      </c>
    </row>
    <row r="17" spans="1:12" x14ac:dyDescent="0.25">
      <c r="A17" s="123" t="s">
        <v>995</v>
      </c>
      <c r="B17" s="21" t="s">
        <v>213</v>
      </c>
      <c r="C17" s="22">
        <v>31355</v>
      </c>
      <c r="D17" s="7" t="str">
        <f t="shared" si="0"/>
        <v>N/A</v>
      </c>
      <c r="E17" s="22">
        <v>31926</v>
      </c>
      <c r="F17" s="7" t="str">
        <f t="shared" si="1"/>
        <v>N/A</v>
      </c>
      <c r="G17" s="22">
        <v>32652</v>
      </c>
      <c r="H17" s="7" t="str">
        <f t="shared" si="2"/>
        <v>N/A</v>
      </c>
      <c r="I17" s="8">
        <v>1.821</v>
      </c>
      <c r="J17" s="8">
        <v>2.274</v>
      </c>
      <c r="K17" s="25" t="s">
        <v>739</v>
      </c>
      <c r="L17" s="92" t="str">
        <f t="shared" si="3"/>
        <v>Yes</v>
      </c>
    </row>
    <row r="18" spans="1:12" x14ac:dyDescent="0.25">
      <c r="A18" s="123" t="s">
        <v>996</v>
      </c>
      <c r="B18" s="21" t="s">
        <v>213</v>
      </c>
      <c r="C18" s="22">
        <v>2572</v>
      </c>
      <c r="D18" s="7" t="str">
        <f t="shared" si="0"/>
        <v>N/A</v>
      </c>
      <c r="E18" s="22">
        <v>2483</v>
      </c>
      <c r="F18" s="7" t="str">
        <f t="shared" si="1"/>
        <v>N/A</v>
      </c>
      <c r="G18" s="22">
        <v>2336</v>
      </c>
      <c r="H18" s="7" t="str">
        <f t="shared" si="2"/>
        <v>N/A</v>
      </c>
      <c r="I18" s="8">
        <v>-3.46</v>
      </c>
      <c r="J18" s="8">
        <v>-5.92</v>
      </c>
      <c r="K18" s="25" t="s">
        <v>739</v>
      </c>
      <c r="L18" s="92" t="str">
        <f t="shared" si="3"/>
        <v>Yes</v>
      </c>
    </row>
    <row r="19" spans="1:12" x14ac:dyDescent="0.25">
      <c r="A19" s="123" t="s">
        <v>997</v>
      </c>
      <c r="B19" s="21" t="s">
        <v>213</v>
      </c>
      <c r="C19" s="22">
        <v>2151</v>
      </c>
      <c r="D19" s="7" t="str">
        <f t="shared" si="0"/>
        <v>N/A</v>
      </c>
      <c r="E19" s="22">
        <v>2093</v>
      </c>
      <c r="F19" s="7" t="str">
        <f t="shared" si="1"/>
        <v>N/A</v>
      </c>
      <c r="G19" s="22">
        <v>928</v>
      </c>
      <c r="H19" s="7" t="str">
        <f t="shared" si="2"/>
        <v>N/A</v>
      </c>
      <c r="I19" s="8">
        <v>-2.7</v>
      </c>
      <c r="J19" s="8">
        <v>-55.7</v>
      </c>
      <c r="K19" s="25" t="s">
        <v>739</v>
      </c>
      <c r="L19" s="92" t="str">
        <f t="shared" si="3"/>
        <v>No</v>
      </c>
    </row>
    <row r="20" spans="1:12" x14ac:dyDescent="0.25">
      <c r="A20" s="123" t="s">
        <v>998</v>
      </c>
      <c r="B20" s="21" t="s">
        <v>213</v>
      </c>
      <c r="C20" s="22">
        <v>5783</v>
      </c>
      <c r="D20" s="7" t="str">
        <f t="shared" si="0"/>
        <v>N/A</v>
      </c>
      <c r="E20" s="22">
        <v>5750</v>
      </c>
      <c r="F20" s="7" t="str">
        <f t="shared" si="1"/>
        <v>N/A</v>
      </c>
      <c r="G20" s="22">
        <v>6153</v>
      </c>
      <c r="H20" s="7" t="str">
        <f t="shared" si="2"/>
        <v>N/A</v>
      </c>
      <c r="I20" s="8">
        <v>-0.57099999999999995</v>
      </c>
      <c r="J20" s="8">
        <v>7.0090000000000003</v>
      </c>
      <c r="K20" s="25" t="s">
        <v>739</v>
      </c>
      <c r="L20" s="92" t="str">
        <f t="shared" si="3"/>
        <v>Yes</v>
      </c>
    </row>
    <row r="21" spans="1:12" x14ac:dyDescent="0.25">
      <c r="A21" s="115" t="s">
        <v>999</v>
      </c>
      <c r="B21" s="21" t="s">
        <v>213</v>
      </c>
      <c r="C21" s="22">
        <v>0</v>
      </c>
      <c r="D21" s="7" t="str">
        <f t="shared" si="0"/>
        <v>N/A</v>
      </c>
      <c r="E21" s="22">
        <v>0</v>
      </c>
      <c r="F21" s="7" t="str">
        <f t="shared" si="1"/>
        <v>N/A</v>
      </c>
      <c r="G21" s="22">
        <v>0</v>
      </c>
      <c r="H21" s="7" t="str">
        <f t="shared" si="2"/>
        <v>N/A</v>
      </c>
      <c r="I21" s="8" t="s">
        <v>1748</v>
      </c>
      <c r="J21" s="8" t="s">
        <v>1748</v>
      </c>
      <c r="K21" s="25" t="s">
        <v>739</v>
      </c>
      <c r="L21" s="92" t="str">
        <f t="shared" si="3"/>
        <v>N/A</v>
      </c>
    </row>
    <row r="22" spans="1:12" x14ac:dyDescent="0.25">
      <c r="A22" s="123" t="s">
        <v>1728</v>
      </c>
      <c r="B22" s="21" t="s">
        <v>213</v>
      </c>
      <c r="C22" s="22">
        <v>51364</v>
      </c>
      <c r="D22" s="7" t="str">
        <f t="shared" si="0"/>
        <v>N/A</v>
      </c>
      <c r="E22" s="22">
        <v>43075</v>
      </c>
      <c r="F22" s="7" t="str">
        <f t="shared" si="1"/>
        <v>N/A</v>
      </c>
      <c r="G22" s="22">
        <v>46684</v>
      </c>
      <c r="H22" s="7" t="str">
        <f t="shared" si="2"/>
        <v>N/A</v>
      </c>
      <c r="I22" s="8">
        <v>-16.100000000000001</v>
      </c>
      <c r="J22" s="8">
        <v>8.3780000000000001</v>
      </c>
      <c r="K22" s="25" t="s">
        <v>739</v>
      </c>
      <c r="L22" s="92" t="str">
        <f t="shared" si="3"/>
        <v>Yes</v>
      </c>
    </row>
    <row r="23" spans="1:12" x14ac:dyDescent="0.25">
      <c r="A23" s="123" t="s">
        <v>1000</v>
      </c>
      <c r="B23" s="21" t="s">
        <v>213</v>
      </c>
      <c r="C23" s="22">
        <v>7110</v>
      </c>
      <c r="D23" s="7" t="str">
        <f t="shared" si="0"/>
        <v>N/A</v>
      </c>
      <c r="E23" s="22">
        <v>5214</v>
      </c>
      <c r="F23" s="7" t="str">
        <f t="shared" si="1"/>
        <v>N/A</v>
      </c>
      <c r="G23" s="22">
        <v>5200</v>
      </c>
      <c r="H23" s="7" t="str">
        <f t="shared" si="2"/>
        <v>N/A</v>
      </c>
      <c r="I23" s="8">
        <v>-26.7</v>
      </c>
      <c r="J23" s="8">
        <v>-0.26900000000000002</v>
      </c>
      <c r="K23" s="25" t="s">
        <v>739</v>
      </c>
      <c r="L23" s="92" t="str">
        <f t="shared" si="3"/>
        <v>Yes</v>
      </c>
    </row>
    <row r="24" spans="1:12" x14ac:dyDescent="0.25">
      <c r="A24" s="123" t="s">
        <v>1001</v>
      </c>
      <c r="B24" s="21" t="s">
        <v>213</v>
      </c>
      <c r="C24" s="22">
        <v>0</v>
      </c>
      <c r="D24" s="7" t="str">
        <f t="shared" si="0"/>
        <v>N/A</v>
      </c>
      <c r="E24" s="22">
        <v>0</v>
      </c>
      <c r="F24" s="7" t="str">
        <f t="shared" si="1"/>
        <v>N/A</v>
      </c>
      <c r="G24" s="22">
        <v>0</v>
      </c>
      <c r="H24" s="7" t="str">
        <f t="shared" si="2"/>
        <v>N/A</v>
      </c>
      <c r="I24" s="8" t="s">
        <v>1748</v>
      </c>
      <c r="J24" s="8" t="s">
        <v>1748</v>
      </c>
      <c r="K24" s="25" t="s">
        <v>739</v>
      </c>
      <c r="L24" s="92" t="str">
        <f t="shared" si="3"/>
        <v>N/A</v>
      </c>
    </row>
    <row r="25" spans="1:12" x14ac:dyDescent="0.25">
      <c r="A25" s="123" t="s">
        <v>1002</v>
      </c>
      <c r="B25" s="21" t="s">
        <v>213</v>
      </c>
      <c r="C25" s="22">
        <v>290</v>
      </c>
      <c r="D25" s="7" t="str">
        <f t="shared" si="0"/>
        <v>N/A</v>
      </c>
      <c r="E25" s="22">
        <v>209</v>
      </c>
      <c r="F25" s="7" t="str">
        <f t="shared" si="1"/>
        <v>N/A</v>
      </c>
      <c r="G25" s="22">
        <v>181</v>
      </c>
      <c r="H25" s="7" t="str">
        <f t="shared" si="2"/>
        <v>N/A</v>
      </c>
      <c r="I25" s="8">
        <v>-27.9</v>
      </c>
      <c r="J25" s="8">
        <v>-13.4</v>
      </c>
      <c r="K25" s="25" t="s">
        <v>739</v>
      </c>
      <c r="L25" s="92" t="str">
        <f t="shared" si="3"/>
        <v>Yes</v>
      </c>
    </row>
    <row r="26" spans="1:12" x14ac:dyDescent="0.25">
      <c r="A26" s="123" t="s">
        <v>1003</v>
      </c>
      <c r="B26" s="21" t="s">
        <v>213</v>
      </c>
      <c r="C26" s="22">
        <v>29064</v>
      </c>
      <c r="D26" s="7" t="str">
        <f t="shared" si="0"/>
        <v>N/A</v>
      </c>
      <c r="E26" s="22">
        <v>22464</v>
      </c>
      <c r="F26" s="7" t="str">
        <f t="shared" si="1"/>
        <v>N/A</v>
      </c>
      <c r="G26" s="22">
        <v>25780</v>
      </c>
      <c r="H26" s="7" t="str">
        <f t="shared" si="2"/>
        <v>N/A</v>
      </c>
      <c r="I26" s="8">
        <v>-22.7</v>
      </c>
      <c r="J26" s="8">
        <v>14.76</v>
      </c>
      <c r="K26" s="25" t="s">
        <v>739</v>
      </c>
      <c r="L26" s="92" t="str">
        <f t="shared" si="3"/>
        <v>Yes</v>
      </c>
    </row>
    <row r="27" spans="1:12" x14ac:dyDescent="0.25">
      <c r="A27" s="123" t="s">
        <v>1004</v>
      </c>
      <c r="B27" s="21" t="s">
        <v>213</v>
      </c>
      <c r="C27" s="22">
        <v>532</v>
      </c>
      <c r="D27" s="7" t="str">
        <f t="shared" si="0"/>
        <v>N/A</v>
      </c>
      <c r="E27" s="22">
        <v>681</v>
      </c>
      <c r="F27" s="7" t="str">
        <f t="shared" si="1"/>
        <v>N/A</v>
      </c>
      <c r="G27" s="22">
        <v>658</v>
      </c>
      <c r="H27" s="7" t="str">
        <f t="shared" si="2"/>
        <v>N/A</v>
      </c>
      <c r="I27" s="8">
        <v>28.01</v>
      </c>
      <c r="J27" s="8">
        <v>-3.38</v>
      </c>
      <c r="K27" s="25" t="s">
        <v>739</v>
      </c>
      <c r="L27" s="92" t="str">
        <f t="shared" si="3"/>
        <v>Yes</v>
      </c>
    </row>
    <row r="28" spans="1:12" x14ac:dyDescent="0.25">
      <c r="A28" s="141" t="s">
        <v>1005</v>
      </c>
      <c r="B28" s="21" t="s">
        <v>213</v>
      </c>
      <c r="C28" s="22">
        <v>14368</v>
      </c>
      <c r="D28" s="7" t="str">
        <f t="shared" si="0"/>
        <v>N/A</v>
      </c>
      <c r="E28" s="22">
        <v>14507</v>
      </c>
      <c r="F28" s="7" t="str">
        <f t="shared" si="1"/>
        <v>N/A</v>
      </c>
      <c r="G28" s="22">
        <v>14865</v>
      </c>
      <c r="H28" s="7" t="str">
        <f t="shared" si="2"/>
        <v>N/A</v>
      </c>
      <c r="I28" s="8">
        <v>0.96740000000000004</v>
      </c>
      <c r="J28" s="8">
        <v>2.468</v>
      </c>
      <c r="K28" s="25" t="s">
        <v>739</v>
      </c>
      <c r="L28" s="92" t="str">
        <f t="shared" si="3"/>
        <v>Yes</v>
      </c>
    </row>
    <row r="29" spans="1:12" x14ac:dyDescent="0.25">
      <c r="A29" s="141" t="s">
        <v>1006</v>
      </c>
      <c r="B29" s="21" t="s">
        <v>213</v>
      </c>
      <c r="C29" s="22">
        <v>0</v>
      </c>
      <c r="D29" s="7" t="str">
        <f t="shared" si="0"/>
        <v>N/A</v>
      </c>
      <c r="E29" s="22">
        <v>0</v>
      </c>
      <c r="F29" s="7" t="str">
        <f t="shared" si="1"/>
        <v>N/A</v>
      </c>
      <c r="G29" s="22">
        <v>0</v>
      </c>
      <c r="H29" s="7" t="str">
        <f t="shared" si="2"/>
        <v>N/A</v>
      </c>
      <c r="I29" s="8" t="s">
        <v>1748</v>
      </c>
      <c r="J29" s="8" t="s">
        <v>1748</v>
      </c>
      <c r="K29" s="25" t="s">
        <v>739</v>
      </c>
      <c r="L29" s="92" t="str">
        <f t="shared" si="3"/>
        <v>N/A</v>
      </c>
    </row>
    <row r="30" spans="1:12" x14ac:dyDescent="0.25">
      <c r="A30" s="141" t="s">
        <v>106</v>
      </c>
      <c r="B30" s="21" t="s">
        <v>213</v>
      </c>
      <c r="C30" s="22">
        <v>12768</v>
      </c>
      <c r="D30" s="7" t="str">
        <f t="shared" si="0"/>
        <v>N/A</v>
      </c>
      <c r="E30" s="22">
        <v>10239</v>
      </c>
      <c r="F30" s="7" t="str">
        <f t="shared" si="1"/>
        <v>N/A</v>
      </c>
      <c r="G30" s="22">
        <v>11237</v>
      </c>
      <c r="H30" s="7" t="str">
        <f t="shared" si="2"/>
        <v>N/A</v>
      </c>
      <c r="I30" s="8">
        <v>-19.8</v>
      </c>
      <c r="J30" s="8">
        <v>9.7469999999999999</v>
      </c>
      <c r="K30" s="25" t="s">
        <v>739</v>
      </c>
      <c r="L30" s="92" t="str">
        <f t="shared" si="3"/>
        <v>Yes</v>
      </c>
    </row>
    <row r="31" spans="1:12" x14ac:dyDescent="0.25">
      <c r="A31" s="149" t="s">
        <v>1007</v>
      </c>
      <c r="B31" s="21" t="s">
        <v>213</v>
      </c>
      <c r="C31" s="22">
        <v>7357</v>
      </c>
      <c r="D31" s="7" t="str">
        <f t="shared" si="0"/>
        <v>N/A</v>
      </c>
      <c r="E31" s="22">
        <v>5023</v>
      </c>
      <c r="F31" s="7" t="str">
        <f t="shared" si="1"/>
        <v>N/A</v>
      </c>
      <c r="G31" s="22">
        <v>5481</v>
      </c>
      <c r="H31" s="7" t="str">
        <f t="shared" si="2"/>
        <v>N/A</v>
      </c>
      <c r="I31" s="8">
        <v>-31.7</v>
      </c>
      <c r="J31" s="8">
        <v>9.1180000000000003</v>
      </c>
      <c r="K31" s="25" t="s">
        <v>739</v>
      </c>
      <c r="L31" s="92" t="str">
        <f t="shared" si="3"/>
        <v>Yes</v>
      </c>
    </row>
    <row r="32" spans="1:12" x14ac:dyDescent="0.25">
      <c r="A32" s="149" t="s">
        <v>1008</v>
      </c>
      <c r="B32" s="21" t="s">
        <v>213</v>
      </c>
      <c r="C32" s="22">
        <v>0</v>
      </c>
      <c r="D32" s="7" t="str">
        <f t="shared" si="0"/>
        <v>N/A</v>
      </c>
      <c r="E32" s="22">
        <v>0</v>
      </c>
      <c r="F32" s="7" t="str">
        <f t="shared" si="1"/>
        <v>N/A</v>
      </c>
      <c r="G32" s="22">
        <v>0</v>
      </c>
      <c r="H32" s="7" t="str">
        <f t="shared" si="2"/>
        <v>N/A</v>
      </c>
      <c r="I32" s="8" t="s">
        <v>1748</v>
      </c>
      <c r="J32" s="8" t="s">
        <v>1748</v>
      </c>
      <c r="K32" s="25" t="s">
        <v>739</v>
      </c>
      <c r="L32" s="92" t="str">
        <f t="shared" si="3"/>
        <v>N/A</v>
      </c>
    </row>
    <row r="33" spans="1:12" x14ac:dyDescent="0.25">
      <c r="A33" s="149" t="s">
        <v>1009</v>
      </c>
      <c r="B33" s="21" t="s">
        <v>213</v>
      </c>
      <c r="C33" s="22">
        <v>477</v>
      </c>
      <c r="D33" s="7" t="str">
        <f t="shared" si="0"/>
        <v>N/A</v>
      </c>
      <c r="E33" s="22">
        <v>333</v>
      </c>
      <c r="F33" s="7" t="str">
        <f t="shared" si="1"/>
        <v>N/A</v>
      </c>
      <c r="G33" s="22">
        <v>378</v>
      </c>
      <c r="H33" s="7" t="str">
        <f t="shared" si="2"/>
        <v>N/A</v>
      </c>
      <c r="I33" s="8">
        <v>-30.2</v>
      </c>
      <c r="J33" s="8">
        <v>13.51</v>
      </c>
      <c r="K33" s="25" t="s">
        <v>739</v>
      </c>
      <c r="L33" s="92" t="str">
        <f t="shared" si="3"/>
        <v>Yes</v>
      </c>
    </row>
    <row r="34" spans="1:12" x14ac:dyDescent="0.25">
      <c r="A34" s="149" t="s">
        <v>1010</v>
      </c>
      <c r="B34" s="21" t="s">
        <v>213</v>
      </c>
      <c r="C34" s="22">
        <v>4598</v>
      </c>
      <c r="D34" s="7" t="str">
        <f t="shared" si="0"/>
        <v>N/A</v>
      </c>
      <c r="E34" s="22">
        <v>4362</v>
      </c>
      <c r="F34" s="7" t="str">
        <f t="shared" si="1"/>
        <v>N/A</v>
      </c>
      <c r="G34" s="22">
        <v>4720</v>
      </c>
      <c r="H34" s="7" t="str">
        <f t="shared" si="2"/>
        <v>N/A</v>
      </c>
      <c r="I34" s="8">
        <v>-5.13</v>
      </c>
      <c r="J34" s="8">
        <v>8.2070000000000007</v>
      </c>
      <c r="K34" s="25" t="s">
        <v>739</v>
      </c>
      <c r="L34" s="92" t="str">
        <f t="shared" si="3"/>
        <v>Yes</v>
      </c>
    </row>
    <row r="35" spans="1:12" x14ac:dyDescent="0.25">
      <c r="A35" s="149" t="s">
        <v>1011</v>
      </c>
      <c r="B35" s="21" t="s">
        <v>213</v>
      </c>
      <c r="C35" s="22">
        <v>336</v>
      </c>
      <c r="D35" s="7" t="str">
        <f t="shared" si="0"/>
        <v>N/A</v>
      </c>
      <c r="E35" s="22">
        <v>521</v>
      </c>
      <c r="F35" s="7" t="str">
        <f t="shared" si="1"/>
        <v>N/A</v>
      </c>
      <c r="G35" s="22">
        <v>658</v>
      </c>
      <c r="H35" s="7" t="str">
        <f t="shared" si="2"/>
        <v>N/A</v>
      </c>
      <c r="I35" s="8">
        <v>55.06</v>
      </c>
      <c r="J35" s="8">
        <v>26.3</v>
      </c>
      <c r="K35" s="25" t="s">
        <v>739</v>
      </c>
      <c r="L35" s="92" t="str">
        <f t="shared" si="3"/>
        <v>Yes</v>
      </c>
    </row>
    <row r="36" spans="1:12" x14ac:dyDescent="0.25">
      <c r="A36" s="149" t="s">
        <v>1012</v>
      </c>
      <c r="B36" s="21" t="s">
        <v>213</v>
      </c>
      <c r="C36" s="22">
        <v>0</v>
      </c>
      <c r="D36" s="7" t="str">
        <f t="shared" si="0"/>
        <v>N/A</v>
      </c>
      <c r="E36" s="22">
        <v>0</v>
      </c>
      <c r="F36" s="7" t="str">
        <f t="shared" si="1"/>
        <v>N/A</v>
      </c>
      <c r="G36" s="22">
        <v>0</v>
      </c>
      <c r="H36" s="7" t="str">
        <f t="shared" si="2"/>
        <v>N/A</v>
      </c>
      <c r="I36" s="8" t="s">
        <v>1748</v>
      </c>
      <c r="J36" s="8" t="s">
        <v>1748</v>
      </c>
      <c r="K36" s="25" t="s">
        <v>739</v>
      </c>
      <c r="L36" s="92" t="str">
        <f t="shared" si="3"/>
        <v>N/A</v>
      </c>
    </row>
    <row r="37" spans="1:12" x14ac:dyDescent="0.25">
      <c r="A37" s="149" t="s">
        <v>122</v>
      </c>
      <c r="B37" s="21" t="s">
        <v>213</v>
      </c>
      <c r="C37" s="22">
        <v>347</v>
      </c>
      <c r="D37" s="7" t="str">
        <f t="shared" si="0"/>
        <v>N/A</v>
      </c>
      <c r="E37" s="22">
        <v>359</v>
      </c>
      <c r="F37" s="7" t="str">
        <f t="shared" si="1"/>
        <v>N/A</v>
      </c>
      <c r="G37" s="22">
        <v>413</v>
      </c>
      <c r="H37" s="7" t="str">
        <f t="shared" si="2"/>
        <v>N/A</v>
      </c>
      <c r="I37" s="8">
        <v>3.4580000000000002</v>
      </c>
      <c r="J37" s="8">
        <v>15.04</v>
      </c>
      <c r="K37" s="25" t="s">
        <v>739</v>
      </c>
      <c r="L37" s="92" t="str">
        <f t="shared" si="3"/>
        <v>Yes</v>
      </c>
    </row>
    <row r="38" spans="1:12" x14ac:dyDescent="0.25">
      <c r="A38" s="149" t="s">
        <v>84</v>
      </c>
      <c r="B38" s="21" t="s">
        <v>213</v>
      </c>
      <c r="C38" s="26">
        <v>0</v>
      </c>
      <c r="D38" s="7" t="str">
        <f t="shared" si="0"/>
        <v>N/A</v>
      </c>
      <c r="E38" s="26">
        <v>636735609</v>
      </c>
      <c r="F38" s="7" t="str">
        <f t="shared" si="1"/>
        <v>N/A</v>
      </c>
      <c r="G38" s="26">
        <v>655613682</v>
      </c>
      <c r="H38" s="7" t="str">
        <f t="shared" si="2"/>
        <v>N/A</v>
      </c>
      <c r="I38" s="8" t="s">
        <v>1748</v>
      </c>
      <c r="J38" s="8">
        <v>2.9649999999999999</v>
      </c>
      <c r="K38" s="25" t="s">
        <v>739</v>
      </c>
      <c r="L38" s="92" t="str">
        <f t="shared" si="3"/>
        <v>Yes</v>
      </c>
    </row>
    <row r="39" spans="1:12" x14ac:dyDescent="0.25">
      <c r="A39" s="149" t="s">
        <v>1301</v>
      </c>
      <c r="B39" s="21" t="s">
        <v>213</v>
      </c>
      <c r="C39" s="26">
        <v>0</v>
      </c>
      <c r="D39" s="7" t="str">
        <f t="shared" si="0"/>
        <v>N/A</v>
      </c>
      <c r="E39" s="26">
        <v>6527.2073991999996</v>
      </c>
      <c r="F39" s="7" t="str">
        <f t="shared" si="1"/>
        <v>N/A</v>
      </c>
      <c r="G39" s="26">
        <v>6444.0743667999996</v>
      </c>
      <c r="H39" s="7" t="str">
        <f t="shared" si="2"/>
        <v>N/A</v>
      </c>
      <c r="I39" s="8" t="s">
        <v>1748</v>
      </c>
      <c r="J39" s="8">
        <v>-1.27</v>
      </c>
      <c r="K39" s="25" t="s">
        <v>739</v>
      </c>
      <c r="L39" s="92" t="str">
        <f t="shared" si="3"/>
        <v>Yes</v>
      </c>
    </row>
    <row r="40" spans="1:12" x14ac:dyDescent="0.25">
      <c r="A40" s="149" t="s">
        <v>1302</v>
      </c>
      <c r="B40" s="21" t="s">
        <v>213</v>
      </c>
      <c r="C40" s="26" t="s">
        <v>1748</v>
      </c>
      <c r="D40" s="7" t="str">
        <f>IF($B40="N/A","N/A",IF(C40&gt;10,"No",IF(C40&lt;-10,"No","Yes")))</f>
        <v>N/A</v>
      </c>
      <c r="E40" s="26">
        <v>8856.2194388999997</v>
      </c>
      <c r="F40" s="7" t="str">
        <f>IF($B40="N/A","N/A",IF(E40&gt;10,"No",IF(E40&lt;-10,"No","Yes")))</f>
        <v>N/A</v>
      </c>
      <c r="G40" s="26">
        <v>8271.2666783999994</v>
      </c>
      <c r="H40" s="7" t="str">
        <f>IF($B40="N/A","N/A",IF(G40&gt;10,"No",IF(G40&lt;-10,"No","Yes")))</f>
        <v>N/A</v>
      </c>
      <c r="I40" s="8" t="s">
        <v>1748</v>
      </c>
      <c r="J40" s="8">
        <v>-6.6</v>
      </c>
      <c r="K40" s="25" t="s">
        <v>739</v>
      </c>
      <c r="L40" s="92" t="str">
        <f>IF(J40="Div by 0", "N/A", IF(K40="N/A","N/A", IF(J40&gt;VALUE(MID(K40,1,2)), "No", IF(J40&lt;-1*VALUE(MID(K40,1,2)), "No", "Yes"))))</f>
        <v>Yes</v>
      </c>
    </row>
    <row r="41" spans="1:12" x14ac:dyDescent="0.25">
      <c r="A41" s="149" t="s">
        <v>107</v>
      </c>
      <c r="B41" s="21" t="s">
        <v>213</v>
      </c>
      <c r="C41" s="26">
        <v>0</v>
      </c>
      <c r="D41" s="7" t="str">
        <f t="shared" ref="D41:D44" si="4">IF($B41="N/A","N/A",IF(C41&gt;10,"No",IF(C41&lt;-10,"No","Yes")))</f>
        <v>N/A</v>
      </c>
      <c r="E41" s="26">
        <v>114939577</v>
      </c>
      <c r="F41" s="7" t="str">
        <f t="shared" ref="F41:F44" si="5">IF($B41="N/A","N/A",IF(E41&gt;10,"No",IF(E41&lt;-10,"No","Yes")))</f>
        <v>N/A</v>
      </c>
      <c r="G41" s="26">
        <v>119768148</v>
      </c>
      <c r="H41" s="7" t="str">
        <f t="shared" ref="H41:H44" si="6">IF($B41="N/A","N/A",IF(G41&gt;10,"No",IF(G41&lt;-10,"No","Yes")))</f>
        <v>N/A</v>
      </c>
      <c r="I41" s="8" t="s">
        <v>1748</v>
      </c>
      <c r="J41" s="8">
        <v>4.2009999999999996</v>
      </c>
      <c r="K41" s="25" t="s">
        <v>739</v>
      </c>
      <c r="L41" s="92" t="str">
        <f t="shared" ref="L41:L43" si="7">IF(J41="Div by 0", "N/A", IF(K41="N/A","N/A", IF(J41&gt;VALUE(MID(K41,1,2)), "No", IF(J41&lt;-1*VALUE(MID(K41,1,2)), "No", "Yes"))))</f>
        <v>Yes</v>
      </c>
    </row>
    <row r="42" spans="1:12" x14ac:dyDescent="0.25">
      <c r="A42" s="149" t="s">
        <v>158</v>
      </c>
      <c r="B42" s="25" t="s">
        <v>217</v>
      </c>
      <c r="C42" s="1">
        <v>0</v>
      </c>
      <c r="D42" s="7" t="str">
        <f>IF($B42="N/A","N/A",IF(C42&gt;0,"No",IF(C42&lt;0,"No","Yes")))</f>
        <v>Yes</v>
      </c>
      <c r="E42" s="1">
        <v>439</v>
      </c>
      <c r="F42" s="7" t="str">
        <f>IF($B42="N/A","N/A",IF(E42&gt;0,"No",IF(E42&lt;0,"No","Yes")))</f>
        <v>No</v>
      </c>
      <c r="G42" s="1">
        <v>26</v>
      </c>
      <c r="H42" s="7" t="str">
        <f>IF($B42="N/A","N/A",IF(G42&gt;0,"No",IF(G42&lt;0,"No","Yes")))</f>
        <v>No</v>
      </c>
      <c r="I42" s="8" t="s">
        <v>1748</v>
      </c>
      <c r="J42" s="8">
        <v>-94.1</v>
      </c>
      <c r="K42" s="25" t="s">
        <v>739</v>
      </c>
      <c r="L42" s="92" t="str">
        <f t="shared" si="7"/>
        <v>No</v>
      </c>
    </row>
    <row r="43" spans="1:12" x14ac:dyDescent="0.25">
      <c r="A43" s="149" t="s">
        <v>156</v>
      </c>
      <c r="B43" s="21" t="s">
        <v>213</v>
      </c>
      <c r="C43" s="26">
        <v>0</v>
      </c>
      <c r="D43" s="7" t="str">
        <f t="shared" si="4"/>
        <v>N/A</v>
      </c>
      <c r="E43" s="26">
        <v>124475</v>
      </c>
      <c r="F43" s="7" t="str">
        <f t="shared" si="5"/>
        <v>N/A</v>
      </c>
      <c r="G43" s="26">
        <v>6641</v>
      </c>
      <c r="H43" s="7" t="str">
        <f t="shared" si="6"/>
        <v>N/A</v>
      </c>
      <c r="I43" s="8" t="s">
        <v>1748</v>
      </c>
      <c r="J43" s="8">
        <v>-94.7</v>
      </c>
      <c r="K43" s="25" t="s">
        <v>739</v>
      </c>
      <c r="L43" s="92" t="str">
        <f t="shared" si="7"/>
        <v>No</v>
      </c>
    </row>
    <row r="44" spans="1:12" x14ac:dyDescent="0.25">
      <c r="A44" s="149" t="s">
        <v>1303</v>
      </c>
      <c r="B44" s="21" t="s">
        <v>213</v>
      </c>
      <c r="C44" s="26" t="s">
        <v>1748</v>
      </c>
      <c r="D44" s="7" t="str">
        <f t="shared" si="4"/>
        <v>N/A</v>
      </c>
      <c r="E44" s="26">
        <v>283.54214123000003</v>
      </c>
      <c r="F44" s="7" t="str">
        <f t="shared" si="5"/>
        <v>N/A</v>
      </c>
      <c r="G44" s="26">
        <v>255.42307692</v>
      </c>
      <c r="H44" s="7" t="str">
        <f t="shared" si="6"/>
        <v>N/A</v>
      </c>
      <c r="I44" s="8" t="s">
        <v>1748</v>
      </c>
      <c r="J44" s="8">
        <v>-9.92</v>
      </c>
      <c r="K44" s="25" t="s">
        <v>739</v>
      </c>
      <c r="L44" s="92" t="str">
        <f>IF(J44="Div by 0", "N/A", IF(OR(J44="N/A",K44="N/A"),"N/A", IF(J44&gt;VALUE(MID(K44,1,2)), "No", IF(J44&lt;-1*VALUE(MID(K44,1,2)), "No", "Yes"))))</f>
        <v>Yes</v>
      </c>
    </row>
    <row r="45" spans="1:12" x14ac:dyDescent="0.25">
      <c r="A45" s="149" t="s">
        <v>1304</v>
      </c>
      <c r="B45" s="21" t="s">
        <v>213</v>
      </c>
      <c r="C45" s="26">
        <v>0</v>
      </c>
      <c r="D45" s="7" t="str">
        <f t="shared" ref="D45:D71" si="8">IF($B45="N/A","N/A",IF(C45&gt;10,"No",IF(C45&lt;-10,"No","Yes")))</f>
        <v>N/A</v>
      </c>
      <c r="E45" s="26">
        <v>9388.7662469000006</v>
      </c>
      <c r="F45" s="7" t="str">
        <f t="shared" ref="F45:F71" si="9">IF($B45="N/A","N/A",IF(E45&gt;10,"No",IF(E45&lt;-10,"No","Yes")))</f>
        <v>N/A</v>
      </c>
      <c r="G45" s="26">
        <v>11201.810749</v>
      </c>
      <c r="H45" s="7" t="str">
        <f t="shared" ref="H45:H71" si="10">IF($B45="N/A","N/A",IF(G45&gt;10,"No",IF(G45&lt;-10,"No","Yes")))</f>
        <v>N/A</v>
      </c>
      <c r="I45" s="8" t="s">
        <v>1748</v>
      </c>
      <c r="J45" s="8">
        <v>19.309999999999999</v>
      </c>
      <c r="K45" s="25" t="s">
        <v>739</v>
      </c>
      <c r="L45" s="92" t="str">
        <f t="shared" ref="L45:L71" si="11">IF(J45="Div by 0", "N/A", IF(K45="N/A","N/A", IF(J45&gt;VALUE(MID(K45,1,2)), "No", IF(J45&lt;-1*VALUE(MID(K45,1,2)), "No", "Yes"))))</f>
        <v>Yes</v>
      </c>
    </row>
    <row r="46" spans="1:12" x14ac:dyDescent="0.25">
      <c r="A46" s="149" t="s">
        <v>1305</v>
      </c>
      <c r="B46" s="21" t="s">
        <v>213</v>
      </c>
      <c r="C46" s="26">
        <v>0</v>
      </c>
      <c r="D46" s="7" t="str">
        <f t="shared" si="8"/>
        <v>N/A</v>
      </c>
      <c r="E46" s="26">
        <v>11372.563442999999</v>
      </c>
      <c r="F46" s="7" t="str">
        <f t="shared" si="9"/>
        <v>N/A</v>
      </c>
      <c r="G46" s="26">
        <v>11930.903399000001</v>
      </c>
      <c r="H46" s="7" t="str">
        <f t="shared" si="10"/>
        <v>N/A</v>
      </c>
      <c r="I46" s="8" t="s">
        <v>1748</v>
      </c>
      <c r="J46" s="8">
        <v>4.91</v>
      </c>
      <c r="K46" s="25" t="s">
        <v>739</v>
      </c>
      <c r="L46" s="92" t="str">
        <f t="shared" si="11"/>
        <v>Yes</v>
      </c>
    </row>
    <row r="47" spans="1:12" x14ac:dyDescent="0.25">
      <c r="A47" s="149" t="s">
        <v>1306</v>
      </c>
      <c r="B47" s="21" t="s">
        <v>213</v>
      </c>
      <c r="C47" s="26">
        <v>0</v>
      </c>
      <c r="D47" s="7" t="str">
        <f t="shared" si="8"/>
        <v>N/A</v>
      </c>
      <c r="E47" s="26">
        <v>4966.9016787</v>
      </c>
      <c r="F47" s="7" t="str">
        <f t="shared" si="9"/>
        <v>N/A</v>
      </c>
      <c r="G47" s="26">
        <v>5888.7594937000003</v>
      </c>
      <c r="H47" s="7" t="str">
        <f t="shared" si="10"/>
        <v>N/A</v>
      </c>
      <c r="I47" s="8" t="s">
        <v>1748</v>
      </c>
      <c r="J47" s="8">
        <v>18.559999999999999</v>
      </c>
      <c r="K47" s="25" t="s">
        <v>739</v>
      </c>
      <c r="L47" s="92" t="str">
        <f t="shared" si="11"/>
        <v>Yes</v>
      </c>
    </row>
    <row r="48" spans="1:12" x14ac:dyDescent="0.25">
      <c r="A48" s="149" t="s">
        <v>1307</v>
      </c>
      <c r="B48" s="21" t="s">
        <v>213</v>
      </c>
      <c r="C48" s="26">
        <v>0</v>
      </c>
      <c r="D48" s="7" t="str">
        <f t="shared" si="8"/>
        <v>N/A</v>
      </c>
      <c r="E48" s="26">
        <v>329.46808511</v>
      </c>
      <c r="F48" s="7" t="str">
        <f t="shared" si="9"/>
        <v>N/A</v>
      </c>
      <c r="G48" s="26">
        <v>7.4166666667000003</v>
      </c>
      <c r="H48" s="7" t="str">
        <f t="shared" si="10"/>
        <v>N/A</v>
      </c>
      <c r="I48" s="8" t="s">
        <v>1748</v>
      </c>
      <c r="J48" s="8">
        <v>-97.7</v>
      </c>
      <c r="K48" s="25" t="s">
        <v>739</v>
      </c>
      <c r="L48" s="92" t="str">
        <f t="shared" si="11"/>
        <v>No</v>
      </c>
    </row>
    <row r="49" spans="1:12" x14ac:dyDescent="0.25">
      <c r="A49" s="149" t="s">
        <v>1308</v>
      </c>
      <c r="B49" s="21" t="s">
        <v>213</v>
      </c>
      <c r="C49" s="26">
        <v>0</v>
      </c>
      <c r="D49" s="7" t="str">
        <f t="shared" si="8"/>
        <v>N/A</v>
      </c>
      <c r="E49" s="26">
        <v>9474.9720811999996</v>
      </c>
      <c r="F49" s="7" t="str">
        <f t="shared" si="9"/>
        <v>N/A</v>
      </c>
      <c r="G49" s="26">
        <v>23874.868966000002</v>
      </c>
      <c r="H49" s="7" t="str">
        <f t="shared" si="10"/>
        <v>N/A</v>
      </c>
      <c r="I49" s="8" t="s">
        <v>1748</v>
      </c>
      <c r="J49" s="8">
        <v>152</v>
      </c>
      <c r="K49" s="25" t="s">
        <v>739</v>
      </c>
      <c r="L49" s="92" t="str">
        <f t="shared" si="11"/>
        <v>No</v>
      </c>
    </row>
    <row r="50" spans="1:12" x14ac:dyDescent="0.25">
      <c r="A50" s="149" t="s">
        <v>1309</v>
      </c>
      <c r="B50" s="21" t="s">
        <v>213</v>
      </c>
      <c r="C50" s="26" t="s">
        <v>1748</v>
      </c>
      <c r="D50" s="7" t="str">
        <f t="shared" si="8"/>
        <v>N/A</v>
      </c>
      <c r="E50" s="26" t="s">
        <v>1748</v>
      </c>
      <c r="F50" s="7" t="str">
        <f t="shared" si="9"/>
        <v>N/A</v>
      </c>
      <c r="G50" s="26" t="s">
        <v>1748</v>
      </c>
      <c r="H50" s="7" t="str">
        <f t="shared" si="10"/>
        <v>N/A</v>
      </c>
      <c r="I50" s="8" t="s">
        <v>1748</v>
      </c>
      <c r="J50" s="8" t="s">
        <v>1748</v>
      </c>
      <c r="K50" s="25" t="s">
        <v>739</v>
      </c>
      <c r="L50" s="92" t="str">
        <f t="shared" si="11"/>
        <v>N/A</v>
      </c>
    </row>
    <row r="51" spans="1:12" x14ac:dyDescent="0.25">
      <c r="A51" s="149" t="s">
        <v>1310</v>
      </c>
      <c r="B51" s="21" t="s">
        <v>213</v>
      </c>
      <c r="C51" s="26">
        <v>0</v>
      </c>
      <c r="D51" s="7" t="str">
        <f t="shared" si="8"/>
        <v>N/A</v>
      </c>
      <c r="E51" s="26">
        <v>11951.454132000001</v>
      </c>
      <c r="F51" s="7" t="str">
        <f t="shared" si="9"/>
        <v>N/A</v>
      </c>
      <c r="G51" s="26">
        <v>12447.161733999999</v>
      </c>
      <c r="H51" s="7" t="str">
        <f t="shared" si="10"/>
        <v>N/A</v>
      </c>
      <c r="I51" s="8" t="s">
        <v>1748</v>
      </c>
      <c r="J51" s="8">
        <v>4.1479999999999997</v>
      </c>
      <c r="K51" s="25" t="s">
        <v>739</v>
      </c>
      <c r="L51" s="92" t="str">
        <f t="shared" si="11"/>
        <v>Yes</v>
      </c>
    </row>
    <row r="52" spans="1:12" x14ac:dyDescent="0.25">
      <c r="A52" s="149" t="s">
        <v>1311</v>
      </c>
      <c r="B52" s="21" t="s">
        <v>213</v>
      </c>
      <c r="C52" s="26">
        <v>0</v>
      </c>
      <c r="D52" s="7" t="str">
        <f t="shared" si="8"/>
        <v>N/A</v>
      </c>
      <c r="E52" s="26">
        <v>11848.960564999999</v>
      </c>
      <c r="F52" s="7" t="str">
        <f t="shared" si="9"/>
        <v>N/A</v>
      </c>
      <c r="G52" s="26">
        <v>12393.752205000001</v>
      </c>
      <c r="H52" s="7" t="str">
        <f t="shared" si="10"/>
        <v>N/A</v>
      </c>
      <c r="I52" s="8" t="s">
        <v>1748</v>
      </c>
      <c r="J52" s="8">
        <v>4.5979999999999999</v>
      </c>
      <c r="K52" s="25" t="s">
        <v>739</v>
      </c>
      <c r="L52" s="92" t="str">
        <f t="shared" si="11"/>
        <v>Yes</v>
      </c>
    </row>
    <row r="53" spans="1:12" x14ac:dyDescent="0.25">
      <c r="A53" s="149" t="s">
        <v>1312</v>
      </c>
      <c r="B53" s="21" t="s">
        <v>213</v>
      </c>
      <c r="C53" s="26">
        <v>0</v>
      </c>
      <c r="D53" s="7" t="str">
        <f t="shared" si="8"/>
        <v>N/A</v>
      </c>
      <c r="E53" s="26">
        <v>17215.107128</v>
      </c>
      <c r="F53" s="7" t="str">
        <f t="shared" si="9"/>
        <v>N/A</v>
      </c>
      <c r="G53" s="26">
        <v>17299.903682</v>
      </c>
      <c r="H53" s="7" t="str">
        <f t="shared" si="10"/>
        <v>N/A</v>
      </c>
      <c r="I53" s="8" t="s">
        <v>1748</v>
      </c>
      <c r="J53" s="8">
        <v>0.49259999999999998</v>
      </c>
      <c r="K53" s="25" t="s">
        <v>739</v>
      </c>
      <c r="L53" s="92" t="str">
        <f t="shared" si="11"/>
        <v>Yes</v>
      </c>
    </row>
    <row r="54" spans="1:12" x14ac:dyDescent="0.25">
      <c r="A54" s="149" t="s">
        <v>1313</v>
      </c>
      <c r="B54" s="21" t="s">
        <v>213</v>
      </c>
      <c r="C54" s="26">
        <v>0</v>
      </c>
      <c r="D54" s="7" t="str">
        <f t="shared" si="8"/>
        <v>N/A</v>
      </c>
      <c r="E54" s="26">
        <v>3863.7902531999998</v>
      </c>
      <c r="F54" s="7" t="str">
        <f t="shared" si="9"/>
        <v>N/A</v>
      </c>
      <c r="G54" s="26">
        <v>5614.8836207000004</v>
      </c>
      <c r="H54" s="7" t="str">
        <f t="shared" si="10"/>
        <v>N/A</v>
      </c>
      <c r="I54" s="8" t="s">
        <v>1748</v>
      </c>
      <c r="J54" s="8">
        <v>45.32</v>
      </c>
      <c r="K54" s="25" t="s">
        <v>739</v>
      </c>
      <c r="L54" s="92" t="str">
        <f t="shared" si="11"/>
        <v>No</v>
      </c>
    </row>
    <row r="55" spans="1:12" x14ac:dyDescent="0.25">
      <c r="A55" s="149" t="s">
        <v>1690</v>
      </c>
      <c r="B55" s="21" t="s">
        <v>213</v>
      </c>
      <c r="C55" s="26">
        <v>0</v>
      </c>
      <c r="D55" s="7" t="str">
        <f t="shared" si="8"/>
        <v>N/A</v>
      </c>
      <c r="E55" s="26">
        <v>13191.461042999999</v>
      </c>
      <c r="F55" s="7" t="str">
        <f t="shared" si="9"/>
        <v>N/A</v>
      </c>
      <c r="G55" s="26">
        <v>11918.684057</v>
      </c>
      <c r="H55" s="7" t="str">
        <f t="shared" si="10"/>
        <v>N/A</v>
      </c>
      <c r="I55" s="8" t="s">
        <v>1748</v>
      </c>
      <c r="J55" s="8">
        <v>-9.65</v>
      </c>
      <c r="K55" s="25" t="s">
        <v>739</v>
      </c>
      <c r="L55" s="92" t="str">
        <f t="shared" si="11"/>
        <v>Yes</v>
      </c>
    </row>
    <row r="56" spans="1:12" x14ac:dyDescent="0.25">
      <c r="A56" s="149" t="s">
        <v>1314</v>
      </c>
      <c r="B56" s="21" t="s">
        <v>213</v>
      </c>
      <c r="C56" s="26" t="s">
        <v>1748</v>
      </c>
      <c r="D56" s="7" t="str">
        <f t="shared" si="8"/>
        <v>N/A</v>
      </c>
      <c r="E56" s="26" t="s">
        <v>1748</v>
      </c>
      <c r="F56" s="7" t="str">
        <f t="shared" si="9"/>
        <v>N/A</v>
      </c>
      <c r="G56" s="26" t="s">
        <v>1748</v>
      </c>
      <c r="H56" s="7" t="str">
        <f t="shared" si="10"/>
        <v>N/A</v>
      </c>
      <c r="I56" s="8" t="s">
        <v>1748</v>
      </c>
      <c r="J56" s="8" t="s">
        <v>1748</v>
      </c>
      <c r="K56" s="25" t="s">
        <v>739</v>
      </c>
      <c r="L56" s="92" t="str">
        <f t="shared" si="11"/>
        <v>N/A</v>
      </c>
    </row>
    <row r="57" spans="1:12" x14ac:dyDescent="0.25">
      <c r="A57" s="149" t="s">
        <v>1691</v>
      </c>
      <c r="B57" s="21" t="s">
        <v>213</v>
      </c>
      <c r="C57" s="26">
        <v>0</v>
      </c>
      <c r="D57" s="7" t="str">
        <f t="shared" si="8"/>
        <v>N/A</v>
      </c>
      <c r="E57" s="26">
        <v>2350.2484967999999</v>
      </c>
      <c r="F57" s="7" t="str">
        <f t="shared" si="9"/>
        <v>N/A</v>
      </c>
      <c r="G57" s="26">
        <v>2121.4145960000001</v>
      </c>
      <c r="H57" s="7" t="str">
        <f t="shared" si="10"/>
        <v>N/A</v>
      </c>
      <c r="I57" s="8" t="s">
        <v>1748</v>
      </c>
      <c r="J57" s="8">
        <v>-9.74</v>
      </c>
      <c r="K57" s="25" t="s">
        <v>739</v>
      </c>
      <c r="L57" s="92" t="str">
        <f t="shared" si="11"/>
        <v>Yes</v>
      </c>
    </row>
    <row r="58" spans="1:12" x14ac:dyDescent="0.25">
      <c r="A58" s="149" t="s">
        <v>1315</v>
      </c>
      <c r="B58" s="21" t="s">
        <v>213</v>
      </c>
      <c r="C58" s="26">
        <v>0</v>
      </c>
      <c r="D58" s="7" t="str">
        <f t="shared" si="8"/>
        <v>N/A</v>
      </c>
      <c r="E58" s="26">
        <v>817.32029151999996</v>
      </c>
      <c r="F58" s="7" t="str">
        <f t="shared" si="9"/>
        <v>N/A</v>
      </c>
      <c r="G58" s="26">
        <v>817.01538461999996</v>
      </c>
      <c r="H58" s="7" t="str">
        <f t="shared" si="10"/>
        <v>N/A</v>
      </c>
      <c r="I58" s="8" t="s">
        <v>1748</v>
      </c>
      <c r="J58" s="8">
        <v>-3.6999999999999998E-2</v>
      </c>
      <c r="K58" s="25" t="s">
        <v>739</v>
      </c>
      <c r="L58" s="92" t="str">
        <f t="shared" si="11"/>
        <v>Yes</v>
      </c>
    </row>
    <row r="59" spans="1:12" ht="12" customHeight="1" x14ac:dyDescent="0.25">
      <c r="A59" s="149" t="s">
        <v>1692</v>
      </c>
      <c r="B59" s="21" t="s">
        <v>213</v>
      </c>
      <c r="C59" s="26" t="s">
        <v>1748</v>
      </c>
      <c r="D59" s="7" t="str">
        <f t="shared" si="8"/>
        <v>N/A</v>
      </c>
      <c r="E59" s="26" t="s">
        <v>1748</v>
      </c>
      <c r="F59" s="7" t="str">
        <f t="shared" si="9"/>
        <v>N/A</v>
      </c>
      <c r="G59" s="26" t="s">
        <v>1748</v>
      </c>
      <c r="H59" s="7" t="str">
        <f t="shared" si="10"/>
        <v>N/A</v>
      </c>
      <c r="I59" s="8" t="s">
        <v>1748</v>
      </c>
      <c r="J59" s="8" t="s">
        <v>1748</v>
      </c>
      <c r="K59" s="25" t="s">
        <v>739</v>
      </c>
      <c r="L59" s="92" t="str">
        <f t="shared" si="11"/>
        <v>N/A</v>
      </c>
    </row>
    <row r="60" spans="1:12" x14ac:dyDescent="0.25">
      <c r="A60" s="149" t="s">
        <v>1693</v>
      </c>
      <c r="B60" s="21" t="s">
        <v>213</v>
      </c>
      <c r="C60" s="26">
        <v>0</v>
      </c>
      <c r="D60" s="7" t="str">
        <f t="shared" si="8"/>
        <v>N/A</v>
      </c>
      <c r="E60" s="26">
        <v>1262.2392344</v>
      </c>
      <c r="F60" s="7" t="str">
        <f t="shared" si="9"/>
        <v>N/A</v>
      </c>
      <c r="G60" s="26">
        <v>2273.4806629999998</v>
      </c>
      <c r="H60" s="7" t="str">
        <f t="shared" si="10"/>
        <v>N/A</v>
      </c>
      <c r="I60" s="8" t="s">
        <v>1748</v>
      </c>
      <c r="J60" s="8">
        <v>80.11</v>
      </c>
      <c r="K60" s="25" t="s">
        <v>739</v>
      </c>
      <c r="L60" s="92" t="str">
        <f t="shared" si="11"/>
        <v>No</v>
      </c>
    </row>
    <row r="61" spans="1:12" x14ac:dyDescent="0.25">
      <c r="A61" s="91" t="s">
        <v>1694</v>
      </c>
      <c r="B61" s="21" t="s">
        <v>213</v>
      </c>
      <c r="C61" s="26">
        <v>0</v>
      </c>
      <c r="D61" s="7" t="str">
        <f t="shared" si="8"/>
        <v>N/A</v>
      </c>
      <c r="E61" s="26">
        <v>918.68514067000001</v>
      </c>
      <c r="F61" s="7" t="str">
        <f t="shared" si="9"/>
        <v>N/A</v>
      </c>
      <c r="G61" s="26">
        <v>925.60527540999999</v>
      </c>
      <c r="H61" s="7" t="str">
        <f t="shared" si="10"/>
        <v>N/A</v>
      </c>
      <c r="I61" s="8" t="s">
        <v>1748</v>
      </c>
      <c r="J61" s="8">
        <v>0.75329999999999997</v>
      </c>
      <c r="K61" s="25" t="s">
        <v>739</v>
      </c>
      <c r="L61" s="92" t="str">
        <f t="shared" si="11"/>
        <v>Yes</v>
      </c>
    </row>
    <row r="62" spans="1:12" x14ac:dyDescent="0.25">
      <c r="A62" s="91" t="s">
        <v>1695</v>
      </c>
      <c r="B62" s="21" t="s">
        <v>213</v>
      </c>
      <c r="C62" s="26">
        <v>0</v>
      </c>
      <c r="D62" s="7" t="str">
        <f t="shared" si="8"/>
        <v>N/A</v>
      </c>
      <c r="E62" s="26">
        <v>4110.5286343999996</v>
      </c>
      <c r="F62" s="7" t="str">
        <f t="shared" si="9"/>
        <v>N/A</v>
      </c>
      <c r="G62" s="26">
        <v>2674.5045593</v>
      </c>
      <c r="H62" s="7" t="str">
        <f t="shared" si="10"/>
        <v>N/A</v>
      </c>
      <c r="I62" s="8" t="s">
        <v>1748</v>
      </c>
      <c r="J62" s="8">
        <v>-34.9</v>
      </c>
      <c r="K62" s="25" t="s">
        <v>739</v>
      </c>
      <c r="L62" s="92" t="str">
        <f t="shared" si="11"/>
        <v>No</v>
      </c>
    </row>
    <row r="63" spans="1:12" x14ac:dyDescent="0.25">
      <c r="A63" s="91" t="s">
        <v>1696</v>
      </c>
      <c r="B63" s="21" t="s">
        <v>213</v>
      </c>
      <c r="C63" s="26">
        <v>0</v>
      </c>
      <c r="D63" s="7" t="str">
        <f t="shared" si="8"/>
        <v>N/A</v>
      </c>
      <c r="E63" s="26">
        <v>5051.0115806000003</v>
      </c>
      <c r="F63" s="7" t="str">
        <f t="shared" si="9"/>
        <v>N/A</v>
      </c>
      <c r="G63" s="26">
        <v>4625.2412377999999</v>
      </c>
      <c r="H63" s="7" t="str">
        <f t="shared" si="10"/>
        <v>N/A</v>
      </c>
      <c r="I63" s="8" t="s">
        <v>1748</v>
      </c>
      <c r="J63" s="8">
        <v>-8.43</v>
      </c>
      <c r="K63" s="25" t="s">
        <v>739</v>
      </c>
      <c r="L63" s="92" t="str">
        <f t="shared" si="11"/>
        <v>Yes</v>
      </c>
    </row>
    <row r="64" spans="1:12" x14ac:dyDescent="0.25">
      <c r="A64" s="91" t="s">
        <v>1697</v>
      </c>
      <c r="B64" s="21" t="s">
        <v>213</v>
      </c>
      <c r="C64" s="26" t="s">
        <v>1748</v>
      </c>
      <c r="D64" s="7" t="str">
        <f t="shared" si="8"/>
        <v>N/A</v>
      </c>
      <c r="E64" s="26" t="s">
        <v>1748</v>
      </c>
      <c r="F64" s="7" t="str">
        <f t="shared" si="9"/>
        <v>N/A</v>
      </c>
      <c r="G64" s="26" t="s">
        <v>1748</v>
      </c>
      <c r="H64" s="7" t="str">
        <f t="shared" si="10"/>
        <v>N/A</v>
      </c>
      <c r="I64" s="8" t="s">
        <v>1748</v>
      </c>
      <c r="J64" s="8" t="s">
        <v>1748</v>
      </c>
      <c r="K64" s="25" t="s">
        <v>739</v>
      </c>
      <c r="L64" s="92" t="str">
        <f t="shared" si="11"/>
        <v>N/A</v>
      </c>
    </row>
    <row r="65" spans="1:12" x14ac:dyDescent="0.25">
      <c r="A65" s="91" t="s">
        <v>1698</v>
      </c>
      <c r="B65" s="21" t="s">
        <v>213</v>
      </c>
      <c r="C65" s="26">
        <v>0</v>
      </c>
      <c r="D65" s="7" t="str">
        <f t="shared" si="8"/>
        <v>N/A</v>
      </c>
      <c r="E65" s="26">
        <v>1161.1596836000001</v>
      </c>
      <c r="F65" s="7" t="str">
        <f t="shared" si="9"/>
        <v>N/A</v>
      </c>
      <c r="G65" s="26">
        <v>1187.6790069000001</v>
      </c>
      <c r="H65" s="7" t="str">
        <f t="shared" si="10"/>
        <v>N/A</v>
      </c>
      <c r="I65" s="8" t="s">
        <v>1748</v>
      </c>
      <c r="J65" s="8">
        <v>2.2839999999999998</v>
      </c>
      <c r="K65" s="25" t="s">
        <v>739</v>
      </c>
      <c r="L65" s="92" t="str">
        <f t="shared" si="11"/>
        <v>Yes</v>
      </c>
    </row>
    <row r="66" spans="1:12" x14ac:dyDescent="0.25">
      <c r="A66" s="91" t="s">
        <v>1699</v>
      </c>
      <c r="B66" s="21" t="s">
        <v>213</v>
      </c>
      <c r="C66" s="26">
        <v>0</v>
      </c>
      <c r="D66" s="7" t="str">
        <f t="shared" si="8"/>
        <v>N/A</v>
      </c>
      <c r="E66" s="26">
        <v>1140.6794743999999</v>
      </c>
      <c r="F66" s="7" t="str">
        <f t="shared" si="9"/>
        <v>N/A</v>
      </c>
      <c r="G66" s="26">
        <v>1129.1747856</v>
      </c>
      <c r="H66" s="7" t="str">
        <f t="shared" si="10"/>
        <v>N/A</v>
      </c>
      <c r="I66" s="8" t="s">
        <v>1748</v>
      </c>
      <c r="J66" s="8">
        <v>-1.01</v>
      </c>
      <c r="K66" s="25" t="s">
        <v>739</v>
      </c>
      <c r="L66" s="92" t="str">
        <f t="shared" si="11"/>
        <v>Yes</v>
      </c>
    </row>
    <row r="67" spans="1:12" x14ac:dyDescent="0.25">
      <c r="A67" s="91" t="s">
        <v>1700</v>
      </c>
      <c r="B67" s="21" t="s">
        <v>213</v>
      </c>
      <c r="C67" s="26" t="s">
        <v>1748</v>
      </c>
      <c r="D67" s="7" t="str">
        <f t="shared" si="8"/>
        <v>N/A</v>
      </c>
      <c r="E67" s="26" t="s">
        <v>1748</v>
      </c>
      <c r="F67" s="7" t="str">
        <f t="shared" si="9"/>
        <v>N/A</v>
      </c>
      <c r="G67" s="26" t="s">
        <v>1748</v>
      </c>
      <c r="H67" s="7" t="str">
        <f t="shared" si="10"/>
        <v>N/A</v>
      </c>
      <c r="I67" s="8" t="s">
        <v>1748</v>
      </c>
      <c r="J67" s="8" t="s">
        <v>1748</v>
      </c>
      <c r="K67" s="25" t="s">
        <v>739</v>
      </c>
      <c r="L67" s="92" t="str">
        <f t="shared" si="11"/>
        <v>N/A</v>
      </c>
    </row>
    <row r="68" spans="1:12" x14ac:dyDescent="0.25">
      <c r="A68" s="115" t="s">
        <v>1701</v>
      </c>
      <c r="B68" s="21" t="s">
        <v>213</v>
      </c>
      <c r="C68" s="26">
        <v>0</v>
      </c>
      <c r="D68" s="7" t="str">
        <f t="shared" si="8"/>
        <v>N/A</v>
      </c>
      <c r="E68" s="26">
        <v>1101.8348348</v>
      </c>
      <c r="F68" s="7" t="str">
        <f t="shared" si="9"/>
        <v>N/A</v>
      </c>
      <c r="G68" s="26">
        <v>1252.1640212</v>
      </c>
      <c r="H68" s="7" t="str">
        <f t="shared" si="10"/>
        <v>N/A</v>
      </c>
      <c r="I68" s="8" t="s">
        <v>1748</v>
      </c>
      <c r="J68" s="8">
        <v>13.64</v>
      </c>
      <c r="K68" s="25" t="s">
        <v>739</v>
      </c>
      <c r="L68" s="92" t="str">
        <f t="shared" si="11"/>
        <v>Yes</v>
      </c>
    </row>
    <row r="69" spans="1:12" x14ac:dyDescent="0.25">
      <c r="A69" s="115" t="s">
        <v>1702</v>
      </c>
      <c r="B69" s="21" t="s">
        <v>213</v>
      </c>
      <c r="C69" s="26">
        <v>0</v>
      </c>
      <c r="D69" s="7" t="str">
        <f t="shared" si="8"/>
        <v>N/A</v>
      </c>
      <c r="E69" s="26">
        <v>1217.2847317999999</v>
      </c>
      <c r="F69" s="7" t="str">
        <f t="shared" si="9"/>
        <v>N/A</v>
      </c>
      <c r="G69" s="26">
        <v>1279.2260593000001</v>
      </c>
      <c r="H69" s="7" t="str">
        <f t="shared" si="10"/>
        <v>N/A</v>
      </c>
      <c r="I69" s="8" t="s">
        <v>1748</v>
      </c>
      <c r="J69" s="8">
        <v>5.0880000000000001</v>
      </c>
      <c r="K69" s="25" t="s">
        <v>739</v>
      </c>
      <c r="L69" s="92" t="str">
        <f t="shared" si="11"/>
        <v>Yes</v>
      </c>
    </row>
    <row r="70" spans="1:12" x14ac:dyDescent="0.25">
      <c r="A70" s="149" t="s">
        <v>1703</v>
      </c>
      <c r="B70" s="21" t="s">
        <v>213</v>
      </c>
      <c r="C70" s="26">
        <v>0</v>
      </c>
      <c r="D70" s="7" t="str">
        <f t="shared" si="8"/>
        <v>N/A</v>
      </c>
      <c r="E70" s="26">
        <v>926.62955853999995</v>
      </c>
      <c r="F70" s="7" t="str">
        <f t="shared" si="9"/>
        <v>N/A</v>
      </c>
      <c r="G70" s="26">
        <v>981.27203646999999</v>
      </c>
      <c r="H70" s="7" t="str">
        <f t="shared" si="10"/>
        <v>N/A</v>
      </c>
      <c r="I70" s="8" t="s">
        <v>1748</v>
      </c>
      <c r="J70" s="8">
        <v>5.8970000000000002</v>
      </c>
      <c r="K70" s="25" t="s">
        <v>739</v>
      </c>
      <c r="L70" s="92" t="str">
        <f t="shared" si="11"/>
        <v>Yes</v>
      </c>
    </row>
    <row r="71" spans="1:12" x14ac:dyDescent="0.25">
      <c r="A71" s="149" t="s">
        <v>1704</v>
      </c>
      <c r="B71" s="21" t="s">
        <v>213</v>
      </c>
      <c r="C71" s="26" t="s">
        <v>1748</v>
      </c>
      <c r="D71" s="7" t="str">
        <f t="shared" si="8"/>
        <v>N/A</v>
      </c>
      <c r="E71" s="26" t="s">
        <v>1748</v>
      </c>
      <c r="F71" s="7" t="str">
        <f t="shared" si="9"/>
        <v>N/A</v>
      </c>
      <c r="G71" s="26" t="s">
        <v>1748</v>
      </c>
      <c r="H71" s="7" t="str">
        <f t="shared" si="10"/>
        <v>N/A</v>
      </c>
      <c r="I71" s="8" t="s">
        <v>1748</v>
      </c>
      <c r="J71" s="8" t="s">
        <v>1748</v>
      </c>
      <c r="K71" s="25" t="s">
        <v>739</v>
      </c>
      <c r="L71" s="92" t="str">
        <f t="shared" si="11"/>
        <v>N/A</v>
      </c>
    </row>
    <row r="72" spans="1:12" x14ac:dyDescent="0.25">
      <c r="A72" s="149" t="s">
        <v>1622</v>
      </c>
      <c r="B72" s="21" t="s">
        <v>213</v>
      </c>
      <c r="C72" s="26">
        <v>0</v>
      </c>
      <c r="D72" s="7" t="str">
        <f t="shared" ref="D72:D135" si="12">IF($B72="N/A","N/A",IF(C72&gt;10,"No",IF(C72&lt;-10,"No","Yes")))</f>
        <v>N/A</v>
      </c>
      <c r="E72" s="26">
        <v>158515929</v>
      </c>
      <c r="F72" s="7" t="str">
        <f t="shared" ref="F72:F135" si="13">IF($B72="N/A","N/A",IF(E72&gt;10,"No",IF(E72&lt;-10,"No","Yes")))</f>
        <v>N/A</v>
      </c>
      <c r="G72" s="26">
        <v>175621606</v>
      </c>
      <c r="H72" s="7" t="str">
        <f t="shared" ref="H72:H135" si="14">IF($B72="N/A","N/A",IF(G72&gt;10,"No",IF(G72&lt;-10,"No","Yes")))</f>
        <v>N/A</v>
      </c>
      <c r="I72" s="8" t="s">
        <v>1748</v>
      </c>
      <c r="J72" s="8">
        <v>10.79</v>
      </c>
      <c r="K72" s="25" t="s">
        <v>739</v>
      </c>
      <c r="L72" s="92" t="str">
        <f t="shared" ref="L72:L132" si="15">IF(J72="Div by 0", "N/A", IF(K72="N/A","N/A", IF(J72&gt;VALUE(MID(K72,1,2)), "No", IF(J72&lt;-1*VALUE(MID(K72,1,2)), "No", "Yes"))))</f>
        <v>Yes</v>
      </c>
    </row>
    <row r="73" spans="1:12" x14ac:dyDescent="0.25">
      <c r="A73" s="149" t="s">
        <v>1623</v>
      </c>
      <c r="B73" s="21" t="s">
        <v>213</v>
      </c>
      <c r="C73" s="22">
        <v>0</v>
      </c>
      <c r="D73" s="7" t="str">
        <f t="shared" si="12"/>
        <v>N/A</v>
      </c>
      <c r="E73" s="22">
        <v>10580</v>
      </c>
      <c r="F73" s="7" t="str">
        <f t="shared" si="13"/>
        <v>N/A</v>
      </c>
      <c r="G73" s="22">
        <v>11358</v>
      </c>
      <c r="H73" s="7" t="str">
        <f t="shared" si="14"/>
        <v>N/A</v>
      </c>
      <c r="I73" s="8" t="s">
        <v>1748</v>
      </c>
      <c r="J73" s="8">
        <v>7.3529999999999998</v>
      </c>
      <c r="K73" s="25" t="s">
        <v>739</v>
      </c>
      <c r="L73" s="92" t="str">
        <f t="shared" si="15"/>
        <v>Yes</v>
      </c>
    </row>
    <row r="74" spans="1:12" x14ac:dyDescent="0.25">
      <c r="A74" s="149" t="s">
        <v>1316</v>
      </c>
      <c r="B74" s="21" t="s">
        <v>213</v>
      </c>
      <c r="C74" s="26" t="s">
        <v>1748</v>
      </c>
      <c r="D74" s="7" t="str">
        <f t="shared" si="12"/>
        <v>N/A</v>
      </c>
      <c r="E74" s="26">
        <v>14982.601984999999</v>
      </c>
      <c r="F74" s="7" t="str">
        <f t="shared" si="13"/>
        <v>N/A</v>
      </c>
      <c r="G74" s="26">
        <v>15462.370664</v>
      </c>
      <c r="H74" s="7" t="str">
        <f t="shared" si="14"/>
        <v>N/A</v>
      </c>
      <c r="I74" s="8" t="s">
        <v>1748</v>
      </c>
      <c r="J74" s="8">
        <v>3.202</v>
      </c>
      <c r="K74" s="25" t="s">
        <v>739</v>
      </c>
      <c r="L74" s="92" t="str">
        <f t="shared" si="15"/>
        <v>Yes</v>
      </c>
    </row>
    <row r="75" spans="1:12" x14ac:dyDescent="0.25">
      <c r="A75" s="149" t="s">
        <v>1317</v>
      </c>
      <c r="B75" s="21" t="s">
        <v>213</v>
      </c>
      <c r="C75" s="22" t="s">
        <v>1748</v>
      </c>
      <c r="D75" s="7" t="str">
        <f t="shared" si="12"/>
        <v>N/A</v>
      </c>
      <c r="E75" s="22">
        <v>8.0836483932000007</v>
      </c>
      <c r="F75" s="7" t="str">
        <f t="shared" si="13"/>
        <v>N/A</v>
      </c>
      <c r="G75" s="22">
        <v>8.0325761577999995</v>
      </c>
      <c r="H75" s="7" t="str">
        <f t="shared" si="14"/>
        <v>N/A</v>
      </c>
      <c r="I75" s="8" t="s">
        <v>1748</v>
      </c>
      <c r="J75" s="8">
        <v>-0.63200000000000001</v>
      </c>
      <c r="K75" s="25" t="s">
        <v>739</v>
      </c>
      <c r="L75" s="92" t="str">
        <f t="shared" si="15"/>
        <v>Yes</v>
      </c>
    </row>
    <row r="76" spans="1:12" ht="25" x14ac:dyDescent="0.25">
      <c r="A76" s="149" t="s">
        <v>548</v>
      </c>
      <c r="B76" s="21" t="s">
        <v>213</v>
      </c>
      <c r="C76" s="26">
        <v>0</v>
      </c>
      <c r="D76" s="7" t="str">
        <f t="shared" si="12"/>
        <v>N/A</v>
      </c>
      <c r="E76" s="26">
        <v>89860</v>
      </c>
      <c r="F76" s="7" t="str">
        <f t="shared" si="13"/>
        <v>N/A</v>
      </c>
      <c r="G76" s="26">
        <v>157363</v>
      </c>
      <c r="H76" s="7" t="str">
        <f t="shared" si="14"/>
        <v>N/A</v>
      </c>
      <c r="I76" s="8" t="s">
        <v>1748</v>
      </c>
      <c r="J76" s="8">
        <v>75.12</v>
      </c>
      <c r="K76" s="25" t="s">
        <v>739</v>
      </c>
      <c r="L76" s="92" t="str">
        <f t="shared" si="15"/>
        <v>No</v>
      </c>
    </row>
    <row r="77" spans="1:12" x14ac:dyDescent="0.25">
      <c r="A77" s="149" t="s">
        <v>549</v>
      </c>
      <c r="B77" s="21" t="s">
        <v>213</v>
      </c>
      <c r="C77" s="22">
        <v>0</v>
      </c>
      <c r="D77" s="7" t="str">
        <f t="shared" si="12"/>
        <v>N/A</v>
      </c>
      <c r="E77" s="22">
        <v>11</v>
      </c>
      <c r="F77" s="7" t="str">
        <f t="shared" si="13"/>
        <v>N/A</v>
      </c>
      <c r="G77" s="22">
        <v>11</v>
      </c>
      <c r="H77" s="7" t="str">
        <f t="shared" si="14"/>
        <v>N/A</v>
      </c>
      <c r="I77" s="8" t="s">
        <v>1748</v>
      </c>
      <c r="J77" s="8">
        <v>500</v>
      </c>
      <c r="K77" s="25" t="s">
        <v>739</v>
      </c>
      <c r="L77" s="92" t="str">
        <f t="shared" si="15"/>
        <v>No</v>
      </c>
    </row>
    <row r="78" spans="1:12" x14ac:dyDescent="0.25">
      <c r="A78" s="149" t="s">
        <v>1318</v>
      </c>
      <c r="B78" s="21" t="s">
        <v>213</v>
      </c>
      <c r="C78" s="26" t="s">
        <v>1748</v>
      </c>
      <c r="D78" s="7" t="str">
        <f t="shared" si="12"/>
        <v>N/A</v>
      </c>
      <c r="E78" s="26">
        <v>89860</v>
      </c>
      <c r="F78" s="7" t="str">
        <f t="shared" si="13"/>
        <v>N/A</v>
      </c>
      <c r="G78" s="26">
        <v>26227.166667000001</v>
      </c>
      <c r="H78" s="7" t="str">
        <f t="shared" si="14"/>
        <v>N/A</v>
      </c>
      <c r="I78" s="8" t="s">
        <v>1748</v>
      </c>
      <c r="J78" s="8">
        <v>-70.8</v>
      </c>
      <c r="K78" s="25" t="s">
        <v>739</v>
      </c>
      <c r="L78" s="92" t="str">
        <f t="shared" si="15"/>
        <v>No</v>
      </c>
    </row>
    <row r="79" spans="1:12" ht="25" x14ac:dyDescent="0.25">
      <c r="A79" s="149" t="s">
        <v>550</v>
      </c>
      <c r="B79" s="21" t="s">
        <v>213</v>
      </c>
      <c r="C79" s="26">
        <v>0</v>
      </c>
      <c r="D79" s="7" t="str">
        <f t="shared" si="12"/>
        <v>N/A</v>
      </c>
      <c r="E79" s="26">
        <v>41288831</v>
      </c>
      <c r="F79" s="7" t="str">
        <f t="shared" si="13"/>
        <v>N/A</v>
      </c>
      <c r="G79" s="26">
        <v>34096416</v>
      </c>
      <c r="H79" s="7" t="str">
        <f t="shared" si="14"/>
        <v>N/A</v>
      </c>
      <c r="I79" s="8" t="s">
        <v>1748</v>
      </c>
      <c r="J79" s="8">
        <v>-17.399999999999999</v>
      </c>
      <c r="K79" s="25" t="s">
        <v>739</v>
      </c>
      <c r="L79" s="92" t="str">
        <f t="shared" si="15"/>
        <v>Yes</v>
      </c>
    </row>
    <row r="80" spans="1:12" x14ac:dyDescent="0.25">
      <c r="A80" s="149" t="s">
        <v>551</v>
      </c>
      <c r="B80" s="21" t="s">
        <v>213</v>
      </c>
      <c r="C80" s="22">
        <v>0</v>
      </c>
      <c r="D80" s="7" t="str">
        <f t="shared" si="12"/>
        <v>N/A</v>
      </c>
      <c r="E80" s="22">
        <v>1329</v>
      </c>
      <c r="F80" s="7" t="str">
        <f t="shared" si="13"/>
        <v>N/A</v>
      </c>
      <c r="G80" s="22">
        <v>1027</v>
      </c>
      <c r="H80" s="7" t="str">
        <f t="shared" si="14"/>
        <v>N/A</v>
      </c>
      <c r="I80" s="8" t="s">
        <v>1748</v>
      </c>
      <c r="J80" s="8">
        <v>-22.7</v>
      </c>
      <c r="K80" s="25" t="s">
        <v>739</v>
      </c>
      <c r="L80" s="92" t="str">
        <f t="shared" si="15"/>
        <v>Yes</v>
      </c>
    </row>
    <row r="81" spans="1:12" ht="25" x14ac:dyDescent="0.25">
      <c r="A81" s="149" t="s">
        <v>1319</v>
      </c>
      <c r="B81" s="21" t="s">
        <v>213</v>
      </c>
      <c r="C81" s="26" t="s">
        <v>1748</v>
      </c>
      <c r="D81" s="7" t="str">
        <f t="shared" si="12"/>
        <v>N/A</v>
      </c>
      <c r="E81" s="26">
        <v>31067.592927000002</v>
      </c>
      <c r="F81" s="7" t="str">
        <f t="shared" si="13"/>
        <v>N/A</v>
      </c>
      <c r="G81" s="26">
        <v>33200.015578999999</v>
      </c>
      <c r="H81" s="7" t="str">
        <f t="shared" si="14"/>
        <v>N/A</v>
      </c>
      <c r="I81" s="8" t="s">
        <v>1748</v>
      </c>
      <c r="J81" s="8">
        <v>6.8639999999999999</v>
      </c>
      <c r="K81" s="25" t="s">
        <v>739</v>
      </c>
      <c r="L81" s="92" t="str">
        <f t="shared" si="15"/>
        <v>Yes</v>
      </c>
    </row>
    <row r="82" spans="1:12" x14ac:dyDescent="0.25">
      <c r="A82" s="149" t="s">
        <v>552</v>
      </c>
      <c r="B82" s="21" t="s">
        <v>213</v>
      </c>
      <c r="C82" s="26">
        <v>0</v>
      </c>
      <c r="D82" s="7" t="str">
        <f t="shared" si="12"/>
        <v>N/A</v>
      </c>
      <c r="E82" s="26">
        <v>8072732</v>
      </c>
      <c r="F82" s="7" t="str">
        <f t="shared" si="13"/>
        <v>N/A</v>
      </c>
      <c r="G82" s="26">
        <v>9042844</v>
      </c>
      <c r="H82" s="7" t="str">
        <f t="shared" si="14"/>
        <v>N/A</v>
      </c>
      <c r="I82" s="8" t="s">
        <v>1748</v>
      </c>
      <c r="J82" s="8">
        <v>12.02</v>
      </c>
      <c r="K82" s="25" t="s">
        <v>739</v>
      </c>
      <c r="L82" s="92" t="str">
        <f t="shared" si="15"/>
        <v>Yes</v>
      </c>
    </row>
    <row r="83" spans="1:12" x14ac:dyDescent="0.25">
      <c r="A83" s="149" t="s">
        <v>553</v>
      </c>
      <c r="B83" s="21" t="s">
        <v>213</v>
      </c>
      <c r="C83" s="22">
        <v>0</v>
      </c>
      <c r="D83" s="7" t="str">
        <f t="shared" si="12"/>
        <v>N/A</v>
      </c>
      <c r="E83" s="22">
        <v>70</v>
      </c>
      <c r="F83" s="7" t="str">
        <f t="shared" si="13"/>
        <v>N/A</v>
      </c>
      <c r="G83" s="22">
        <v>84</v>
      </c>
      <c r="H83" s="7" t="str">
        <f t="shared" si="14"/>
        <v>N/A</v>
      </c>
      <c r="I83" s="8" t="s">
        <v>1748</v>
      </c>
      <c r="J83" s="8">
        <v>20</v>
      </c>
      <c r="K83" s="25" t="s">
        <v>739</v>
      </c>
      <c r="L83" s="92" t="str">
        <f t="shared" si="15"/>
        <v>Yes</v>
      </c>
    </row>
    <row r="84" spans="1:12" x14ac:dyDescent="0.25">
      <c r="A84" s="149" t="s">
        <v>1320</v>
      </c>
      <c r="B84" s="21" t="s">
        <v>213</v>
      </c>
      <c r="C84" s="26" t="s">
        <v>1748</v>
      </c>
      <c r="D84" s="7" t="str">
        <f t="shared" si="12"/>
        <v>N/A</v>
      </c>
      <c r="E84" s="26">
        <v>115324.74286</v>
      </c>
      <c r="F84" s="7" t="str">
        <f t="shared" si="13"/>
        <v>N/A</v>
      </c>
      <c r="G84" s="26">
        <v>107652.90476</v>
      </c>
      <c r="H84" s="7" t="str">
        <f t="shared" si="14"/>
        <v>N/A</v>
      </c>
      <c r="I84" s="8" t="s">
        <v>1748</v>
      </c>
      <c r="J84" s="8">
        <v>-6.65</v>
      </c>
      <c r="K84" s="25" t="s">
        <v>739</v>
      </c>
      <c r="L84" s="92" t="str">
        <f t="shared" si="15"/>
        <v>Yes</v>
      </c>
    </row>
    <row r="85" spans="1:12" x14ac:dyDescent="0.25">
      <c r="A85" s="149" t="s">
        <v>554</v>
      </c>
      <c r="B85" s="21" t="s">
        <v>213</v>
      </c>
      <c r="C85" s="26">
        <v>0</v>
      </c>
      <c r="D85" s="7" t="str">
        <f t="shared" si="12"/>
        <v>N/A</v>
      </c>
      <c r="E85" s="26">
        <v>26287653</v>
      </c>
      <c r="F85" s="7" t="str">
        <f t="shared" si="13"/>
        <v>N/A</v>
      </c>
      <c r="G85" s="26">
        <v>27257024</v>
      </c>
      <c r="H85" s="7" t="str">
        <f t="shared" si="14"/>
        <v>N/A</v>
      </c>
      <c r="I85" s="8" t="s">
        <v>1748</v>
      </c>
      <c r="J85" s="8">
        <v>3.6880000000000002</v>
      </c>
      <c r="K85" s="25" t="s">
        <v>739</v>
      </c>
      <c r="L85" s="92" t="str">
        <f t="shared" si="15"/>
        <v>Yes</v>
      </c>
    </row>
    <row r="86" spans="1:12" x14ac:dyDescent="0.25">
      <c r="A86" s="149" t="s">
        <v>555</v>
      </c>
      <c r="B86" s="21" t="s">
        <v>213</v>
      </c>
      <c r="C86" s="22">
        <v>0</v>
      </c>
      <c r="D86" s="7" t="str">
        <f t="shared" si="12"/>
        <v>N/A</v>
      </c>
      <c r="E86" s="22">
        <v>898</v>
      </c>
      <c r="F86" s="7" t="str">
        <f t="shared" si="13"/>
        <v>N/A</v>
      </c>
      <c r="G86" s="22">
        <v>853</v>
      </c>
      <c r="H86" s="7" t="str">
        <f t="shared" si="14"/>
        <v>N/A</v>
      </c>
      <c r="I86" s="8" t="s">
        <v>1748</v>
      </c>
      <c r="J86" s="8">
        <v>-5.01</v>
      </c>
      <c r="K86" s="25" t="s">
        <v>739</v>
      </c>
      <c r="L86" s="92" t="str">
        <f t="shared" si="15"/>
        <v>Yes</v>
      </c>
    </row>
    <row r="87" spans="1:12" x14ac:dyDescent="0.25">
      <c r="A87" s="149" t="s">
        <v>1321</v>
      </c>
      <c r="B87" s="21" t="s">
        <v>213</v>
      </c>
      <c r="C87" s="26" t="s">
        <v>1748</v>
      </c>
      <c r="D87" s="7" t="str">
        <f t="shared" si="12"/>
        <v>N/A</v>
      </c>
      <c r="E87" s="26">
        <v>29273.555679000001</v>
      </c>
      <c r="F87" s="7" t="str">
        <f t="shared" si="13"/>
        <v>N/A</v>
      </c>
      <c r="G87" s="26">
        <v>31954.307151000001</v>
      </c>
      <c r="H87" s="7" t="str">
        <f t="shared" si="14"/>
        <v>N/A</v>
      </c>
      <c r="I87" s="8" t="s">
        <v>1748</v>
      </c>
      <c r="J87" s="8">
        <v>9.1579999999999995</v>
      </c>
      <c r="K87" s="25" t="s">
        <v>739</v>
      </c>
      <c r="L87" s="92" t="str">
        <f t="shared" si="15"/>
        <v>Yes</v>
      </c>
    </row>
    <row r="88" spans="1:12" ht="25" x14ac:dyDescent="0.25">
      <c r="A88" s="149" t="s">
        <v>556</v>
      </c>
      <c r="B88" s="21" t="s">
        <v>213</v>
      </c>
      <c r="C88" s="26">
        <v>0</v>
      </c>
      <c r="D88" s="7" t="str">
        <f t="shared" si="12"/>
        <v>N/A</v>
      </c>
      <c r="E88" s="26">
        <v>42953297</v>
      </c>
      <c r="F88" s="7" t="str">
        <f t="shared" si="13"/>
        <v>N/A</v>
      </c>
      <c r="G88" s="26">
        <v>44287518</v>
      </c>
      <c r="H88" s="7" t="str">
        <f t="shared" si="14"/>
        <v>N/A</v>
      </c>
      <c r="I88" s="8" t="s">
        <v>1748</v>
      </c>
      <c r="J88" s="8">
        <v>3.1059999999999999</v>
      </c>
      <c r="K88" s="25" t="s">
        <v>739</v>
      </c>
      <c r="L88" s="92" t="str">
        <f t="shared" si="15"/>
        <v>Yes</v>
      </c>
    </row>
    <row r="89" spans="1:12" x14ac:dyDescent="0.25">
      <c r="A89" s="149" t="s">
        <v>557</v>
      </c>
      <c r="B89" s="21" t="s">
        <v>213</v>
      </c>
      <c r="C89" s="22">
        <v>0</v>
      </c>
      <c r="D89" s="7" t="str">
        <f t="shared" si="12"/>
        <v>N/A</v>
      </c>
      <c r="E89" s="22">
        <v>51744</v>
      </c>
      <c r="F89" s="7" t="str">
        <f t="shared" si="13"/>
        <v>N/A</v>
      </c>
      <c r="G89" s="22">
        <v>55847</v>
      </c>
      <c r="H89" s="7" t="str">
        <f t="shared" si="14"/>
        <v>N/A</v>
      </c>
      <c r="I89" s="8" t="s">
        <v>1748</v>
      </c>
      <c r="J89" s="8">
        <v>7.9290000000000003</v>
      </c>
      <c r="K89" s="25" t="s">
        <v>739</v>
      </c>
      <c r="L89" s="92" t="str">
        <f t="shared" si="15"/>
        <v>Yes</v>
      </c>
    </row>
    <row r="90" spans="1:12" x14ac:dyDescent="0.25">
      <c r="A90" s="149" t="s">
        <v>1322</v>
      </c>
      <c r="B90" s="21" t="s">
        <v>213</v>
      </c>
      <c r="C90" s="26" t="s">
        <v>1748</v>
      </c>
      <c r="D90" s="7" t="str">
        <f t="shared" si="12"/>
        <v>N/A</v>
      </c>
      <c r="E90" s="26">
        <v>830.11164579000001</v>
      </c>
      <c r="F90" s="7" t="str">
        <f t="shared" si="13"/>
        <v>N/A</v>
      </c>
      <c r="G90" s="26">
        <v>793.01516644000003</v>
      </c>
      <c r="H90" s="7" t="str">
        <f t="shared" si="14"/>
        <v>N/A</v>
      </c>
      <c r="I90" s="8" t="s">
        <v>1748</v>
      </c>
      <c r="J90" s="8">
        <v>-4.47</v>
      </c>
      <c r="K90" s="25" t="s">
        <v>739</v>
      </c>
      <c r="L90" s="92" t="str">
        <f t="shared" si="15"/>
        <v>Yes</v>
      </c>
    </row>
    <row r="91" spans="1:12" x14ac:dyDescent="0.25">
      <c r="A91" s="149" t="s">
        <v>558</v>
      </c>
      <c r="B91" s="21" t="s">
        <v>213</v>
      </c>
      <c r="C91" s="26">
        <v>0</v>
      </c>
      <c r="D91" s="7" t="str">
        <f t="shared" si="12"/>
        <v>N/A</v>
      </c>
      <c r="E91" s="26">
        <v>8117085</v>
      </c>
      <c r="F91" s="7" t="str">
        <f t="shared" si="13"/>
        <v>N/A</v>
      </c>
      <c r="G91" s="26">
        <v>8386001</v>
      </c>
      <c r="H91" s="7" t="str">
        <f t="shared" si="14"/>
        <v>N/A</v>
      </c>
      <c r="I91" s="8" t="s">
        <v>1748</v>
      </c>
      <c r="J91" s="8">
        <v>3.3130000000000002</v>
      </c>
      <c r="K91" s="25" t="s">
        <v>739</v>
      </c>
      <c r="L91" s="92" t="str">
        <f t="shared" si="15"/>
        <v>Yes</v>
      </c>
    </row>
    <row r="92" spans="1:12" x14ac:dyDescent="0.25">
      <c r="A92" s="149" t="s">
        <v>559</v>
      </c>
      <c r="B92" s="21" t="s">
        <v>213</v>
      </c>
      <c r="C92" s="22">
        <v>0</v>
      </c>
      <c r="D92" s="7" t="str">
        <f t="shared" si="12"/>
        <v>N/A</v>
      </c>
      <c r="E92" s="22">
        <v>23714</v>
      </c>
      <c r="F92" s="7" t="str">
        <f t="shared" si="13"/>
        <v>N/A</v>
      </c>
      <c r="G92" s="22">
        <v>24742</v>
      </c>
      <c r="H92" s="7" t="str">
        <f t="shared" si="14"/>
        <v>N/A</v>
      </c>
      <c r="I92" s="8" t="s">
        <v>1748</v>
      </c>
      <c r="J92" s="8">
        <v>4.335</v>
      </c>
      <c r="K92" s="25" t="s">
        <v>739</v>
      </c>
      <c r="L92" s="92" t="str">
        <f t="shared" si="15"/>
        <v>Yes</v>
      </c>
    </row>
    <row r="93" spans="1:12" x14ac:dyDescent="0.25">
      <c r="A93" s="149" t="s">
        <v>1323</v>
      </c>
      <c r="B93" s="21" t="s">
        <v>213</v>
      </c>
      <c r="C93" s="26" t="s">
        <v>1748</v>
      </c>
      <c r="D93" s="7" t="str">
        <f t="shared" si="12"/>
        <v>N/A</v>
      </c>
      <c r="E93" s="26">
        <v>342.29084085</v>
      </c>
      <c r="F93" s="7" t="str">
        <f t="shared" si="13"/>
        <v>N/A</v>
      </c>
      <c r="G93" s="26">
        <v>338.93787890999999</v>
      </c>
      <c r="H93" s="7" t="str">
        <f t="shared" si="14"/>
        <v>N/A</v>
      </c>
      <c r="I93" s="8" t="s">
        <v>1748</v>
      </c>
      <c r="J93" s="8">
        <v>-0.98</v>
      </c>
      <c r="K93" s="25" t="s">
        <v>739</v>
      </c>
      <c r="L93" s="92" t="str">
        <f t="shared" si="15"/>
        <v>Yes</v>
      </c>
    </row>
    <row r="94" spans="1:12" ht="25" x14ac:dyDescent="0.25">
      <c r="A94" s="149" t="s">
        <v>560</v>
      </c>
      <c r="B94" s="21" t="s">
        <v>213</v>
      </c>
      <c r="C94" s="26">
        <v>0</v>
      </c>
      <c r="D94" s="7" t="str">
        <f t="shared" si="12"/>
        <v>N/A</v>
      </c>
      <c r="E94" s="26">
        <v>8095077</v>
      </c>
      <c r="F94" s="7" t="str">
        <f t="shared" si="13"/>
        <v>N/A</v>
      </c>
      <c r="G94" s="26">
        <v>2514545</v>
      </c>
      <c r="H94" s="7" t="str">
        <f t="shared" si="14"/>
        <v>N/A</v>
      </c>
      <c r="I94" s="8" t="s">
        <v>1748</v>
      </c>
      <c r="J94" s="8">
        <v>-68.900000000000006</v>
      </c>
      <c r="K94" s="25" t="s">
        <v>739</v>
      </c>
      <c r="L94" s="92" t="str">
        <f t="shared" si="15"/>
        <v>No</v>
      </c>
    </row>
    <row r="95" spans="1:12" x14ac:dyDescent="0.25">
      <c r="A95" s="149" t="s">
        <v>561</v>
      </c>
      <c r="B95" s="21" t="s">
        <v>213</v>
      </c>
      <c r="C95" s="22">
        <v>0</v>
      </c>
      <c r="D95" s="7" t="str">
        <f t="shared" si="12"/>
        <v>N/A</v>
      </c>
      <c r="E95" s="22">
        <v>20608</v>
      </c>
      <c r="F95" s="7" t="str">
        <f t="shared" si="13"/>
        <v>N/A</v>
      </c>
      <c r="G95" s="22">
        <v>13699</v>
      </c>
      <c r="H95" s="7" t="str">
        <f t="shared" si="14"/>
        <v>N/A</v>
      </c>
      <c r="I95" s="8" t="s">
        <v>1748</v>
      </c>
      <c r="J95" s="8">
        <v>-33.5</v>
      </c>
      <c r="K95" s="25" t="s">
        <v>739</v>
      </c>
      <c r="L95" s="92" t="str">
        <f t="shared" si="15"/>
        <v>No</v>
      </c>
    </row>
    <row r="96" spans="1:12" ht="25" x14ac:dyDescent="0.25">
      <c r="A96" s="149" t="s">
        <v>1324</v>
      </c>
      <c r="B96" s="21" t="s">
        <v>213</v>
      </c>
      <c r="C96" s="26" t="s">
        <v>1748</v>
      </c>
      <c r="D96" s="7" t="str">
        <f t="shared" si="12"/>
        <v>N/A</v>
      </c>
      <c r="E96" s="26">
        <v>392.81235443000003</v>
      </c>
      <c r="F96" s="7" t="str">
        <f t="shared" si="13"/>
        <v>N/A</v>
      </c>
      <c r="G96" s="26">
        <v>183.55682897</v>
      </c>
      <c r="H96" s="7" t="str">
        <f t="shared" si="14"/>
        <v>N/A</v>
      </c>
      <c r="I96" s="8" t="s">
        <v>1748</v>
      </c>
      <c r="J96" s="8">
        <v>-53.3</v>
      </c>
      <c r="K96" s="25" t="s">
        <v>739</v>
      </c>
      <c r="L96" s="92" t="str">
        <f t="shared" si="15"/>
        <v>No</v>
      </c>
    </row>
    <row r="97" spans="1:12" ht="25" x14ac:dyDescent="0.25">
      <c r="A97" s="149" t="s">
        <v>562</v>
      </c>
      <c r="B97" s="21" t="s">
        <v>213</v>
      </c>
      <c r="C97" s="26">
        <v>0</v>
      </c>
      <c r="D97" s="7" t="str">
        <f t="shared" si="12"/>
        <v>N/A</v>
      </c>
      <c r="E97" s="26">
        <v>18952495</v>
      </c>
      <c r="F97" s="7" t="str">
        <f t="shared" si="13"/>
        <v>N/A</v>
      </c>
      <c r="G97" s="26">
        <v>21211834</v>
      </c>
      <c r="H97" s="7" t="str">
        <f t="shared" si="14"/>
        <v>N/A</v>
      </c>
      <c r="I97" s="8" t="s">
        <v>1748</v>
      </c>
      <c r="J97" s="8">
        <v>11.92</v>
      </c>
      <c r="K97" s="25" t="s">
        <v>739</v>
      </c>
      <c r="L97" s="92" t="str">
        <f t="shared" si="15"/>
        <v>Yes</v>
      </c>
    </row>
    <row r="98" spans="1:12" x14ac:dyDescent="0.25">
      <c r="A98" s="149" t="s">
        <v>563</v>
      </c>
      <c r="B98" s="21" t="s">
        <v>213</v>
      </c>
      <c r="C98" s="22">
        <v>0</v>
      </c>
      <c r="D98" s="7" t="str">
        <f t="shared" si="12"/>
        <v>N/A</v>
      </c>
      <c r="E98" s="22">
        <v>27275</v>
      </c>
      <c r="F98" s="7" t="str">
        <f t="shared" si="13"/>
        <v>N/A</v>
      </c>
      <c r="G98" s="22">
        <v>29292</v>
      </c>
      <c r="H98" s="7" t="str">
        <f t="shared" si="14"/>
        <v>N/A</v>
      </c>
      <c r="I98" s="8" t="s">
        <v>1748</v>
      </c>
      <c r="J98" s="8">
        <v>7.3949999999999996</v>
      </c>
      <c r="K98" s="25" t="s">
        <v>739</v>
      </c>
      <c r="L98" s="92" t="str">
        <f t="shared" si="15"/>
        <v>Yes</v>
      </c>
    </row>
    <row r="99" spans="1:12" x14ac:dyDescent="0.25">
      <c r="A99" s="149" t="s">
        <v>1325</v>
      </c>
      <c r="B99" s="21" t="s">
        <v>213</v>
      </c>
      <c r="C99" s="26" t="s">
        <v>1748</v>
      </c>
      <c r="D99" s="7" t="str">
        <f t="shared" si="12"/>
        <v>N/A</v>
      </c>
      <c r="E99" s="26">
        <v>694.86691109000003</v>
      </c>
      <c r="F99" s="7" t="str">
        <f t="shared" si="13"/>
        <v>N/A</v>
      </c>
      <c r="G99" s="26">
        <v>724.15109928000004</v>
      </c>
      <c r="H99" s="7" t="str">
        <f t="shared" si="14"/>
        <v>N/A</v>
      </c>
      <c r="I99" s="8" t="s">
        <v>1748</v>
      </c>
      <c r="J99" s="8">
        <v>4.2140000000000004</v>
      </c>
      <c r="K99" s="25" t="s">
        <v>739</v>
      </c>
      <c r="L99" s="92" t="str">
        <f t="shared" si="15"/>
        <v>Yes</v>
      </c>
    </row>
    <row r="100" spans="1:12" x14ac:dyDescent="0.25">
      <c r="A100" s="149" t="s">
        <v>564</v>
      </c>
      <c r="B100" s="21" t="s">
        <v>213</v>
      </c>
      <c r="C100" s="26">
        <v>0</v>
      </c>
      <c r="D100" s="7" t="str">
        <f t="shared" si="12"/>
        <v>N/A</v>
      </c>
      <c r="E100" s="26">
        <v>7854801</v>
      </c>
      <c r="F100" s="7" t="str">
        <f t="shared" si="13"/>
        <v>N/A</v>
      </c>
      <c r="G100" s="26">
        <v>7772847</v>
      </c>
      <c r="H100" s="7" t="str">
        <f t="shared" si="14"/>
        <v>N/A</v>
      </c>
      <c r="I100" s="8" t="s">
        <v>1748</v>
      </c>
      <c r="J100" s="8">
        <v>-1.04</v>
      </c>
      <c r="K100" s="25" t="s">
        <v>739</v>
      </c>
      <c r="L100" s="92" t="str">
        <f t="shared" si="15"/>
        <v>Yes</v>
      </c>
    </row>
    <row r="101" spans="1:12" x14ac:dyDescent="0.25">
      <c r="A101" s="149" t="s">
        <v>565</v>
      </c>
      <c r="B101" s="21" t="s">
        <v>213</v>
      </c>
      <c r="C101" s="22">
        <v>0</v>
      </c>
      <c r="D101" s="7" t="str">
        <f t="shared" si="12"/>
        <v>N/A</v>
      </c>
      <c r="E101" s="22">
        <v>25087</v>
      </c>
      <c r="F101" s="7" t="str">
        <f t="shared" si="13"/>
        <v>N/A</v>
      </c>
      <c r="G101" s="22">
        <v>25432</v>
      </c>
      <c r="H101" s="7" t="str">
        <f t="shared" si="14"/>
        <v>N/A</v>
      </c>
      <c r="I101" s="8" t="s">
        <v>1748</v>
      </c>
      <c r="J101" s="8">
        <v>1.375</v>
      </c>
      <c r="K101" s="25" t="s">
        <v>739</v>
      </c>
      <c r="L101" s="92" t="str">
        <f t="shared" si="15"/>
        <v>Yes</v>
      </c>
    </row>
    <row r="102" spans="1:12" x14ac:dyDescent="0.25">
      <c r="A102" s="149" t="s">
        <v>1326</v>
      </c>
      <c r="B102" s="21" t="s">
        <v>213</v>
      </c>
      <c r="C102" s="26" t="s">
        <v>1748</v>
      </c>
      <c r="D102" s="7" t="str">
        <f t="shared" si="12"/>
        <v>N/A</v>
      </c>
      <c r="E102" s="26">
        <v>313.10244349999999</v>
      </c>
      <c r="F102" s="7" t="str">
        <f t="shared" si="13"/>
        <v>N/A</v>
      </c>
      <c r="G102" s="26">
        <v>305.63254954000001</v>
      </c>
      <c r="H102" s="7" t="str">
        <f t="shared" si="14"/>
        <v>N/A</v>
      </c>
      <c r="I102" s="8" t="s">
        <v>1748</v>
      </c>
      <c r="J102" s="8">
        <v>-2.39</v>
      </c>
      <c r="K102" s="25" t="s">
        <v>739</v>
      </c>
      <c r="L102" s="92" t="str">
        <f t="shared" si="15"/>
        <v>Yes</v>
      </c>
    </row>
    <row r="103" spans="1:12" ht="25" x14ac:dyDescent="0.25">
      <c r="A103" s="149" t="s">
        <v>566</v>
      </c>
      <c r="B103" s="21" t="s">
        <v>213</v>
      </c>
      <c r="C103" s="26">
        <v>0</v>
      </c>
      <c r="D103" s="7" t="str">
        <f t="shared" si="12"/>
        <v>N/A</v>
      </c>
      <c r="E103" s="26">
        <v>1660776</v>
      </c>
      <c r="F103" s="7" t="str">
        <f t="shared" si="13"/>
        <v>N/A</v>
      </c>
      <c r="G103" s="26">
        <v>1913819</v>
      </c>
      <c r="H103" s="7" t="str">
        <f t="shared" si="14"/>
        <v>N/A</v>
      </c>
      <c r="I103" s="8" t="s">
        <v>1748</v>
      </c>
      <c r="J103" s="8">
        <v>15.24</v>
      </c>
      <c r="K103" s="25" t="s">
        <v>739</v>
      </c>
      <c r="L103" s="92" t="str">
        <f t="shared" si="15"/>
        <v>Yes</v>
      </c>
    </row>
    <row r="104" spans="1:12" x14ac:dyDescent="0.25">
      <c r="A104" s="149" t="s">
        <v>567</v>
      </c>
      <c r="B104" s="21" t="s">
        <v>213</v>
      </c>
      <c r="C104" s="22">
        <v>0</v>
      </c>
      <c r="D104" s="7" t="str">
        <f t="shared" si="12"/>
        <v>N/A</v>
      </c>
      <c r="E104" s="22">
        <v>1080</v>
      </c>
      <c r="F104" s="7" t="str">
        <f t="shared" si="13"/>
        <v>N/A</v>
      </c>
      <c r="G104" s="22">
        <v>1325</v>
      </c>
      <c r="H104" s="7" t="str">
        <f t="shared" si="14"/>
        <v>N/A</v>
      </c>
      <c r="I104" s="8" t="s">
        <v>1748</v>
      </c>
      <c r="J104" s="8">
        <v>22.69</v>
      </c>
      <c r="K104" s="25" t="s">
        <v>739</v>
      </c>
      <c r="L104" s="92" t="str">
        <f t="shared" si="15"/>
        <v>Yes</v>
      </c>
    </row>
    <row r="105" spans="1:12" x14ac:dyDescent="0.25">
      <c r="A105" s="149" t="s">
        <v>1327</v>
      </c>
      <c r="B105" s="21" t="s">
        <v>213</v>
      </c>
      <c r="C105" s="26" t="s">
        <v>1748</v>
      </c>
      <c r="D105" s="7" t="str">
        <f t="shared" si="12"/>
        <v>N/A</v>
      </c>
      <c r="E105" s="26">
        <v>1537.7555556</v>
      </c>
      <c r="F105" s="7" t="str">
        <f t="shared" si="13"/>
        <v>N/A</v>
      </c>
      <c r="G105" s="26">
        <v>1444.3916981</v>
      </c>
      <c r="H105" s="7" t="str">
        <f t="shared" si="14"/>
        <v>N/A</v>
      </c>
      <c r="I105" s="8" t="s">
        <v>1748</v>
      </c>
      <c r="J105" s="8">
        <v>-6.07</v>
      </c>
      <c r="K105" s="25" t="s">
        <v>739</v>
      </c>
      <c r="L105" s="92" t="str">
        <f t="shared" si="15"/>
        <v>Yes</v>
      </c>
    </row>
    <row r="106" spans="1:12" x14ac:dyDescent="0.25">
      <c r="A106" s="149" t="s">
        <v>568</v>
      </c>
      <c r="B106" s="21" t="s">
        <v>213</v>
      </c>
      <c r="C106" s="26">
        <v>0</v>
      </c>
      <c r="D106" s="7" t="str">
        <f t="shared" si="12"/>
        <v>N/A</v>
      </c>
      <c r="E106" s="26">
        <v>16818900</v>
      </c>
      <c r="F106" s="7" t="str">
        <f t="shared" si="13"/>
        <v>N/A</v>
      </c>
      <c r="G106" s="26">
        <v>17762988</v>
      </c>
      <c r="H106" s="7" t="str">
        <f t="shared" si="14"/>
        <v>N/A</v>
      </c>
      <c r="I106" s="8" t="s">
        <v>1748</v>
      </c>
      <c r="J106" s="8">
        <v>5.6130000000000004</v>
      </c>
      <c r="K106" s="25" t="s">
        <v>739</v>
      </c>
      <c r="L106" s="92" t="str">
        <f t="shared" si="15"/>
        <v>Yes</v>
      </c>
    </row>
    <row r="107" spans="1:12" x14ac:dyDescent="0.25">
      <c r="A107" s="149" t="s">
        <v>569</v>
      </c>
      <c r="B107" s="21" t="s">
        <v>213</v>
      </c>
      <c r="C107" s="22">
        <v>0</v>
      </c>
      <c r="D107" s="7" t="str">
        <f t="shared" si="12"/>
        <v>N/A</v>
      </c>
      <c r="E107" s="22">
        <v>42065</v>
      </c>
      <c r="F107" s="7" t="str">
        <f t="shared" si="13"/>
        <v>N/A</v>
      </c>
      <c r="G107" s="22">
        <v>44855</v>
      </c>
      <c r="H107" s="7" t="str">
        <f t="shared" si="14"/>
        <v>N/A</v>
      </c>
      <c r="I107" s="8" t="s">
        <v>1748</v>
      </c>
      <c r="J107" s="8">
        <v>6.633</v>
      </c>
      <c r="K107" s="25" t="s">
        <v>739</v>
      </c>
      <c r="L107" s="92" t="str">
        <f t="shared" si="15"/>
        <v>Yes</v>
      </c>
    </row>
    <row r="108" spans="1:12" x14ac:dyDescent="0.25">
      <c r="A108" s="149" t="s">
        <v>1328</v>
      </c>
      <c r="B108" s="21" t="s">
        <v>213</v>
      </c>
      <c r="C108" s="26" t="s">
        <v>1748</v>
      </c>
      <c r="D108" s="7" t="str">
        <f t="shared" si="12"/>
        <v>N/A</v>
      </c>
      <c r="E108" s="26">
        <v>399.83121360000001</v>
      </c>
      <c r="F108" s="7" t="str">
        <f t="shared" si="13"/>
        <v>N/A</v>
      </c>
      <c r="G108" s="26">
        <v>396.00909597999998</v>
      </c>
      <c r="H108" s="7" t="str">
        <f t="shared" si="14"/>
        <v>N/A</v>
      </c>
      <c r="I108" s="8" t="s">
        <v>1748</v>
      </c>
      <c r="J108" s="8">
        <v>-0.95599999999999996</v>
      </c>
      <c r="K108" s="25" t="s">
        <v>739</v>
      </c>
      <c r="L108" s="92" t="str">
        <f t="shared" si="15"/>
        <v>Yes</v>
      </c>
    </row>
    <row r="109" spans="1:12" x14ac:dyDescent="0.25">
      <c r="A109" s="149" t="s">
        <v>570</v>
      </c>
      <c r="B109" s="21" t="s">
        <v>213</v>
      </c>
      <c r="C109" s="26">
        <v>0</v>
      </c>
      <c r="D109" s="7" t="str">
        <f t="shared" si="12"/>
        <v>N/A</v>
      </c>
      <c r="E109" s="26">
        <v>120249062</v>
      </c>
      <c r="F109" s="7" t="str">
        <f t="shared" si="13"/>
        <v>N/A</v>
      </c>
      <c r="G109" s="26">
        <v>117230357</v>
      </c>
      <c r="H109" s="7" t="str">
        <f t="shared" si="14"/>
        <v>N/A</v>
      </c>
      <c r="I109" s="8" t="s">
        <v>1748</v>
      </c>
      <c r="J109" s="8">
        <v>-2.5099999999999998</v>
      </c>
      <c r="K109" s="25" t="s">
        <v>739</v>
      </c>
      <c r="L109" s="92" t="str">
        <f t="shared" si="15"/>
        <v>Yes</v>
      </c>
    </row>
    <row r="110" spans="1:12" x14ac:dyDescent="0.25">
      <c r="A110" s="149" t="s">
        <v>571</v>
      </c>
      <c r="B110" s="21" t="s">
        <v>213</v>
      </c>
      <c r="C110" s="22">
        <v>0</v>
      </c>
      <c r="D110" s="7" t="str">
        <f t="shared" si="12"/>
        <v>N/A</v>
      </c>
      <c r="E110" s="22">
        <v>53755</v>
      </c>
      <c r="F110" s="7" t="str">
        <f t="shared" si="13"/>
        <v>N/A</v>
      </c>
      <c r="G110" s="22">
        <v>55594</v>
      </c>
      <c r="H110" s="7" t="str">
        <f t="shared" si="14"/>
        <v>N/A</v>
      </c>
      <c r="I110" s="8" t="s">
        <v>1748</v>
      </c>
      <c r="J110" s="8">
        <v>3.4209999999999998</v>
      </c>
      <c r="K110" s="25" t="s">
        <v>739</v>
      </c>
      <c r="L110" s="92" t="str">
        <f t="shared" si="15"/>
        <v>Yes</v>
      </c>
    </row>
    <row r="111" spans="1:12" x14ac:dyDescent="0.25">
      <c r="A111" s="149" t="s">
        <v>1329</v>
      </c>
      <c r="B111" s="21" t="s">
        <v>213</v>
      </c>
      <c r="C111" s="26" t="s">
        <v>1748</v>
      </c>
      <c r="D111" s="7" t="str">
        <f t="shared" si="12"/>
        <v>N/A</v>
      </c>
      <c r="E111" s="26">
        <v>2236.9837597000001</v>
      </c>
      <c r="F111" s="7" t="str">
        <f t="shared" si="13"/>
        <v>N/A</v>
      </c>
      <c r="G111" s="26">
        <v>2108.6872143999999</v>
      </c>
      <c r="H111" s="7" t="str">
        <f t="shared" si="14"/>
        <v>N/A</v>
      </c>
      <c r="I111" s="8" t="s">
        <v>1748</v>
      </c>
      <c r="J111" s="8">
        <v>-5.74</v>
      </c>
      <c r="K111" s="25" t="s">
        <v>739</v>
      </c>
      <c r="L111" s="92" t="str">
        <f t="shared" si="15"/>
        <v>Yes</v>
      </c>
    </row>
    <row r="112" spans="1:12" ht="25" x14ac:dyDescent="0.25">
      <c r="A112" s="149" t="s">
        <v>572</v>
      </c>
      <c r="B112" s="21" t="s">
        <v>213</v>
      </c>
      <c r="C112" s="26">
        <v>0</v>
      </c>
      <c r="D112" s="7" t="str">
        <f t="shared" si="12"/>
        <v>N/A</v>
      </c>
      <c r="E112" s="26">
        <v>95595107</v>
      </c>
      <c r="F112" s="7" t="str">
        <f t="shared" si="13"/>
        <v>N/A</v>
      </c>
      <c r="G112" s="26">
        <v>86119042</v>
      </c>
      <c r="H112" s="7" t="str">
        <f t="shared" si="14"/>
        <v>N/A</v>
      </c>
      <c r="I112" s="8" t="s">
        <v>1748</v>
      </c>
      <c r="J112" s="8">
        <v>-9.91</v>
      </c>
      <c r="K112" s="25" t="s">
        <v>739</v>
      </c>
      <c r="L112" s="92" t="str">
        <f t="shared" si="15"/>
        <v>Yes</v>
      </c>
    </row>
    <row r="113" spans="1:12" x14ac:dyDescent="0.25">
      <c r="A113" s="149" t="s">
        <v>573</v>
      </c>
      <c r="B113" s="21" t="s">
        <v>213</v>
      </c>
      <c r="C113" s="22">
        <v>0</v>
      </c>
      <c r="D113" s="7" t="str">
        <f t="shared" si="12"/>
        <v>N/A</v>
      </c>
      <c r="E113" s="22">
        <v>11723</v>
      </c>
      <c r="F113" s="7" t="str">
        <f t="shared" si="13"/>
        <v>N/A</v>
      </c>
      <c r="G113" s="22">
        <v>12842</v>
      </c>
      <c r="H113" s="7" t="str">
        <f t="shared" si="14"/>
        <v>N/A</v>
      </c>
      <c r="I113" s="8" t="s">
        <v>1748</v>
      </c>
      <c r="J113" s="8">
        <v>9.5449999999999999</v>
      </c>
      <c r="K113" s="25" t="s">
        <v>739</v>
      </c>
      <c r="L113" s="92" t="str">
        <f t="shared" si="15"/>
        <v>Yes</v>
      </c>
    </row>
    <row r="114" spans="1:12" ht="25" x14ac:dyDescent="0.25">
      <c r="A114" s="149" t="s">
        <v>1330</v>
      </c>
      <c r="B114" s="21" t="s">
        <v>213</v>
      </c>
      <c r="C114" s="26" t="s">
        <v>1748</v>
      </c>
      <c r="D114" s="7" t="str">
        <f t="shared" si="12"/>
        <v>N/A</v>
      </c>
      <c r="E114" s="26">
        <v>8154.4917683000003</v>
      </c>
      <c r="F114" s="7" t="str">
        <f t="shared" si="13"/>
        <v>N/A</v>
      </c>
      <c r="G114" s="26">
        <v>6706.0459430000001</v>
      </c>
      <c r="H114" s="7" t="str">
        <f t="shared" si="14"/>
        <v>N/A</v>
      </c>
      <c r="I114" s="8" t="s">
        <v>1748</v>
      </c>
      <c r="J114" s="8">
        <v>-17.8</v>
      </c>
      <c r="K114" s="25" t="s">
        <v>739</v>
      </c>
      <c r="L114" s="92" t="str">
        <f t="shared" si="15"/>
        <v>Yes</v>
      </c>
    </row>
    <row r="115" spans="1:12" ht="25" x14ac:dyDescent="0.25">
      <c r="A115" s="149" t="s">
        <v>574</v>
      </c>
      <c r="B115" s="21" t="s">
        <v>213</v>
      </c>
      <c r="C115" s="26">
        <v>0</v>
      </c>
      <c r="D115" s="7" t="str">
        <f t="shared" si="12"/>
        <v>N/A</v>
      </c>
      <c r="E115" s="26">
        <v>2416614</v>
      </c>
      <c r="F115" s="7" t="str">
        <f t="shared" si="13"/>
        <v>N/A</v>
      </c>
      <c r="G115" s="26">
        <v>2654840</v>
      </c>
      <c r="H115" s="7" t="str">
        <f t="shared" si="14"/>
        <v>N/A</v>
      </c>
      <c r="I115" s="8" t="s">
        <v>1748</v>
      </c>
      <c r="J115" s="8">
        <v>9.8580000000000005</v>
      </c>
      <c r="K115" s="25" t="s">
        <v>739</v>
      </c>
      <c r="L115" s="92" t="str">
        <f t="shared" si="15"/>
        <v>Yes</v>
      </c>
    </row>
    <row r="116" spans="1:12" x14ac:dyDescent="0.25">
      <c r="A116" s="91" t="s">
        <v>575</v>
      </c>
      <c r="B116" s="21" t="s">
        <v>213</v>
      </c>
      <c r="C116" s="22">
        <v>0</v>
      </c>
      <c r="D116" s="7" t="str">
        <f t="shared" si="12"/>
        <v>N/A</v>
      </c>
      <c r="E116" s="22">
        <v>4966</v>
      </c>
      <c r="F116" s="7" t="str">
        <f t="shared" si="13"/>
        <v>N/A</v>
      </c>
      <c r="G116" s="22">
        <v>5392</v>
      </c>
      <c r="H116" s="7" t="str">
        <f t="shared" si="14"/>
        <v>N/A</v>
      </c>
      <c r="I116" s="8" t="s">
        <v>1748</v>
      </c>
      <c r="J116" s="8">
        <v>8.5779999999999994</v>
      </c>
      <c r="K116" s="25" t="s">
        <v>739</v>
      </c>
      <c r="L116" s="92" t="str">
        <f t="shared" si="15"/>
        <v>Yes</v>
      </c>
    </row>
    <row r="117" spans="1:12" ht="25" x14ac:dyDescent="0.25">
      <c r="A117" s="91" t="s">
        <v>1331</v>
      </c>
      <c r="B117" s="21" t="s">
        <v>213</v>
      </c>
      <c r="C117" s="26" t="s">
        <v>1748</v>
      </c>
      <c r="D117" s="7" t="str">
        <f t="shared" si="12"/>
        <v>N/A</v>
      </c>
      <c r="E117" s="26">
        <v>486.63189690000002</v>
      </c>
      <c r="F117" s="7" t="str">
        <f t="shared" si="13"/>
        <v>N/A</v>
      </c>
      <c r="G117" s="26">
        <v>492.36646883999998</v>
      </c>
      <c r="H117" s="7" t="str">
        <f t="shared" si="14"/>
        <v>N/A</v>
      </c>
      <c r="I117" s="8" t="s">
        <v>1748</v>
      </c>
      <c r="J117" s="8">
        <v>1.1779999999999999</v>
      </c>
      <c r="K117" s="25" t="s">
        <v>739</v>
      </c>
      <c r="L117" s="92" t="str">
        <f t="shared" si="15"/>
        <v>Yes</v>
      </c>
    </row>
    <row r="118" spans="1:12" ht="25" x14ac:dyDescent="0.25">
      <c r="A118" s="123" t="s">
        <v>576</v>
      </c>
      <c r="B118" s="21" t="s">
        <v>213</v>
      </c>
      <c r="C118" s="26">
        <v>0</v>
      </c>
      <c r="D118" s="7" t="str">
        <f t="shared" si="12"/>
        <v>N/A</v>
      </c>
      <c r="E118" s="26">
        <v>46975</v>
      </c>
      <c r="F118" s="7" t="str">
        <f t="shared" si="13"/>
        <v>N/A</v>
      </c>
      <c r="G118" s="26">
        <v>10571325</v>
      </c>
      <c r="H118" s="7" t="str">
        <f t="shared" si="14"/>
        <v>N/A</v>
      </c>
      <c r="I118" s="8" t="s">
        <v>1748</v>
      </c>
      <c r="J118" s="8">
        <v>22404</v>
      </c>
      <c r="K118" s="25" t="s">
        <v>739</v>
      </c>
      <c r="L118" s="92" t="str">
        <f t="shared" si="15"/>
        <v>No</v>
      </c>
    </row>
    <row r="119" spans="1:12" x14ac:dyDescent="0.25">
      <c r="A119" s="123" t="s">
        <v>577</v>
      </c>
      <c r="B119" s="21" t="s">
        <v>213</v>
      </c>
      <c r="C119" s="22">
        <v>0</v>
      </c>
      <c r="D119" s="7" t="str">
        <f t="shared" si="12"/>
        <v>N/A</v>
      </c>
      <c r="E119" s="22">
        <v>39</v>
      </c>
      <c r="F119" s="7" t="str">
        <f t="shared" si="13"/>
        <v>N/A</v>
      </c>
      <c r="G119" s="22">
        <v>10988</v>
      </c>
      <c r="H119" s="7" t="str">
        <f t="shared" si="14"/>
        <v>N/A</v>
      </c>
      <c r="I119" s="8" t="s">
        <v>1748</v>
      </c>
      <c r="J119" s="8">
        <v>28074</v>
      </c>
      <c r="K119" s="25" t="s">
        <v>739</v>
      </c>
      <c r="L119" s="92" t="str">
        <f t="shared" si="15"/>
        <v>No</v>
      </c>
    </row>
    <row r="120" spans="1:12" ht="25" x14ac:dyDescent="0.25">
      <c r="A120" s="123" t="s">
        <v>1332</v>
      </c>
      <c r="B120" s="21" t="s">
        <v>213</v>
      </c>
      <c r="C120" s="26" t="s">
        <v>1748</v>
      </c>
      <c r="D120" s="7" t="str">
        <f t="shared" si="12"/>
        <v>N/A</v>
      </c>
      <c r="E120" s="26">
        <v>1204.4871794999999</v>
      </c>
      <c r="F120" s="7" t="str">
        <f t="shared" si="13"/>
        <v>N/A</v>
      </c>
      <c r="G120" s="26">
        <v>962.07908627999996</v>
      </c>
      <c r="H120" s="7" t="str">
        <f t="shared" si="14"/>
        <v>N/A</v>
      </c>
      <c r="I120" s="8" t="s">
        <v>1748</v>
      </c>
      <c r="J120" s="8">
        <v>-20.100000000000001</v>
      </c>
      <c r="K120" s="25" t="s">
        <v>739</v>
      </c>
      <c r="L120" s="92" t="str">
        <f t="shared" si="15"/>
        <v>Yes</v>
      </c>
    </row>
    <row r="121" spans="1:12" ht="25" x14ac:dyDescent="0.25">
      <c r="A121" s="123" t="s">
        <v>578</v>
      </c>
      <c r="B121" s="21" t="s">
        <v>213</v>
      </c>
      <c r="C121" s="26">
        <v>0</v>
      </c>
      <c r="D121" s="7" t="str">
        <f t="shared" si="12"/>
        <v>N/A</v>
      </c>
      <c r="E121" s="26">
        <v>8421441</v>
      </c>
      <c r="F121" s="7" t="str">
        <f t="shared" si="13"/>
        <v>N/A</v>
      </c>
      <c r="G121" s="26">
        <v>8696461</v>
      </c>
      <c r="H121" s="7" t="str">
        <f t="shared" si="14"/>
        <v>N/A</v>
      </c>
      <c r="I121" s="8" t="s">
        <v>1748</v>
      </c>
      <c r="J121" s="8">
        <v>3.266</v>
      </c>
      <c r="K121" s="25" t="s">
        <v>739</v>
      </c>
      <c r="L121" s="92" t="str">
        <f t="shared" si="15"/>
        <v>Yes</v>
      </c>
    </row>
    <row r="122" spans="1:12" x14ac:dyDescent="0.25">
      <c r="A122" s="123" t="s">
        <v>579</v>
      </c>
      <c r="B122" s="21" t="s">
        <v>213</v>
      </c>
      <c r="C122" s="22">
        <v>0</v>
      </c>
      <c r="D122" s="7" t="str">
        <f t="shared" si="12"/>
        <v>N/A</v>
      </c>
      <c r="E122" s="22">
        <v>8117</v>
      </c>
      <c r="F122" s="7" t="str">
        <f t="shared" si="13"/>
        <v>N/A</v>
      </c>
      <c r="G122" s="22">
        <v>9431</v>
      </c>
      <c r="H122" s="7" t="str">
        <f t="shared" si="14"/>
        <v>N/A</v>
      </c>
      <c r="I122" s="8" t="s">
        <v>1748</v>
      </c>
      <c r="J122" s="8">
        <v>16.190000000000001</v>
      </c>
      <c r="K122" s="25" t="s">
        <v>739</v>
      </c>
      <c r="L122" s="92" t="str">
        <f t="shared" si="15"/>
        <v>Yes</v>
      </c>
    </row>
    <row r="123" spans="1:12" ht="25" x14ac:dyDescent="0.25">
      <c r="A123" s="123" t="s">
        <v>1333</v>
      </c>
      <c r="B123" s="21" t="s">
        <v>213</v>
      </c>
      <c r="C123" s="26" t="s">
        <v>1748</v>
      </c>
      <c r="D123" s="7" t="str">
        <f t="shared" si="12"/>
        <v>N/A</v>
      </c>
      <c r="E123" s="26">
        <v>1037.5065910999999</v>
      </c>
      <c r="F123" s="7" t="str">
        <f t="shared" si="13"/>
        <v>N/A</v>
      </c>
      <c r="G123" s="26">
        <v>922.11440991999996</v>
      </c>
      <c r="H123" s="7" t="str">
        <f t="shared" si="14"/>
        <v>N/A</v>
      </c>
      <c r="I123" s="8" t="s">
        <v>1748</v>
      </c>
      <c r="J123" s="8">
        <v>-11.1</v>
      </c>
      <c r="K123" s="25" t="s">
        <v>739</v>
      </c>
      <c r="L123" s="92" t="str">
        <f t="shared" si="15"/>
        <v>Yes</v>
      </c>
    </row>
    <row r="124" spans="1:12" ht="25" x14ac:dyDescent="0.25">
      <c r="A124" s="123" t="s">
        <v>580</v>
      </c>
      <c r="B124" s="21" t="s">
        <v>213</v>
      </c>
      <c r="C124" s="26">
        <v>0</v>
      </c>
      <c r="D124" s="7" t="str">
        <f t="shared" si="12"/>
        <v>N/A</v>
      </c>
      <c r="E124" s="26">
        <v>30</v>
      </c>
      <c r="F124" s="7" t="str">
        <f t="shared" si="13"/>
        <v>N/A</v>
      </c>
      <c r="G124" s="26">
        <v>63</v>
      </c>
      <c r="H124" s="7" t="str">
        <f t="shared" si="14"/>
        <v>N/A</v>
      </c>
      <c r="I124" s="8" t="s">
        <v>1748</v>
      </c>
      <c r="J124" s="8">
        <v>110</v>
      </c>
      <c r="K124" s="25" t="s">
        <v>739</v>
      </c>
      <c r="L124" s="92" t="str">
        <f t="shared" si="15"/>
        <v>No</v>
      </c>
    </row>
    <row r="125" spans="1:12" x14ac:dyDescent="0.25">
      <c r="A125" s="115" t="s">
        <v>581</v>
      </c>
      <c r="B125" s="21" t="s">
        <v>213</v>
      </c>
      <c r="C125" s="22">
        <v>0</v>
      </c>
      <c r="D125" s="7" t="str">
        <f t="shared" si="12"/>
        <v>N/A</v>
      </c>
      <c r="E125" s="22">
        <v>11</v>
      </c>
      <c r="F125" s="7" t="str">
        <f t="shared" si="13"/>
        <v>N/A</v>
      </c>
      <c r="G125" s="22">
        <v>11</v>
      </c>
      <c r="H125" s="7" t="str">
        <f t="shared" si="14"/>
        <v>N/A</v>
      </c>
      <c r="I125" s="8" t="s">
        <v>1748</v>
      </c>
      <c r="J125" s="8">
        <v>100</v>
      </c>
      <c r="K125" s="25" t="s">
        <v>739</v>
      </c>
      <c r="L125" s="92" t="str">
        <f t="shared" si="15"/>
        <v>No</v>
      </c>
    </row>
    <row r="126" spans="1:12" ht="25" x14ac:dyDescent="0.25">
      <c r="A126" s="115" t="s">
        <v>1334</v>
      </c>
      <c r="B126" s="21" t="s">
        <v>213</v>
      </c>
      <c r="C126" s="26" t="s">
        <v>1748</v>
      </c>
      <c r="D126" s="7" t="str">
        <f t="shared" si="12"/>
        <v>N/A</v>
      </c>
      <c r="E126" s="26">
        <v>30</v>
      </c>
      <c r="F126" s="7" t="str">
        <f t="shared" si="13"/>
        <v>N/A</v>
      </c>
      <c r="G126" s="26">
        <v>31.5</v>
      </c>
      <c r="H126" s="7" t="str">
        <f t="shared" si="14"/>
        <v>N/A</v>
      </c>
      <c r="I126" s="8" t="s">
        <v>1748</v>
      </c>
      <c r="J126" s="8">
        <v>5</v>
      </c>
      <c r="K126" s="25" t="s">
        <v>739</v>
      </c>
      <c r="L126" s="92" t="str">
        <f t="shared" si="15"/>
        <v>Yes</v>
      </c>
    </row>
    <row r="127" spans="1:12" ht="25" x14ac:dyDescent="0.25">
      <c r="A127" s="115" t="s">
        <v>582</v>
      </c>
      <c r="B127" s="21" t="s">
        <v>213</v>
      </c>
      <c r="C127" s="26">
        <v>0</v>
      </c>
      <c r="D127" s="7" t="str">
        <f t="shared" si="12"/>
        <v>N/A</v>
      </c>
      <c r="E127" s="26">
        <v>453284</v>
      </c>
      <c r="F127" s="7" t="str">
        <f t="shared" si="13"/>
        <v>N/A</v>
      </c>
      <c r="G127" s="26">
        <v>530733</v>
      </c>
      <c r="H127" s="7" t="str">
        <f t="shared" si="14"/>
        <v>N/A</v>
      </c>
      <c r="I127" s="8" t="s">
        <v>1748</v>
      </c>
      <c r="J127" s="8">
        <v>17.09</v>
      </c>
      <c r="K127" s="25" t="s">
        <v>739</v>
      </c>
      <c r="L127" s="92" t="str">
        <f t="shared" si="15"/>
        <v>Yes</v>
      </c>
    </row>
    <row r="128" spans="1:12" x14ac:dyDescent="0.25">
      <c r="A128" s="115" t="s">
        <v>583</v>
      </c>
      <c r="B128" s="21" t="s">
        <v>213</v>
      </c>
      <c r="C128" s="22">
        <v>0</v>
      </c>
      <c r="D128" s="7" t="str">
        <f t="shared" si="12"/>
        <v>N/A</v>
      </c>
      <c r="E128" s="22">
        <v>694</v>
      </c>
      <c r="F128" s="7" t="str">
        <f t="shared" si="13"/>
        <v>N/A</v>
      </c>
      <c r="G128" s="22">
        <v>958</v>
      </c>
      <c r="H128" s="7" t="str">
        <f t="shared" si="14"/>
        <v>N/A</v>
      </c>
      <c r="I128" s="8" t="s">
        <v>1748</v>
      </c>
      <c r="J128" s="8">
        <v>38.04</v>
      </c>
      <c r="K128" s="25" t="s">
        <v>739</v>
      </c>
      <c r="L128" s="92" t="str">
        <f t="shared" si="15"/>
        <v>No</v>
      </c>
    </row>
    <row r="129" spans="1:12" ht="25" x14ac:dyDescent="0.25">
      <c r="A129" s="115" t="s">
        <v>1335</v>
      </c>
      <c r="B129" s="21" t="s">
        <v>213</v>
      </c>
      <c r="C129" s="26" t="s">
        <v>1748</v>
      </c>
      <c r="D129" s="7" t="str">
        <f t="shared" si="12"/>
        <v>N/A</v>
      </c>
      <c r="E129" s="26">
        <v>653.14697406000005</v>
      </c>
      <c r="F129" s="7" t="str">
        <f t="shared" si="13"/>
        <v>N/A</v>
      </c>
      <c r="G129" s="26">
        <v>554.00104383999997</v>
      </c>
      <c r="H129" s="7" t="str">
        <f t="shared" si="14"/>
        <v>N/A</v>
      </c>
      <c r="I129" s="8" t="s">
        <v>1748</v>
      </c>
      <c r="J129" s="8">
        <v>-15.2</v>
      </c>
      <c r="K129" s="25" t="s">
        <v>739</v>
      </c>
      <c r="L129" s="92" t="str">
        <f t="shared" si="15"/>
        <v>Yes</v>
      </c>
    </row>
    <row r="130" spans="1:12" x14ac:dyDescent="0.25">
      <c r="A130" s="115" t="s">
        <v>584</v>
      </c>
      <c r="B130" s="21" t="s">
        <v>213</v>
      </c>
      <c r="C130" s="26">
        <v>0</v>
      </c>
      <c r="D130" s="7" t="str">
        <f t="shared" si="12"/>
        <v>N/A</v>
      </c>
      <c r="E130" s="26">
        <v>3187374</v>
      </c>
      <c r="F130" s="7" t="str">
        <f t="shared" si="13"/>
        <v>N/A</v>
      </c>
      <c r="G130" s="26">
        <v>3628083</v>
      </c>
      <c r="H130" s="7" t="str">
        <f t="shared" si="14"/>
        <v>N/A</v>
      </c>
      <c r="I130" s="8" t="s">
        <v>1748</v>
      </c>
      <c r="J130" s="8">
        <v>13.83</v>
      </c>
      <c r="K130" s="25" t="s">
        <v>739</v>
      </c>
      <c r="L130" s="92" t="str">
        <f t="shared" si="15"/>
        <v>Yes</v>
      </c>
    </row>
    <row r="131" spans="1:12" x14ac:dyDescent="0.25">
      <c r="A131" s="115" t="s">
        <v>585</v>
      </c>
      <c r="B131" s="21" t="s">
        <v>213</v>
      </c>
      <c r="C131" s="22">
        <v>0</v>
      </c>
      <c r="D131" s="7" t="str">
        <f t="shared" si="12"/>
        <v>N/A</v>
      </c>
      <c r="E131" s="22">
        <v>404</v>
      </c>
      <c r="F131" s="7" t="str">
        <f t="shared" si="13"/>
        <v>N/A</v>
      </c>
      <c r="G131" s="22">
        <v>422</v>
      </c>
      <c r="H131" s="7" t="str">
        <f t="shared" si="14"/>
        <v>N/A</v>
      </c>
      <c r="I131" s="8" t="s">
        <v>1748</v>
      </c>
      <c r="J131" s="8">
        <v>4.4550000000000001</v>
      </c>
      <c r="K131" s="25" t="s">
        <v>739</v>
      </c>
      <c r="L131" s="92" t="str">
        <f t="shared" si="15"/>
        <v>Yes</v>
      </c>
    </row>
    <row r="132" spans="1:12" x14ac:dyDescent="0.25">
      <c r="A132" s="115" t="s">
        <v>1336</v>
      </c>
      <c r="B132" s="21" t="s">
        <v>213</v>
      </c>
      <c r="C132" s="26" t="s">
        <v>1748</v>
      </c>
      <c r="D132" s="7" t="str">
        <f t="shared" si="12"/>
        <v>N/A</v>
      </c>
      <c r="E132" s="26">
        <v>7889.5396039999996</v>
      </c>
      <c r="F132" s="7" t="str">
        <f t="shared" si="13"/>
        <v>N/A</v>
      </c>
      <c r="G132" s="26">
        <v>8597.3530805999999</v>
      </c>
      <c r="H132" s="7" t="str">
        <f t="shared" si="14"/>
        <v>N/A</v>
      </c>
      <c r="I132" s="8" t="s">
        <v>1748</v>
      </c>
      <c r="J132" s="8">
        <v>8.9719999999999995</v>
      </c>
      <c r="K132" s="25" t="s">
        <v>739</v>
      </c>
      <c r="L132" s="92" t="str">
        <f t="shared" si="15"/>
        <v>Yes</v>
      </c>
    </row>
    <row r="133" spans="1:12" ht="25" x14ac:dyDescent="0.25">
      <c r="A133" s="115" t="s">
        <v>586</v>
      </c>
      <c r="B133" s="21" t="s">
        <v>213</v>
      </c>
      <c r="C133" s="26">
        <v>0</v>
      </c>
      <c r="D133" s="7" t="str">
        <f t="shared" si="12"/>
        <v>N/A</v>
      </c>
      <c r="E133" s="26">
        <v>565374</v>
      </c>
      <c r="F133" s="7" t="str">
        <f t="shared" si="13"/>
        <v>N/A</v>
      </c>
      <c r="G133" s="26">
        <v>539892</v>
      </c>
      <c r="H133" s="7" t="str">
        <f t="shared" si="14"/>
        <v>N/A</v>
      </c>
      <c r="I133" s="8" t="s">
        <v>1748</v>
      </c>
      <c r="J133" s="8">
        <v>-4.51</v>
      </c>
      <c r="K133" s="25" t="s">
        <v>739</v>
      </c>
      <c r="L133" s="92" t="str">
        <f>IF(J133="Div by 0", "N/A", IF(OR(J133="N/A",K133="N/A"),"N/A", IF(J133&gt;VALUE(MID(K133,1,2)), "No", IF(J133&lt;-1*VALUE(MID(K133,1,2)), "No", "Yes"))))</f>
        <v>Yes</v>
      </c>
    </row>
    <row r="134" spans="1:12" x14ac:dyDescent="0.25">
      <c r="A134" s="115" t="s">
        <v>587</v>
      </c>
      <c r="B134" s="21" t="s">
        <v>213</v>
      </c>
      <c r="C134" s="22">
        <v>0</v>
      </c>
      <c r="D134" s="7" t="str">
        <f t="shared" si="12"/>
        <v>N/A</v>
      </c>
      <c r="E134" s="22">
        <v>3835</v>
      </c>
      <c r="F134" s="7" t="str">
        <f t="shared" si="13"/>
        <v>N/A</v>
      </c>
      <c r="G134" s="22">
        <v>3578</v>
      </c>
      <c r="H134" s="7" t="str">
        <f t="shared" si="14"/>
        <v>N/A</v>
      </c>
      <c r="I134" s="8" t="s">
        <v>1748</v>
      </c>
      <c r="J134" s="8">
        <v>-6.7</v>
      </c>
      <c r="K134" s="25" t="s">
        <v>739</v>
      </c>
      <c r="L134" s="92" t="str">
        <f t="shared" ref="L134:L138" si="16">IF(J134="Div by 0", "N/A", IF(OR(J134="N/A",K134="N/A"),"N/A", IF(J134&gt;VALUE(MID(K134,1,2)), "No", IF(J134&lt;-1*VALUE(MID(K134,1,2)), "No", "Yes"))))</f>
        <v>Yes</v>
      </c>
    </row>
    <row r="135" spans="1:12" ht="25" x14ac:dyDescent="0.25">
      <c r="A135" s="115" t="s">
        <v>1337</v>
      </c>
      <c r="B135" s="21" t="s">
        <v>213</v>
      </c>
      <c r="C135" s="26" t="s">
        <v>1748</v>
      </c>
      <c r="D135" s="7" t="str">
        <f t="shared" si="12"/>
        <v>N/A</v>
      </c>
      <c r="E135" s="26">
        <v>147.42477184000001</v>
      </c>
      <c r="F135" s="7" t="str">
        <f t="shared" si="13"/>
        <v>N/A</v>
      </c>
      <c r="G135" s="26">
        <v>150.89211850000001</v>
      </c>
      <c r="H135" s="7" t="str">
        <f t="shared" si="14"/>
        <v>N/A</v>
      </c>
      <c r="I135" s="8" t="s">
        <v>1748</v>
      </c>
      <c r="J135" s="8">
        <v>2.3519999999999999</v>
      </c>
      <c r="K135" s="25" t="s">
        <v>739</v>
      </c>
      <c r="L135" s="92" t="str">
        <f t="shared" si="16"/>
        <v>Yes</v>
      </c>
    </row>
    <row r="136" spans="1:12" ht="25" x14ac:dyDescent="0.25">
      <c r="A136" s="115" t="s">
        <v>588</v>
      </c>
      <c r="B136" s="21" t="s">
        <v>213</v>
      </c>
      <c r="C136" s="26">
        <v>0</v>
      </c>
      <c r="D136" s="7" t="str">
        <f t="shared" ref="D136:D150" si="17">IF($B136="N/A","N/A",IF(C136&gt;10,"No",IF(C136&lt;-10,"No","Yes")))</f>
        <v>N/A</v>
      </c>
      <c r="E136" s="26">
        <v>0</v>
      </c>
      <c r="F136" s="7" t="str">
        <f t="shared" ref="F136:F150" si="18">IF($B136="N/A","N/A",IF(E136&gt;10,"No",IF(E136&lt;-10,"No","Yes")))</f>
        <v>N/A</v>
      </c>
      <c r="G136" s="26">
        <v>0</v>
      </c>
      <c r="H136" s="7" t="str">
        <f t="shared" ref="H136:H150" si="19">IF($B136="N/A","N/A",IF(G136&gt;10,"No",IF(G136&lt;-10,"No","Yes")))</f>
        <v>N/A</v>
      </c>
      <c r="I136" s="8" t="s">
        <v>1748</v>
      </c>
      <c r="J136" s="8" t="s">
        <v>1748</v>
      </c>
      <c r="K136" s="25" t="s">
        <v>739</v>
      </c>
      <c r="L136" s="92" t="str">
        <f t="shared" si="16"/>
        <v>N/A</v>
      </c>
    </row>
    <row r="137" spans="1:12" x14ac:dyDescent="0.25">
      <c r="A137" s="115" t="s">
        <v>589</v>
      </c>
      <c r="B137" s="21" t="s">
        <v>213</v>
      </c>
      <c r="C137" s="22">
        <v>0</v>
      </c>
      <c r="D137" s="7" t="str">
        <f t="shared" si="17"/>
        <v>N/A</v>
      </c>
      <c r="E137" s="22">
        <v>0</v>
      </c>
      <c r="F137" s="7" t="str">
        <f t="shared" si="18"/>
        <v>N/A</v>
      </c>
      <c r="G137" s="22">
        <v>0</v>
      </c>
      <c r="H137" s="7" t="str">
        <f t="shared" si="19"/>
        <v>N/A</v>
      </c>
      <c r="I137" s="8" t="s">
        <v>1748</v>
      </c>
      <c r="J137" s="8" t="s">
        <v>1748</v>
      </c>
      <c r="K137" s="25" t="s">
        <v>739</v>
      </c>
      <c r="L137" s="92" t="str">
        <f t="shared" si="16"/>
        <v>N/A</v>
      </c>
    </row>
    <row r="138" spans="1:12" ht="25" x14ac:dyDescent="0.25">
      <c r="A138" s="115" t="s">
        <v>1338</v>
      </c>
      <c r="B138" s="21" t="s">
        <v>213</v>
      </c>
      <c r="C138" s="26" t="s">
        <v>1748</v>
      </c>
      <c r="D138" s="7" t="str">
        <f t="shared" si="17"/>
        <v>N/A</v>
      </c>
      <c r="E138" s="26" t="s">
        <v>1748</v>
      </c>
      <c r="F138" s="7" t="str">
        <f t="shared" si="18"/>
        <v>N/A</v>
      </c>
      <c r="G138" s="26" t="s">
        <v>1748</v>
      </c>
      <c r="H138" s="7" t="str">
        <f t="shared" si="19"/>
        <v>N/A</v>
      </c>
      <c r="I138" s="8" t="s">
        <v>1748</v>
      </c>
      <c r="J138" s="8" t="s">
        <v>1748</v>
      </c>
      <c r="K138" s="25" t="s">
        <v>739</v>
      </c>
      <c r="L138" s="92" t="str">
        <f t="shared" si="16"/>
        <v>N/A</v>
      </c>
    </row>
    <row r="139" spans="1:12" ht="25" x14ac:dyDescent="0.25">
      <c r="A139" s="115" t="s">
        <v>590</v>
      </c>
      <c r="B139" s="21" t="s">
        <v>213</v>
      </c>
      <c r="C139" s="26">
        <v>0</v>
      </c>
      <c r="D139" s="7" t="str">
        <f t="shared" si="17"/>
        <v>N/A</v>
      </c>
      <c r="E139" s="26">
        <v>12576154</v>
      </c>
      <c r="F139" s="7" t="str">
        <f t="shared" si="18"/>
        <v>N/A</v>
      </c>
      <c r="G139" s="26">
        <v>13388325</v>
      </c>
      <c r="H139" s="7" t="str">
        <f t="shared" si="19"/>
        <v>N/A</v>
      </c>
      <c r="I139" s="8" t="s">
        <v>1748</v>
      </c>
      <c r="J139" s="8">
        <v>6.4580000000000002</v>
      </c>
      <c r="K139" s="25" t="s">
        <v>739</v>
      </c>
      <c r="L139" s="92" t="str">
        <f t="shared" ref="L139:L150" si="20">IF(J139="Div by 0", "N/A", IF(K139="N/A","N/A", IF(J139&gt;VALUE(MID(K139,1,2)), "No", IF(J139&lt;-1*VALUE(MID(K139,1,2)), "No", "Yes"))))</f>
        <v>Yes</v>
      </c>
    </row>
    <row r="140" spans="1:12" x14ac:dyDescent="0.25">
      <c r="A140" s="115" t="s">
        <v>591</v>
      </c>
      <c r="B140" s="21" t="s">
        <v>213</v>
      </c>
      <c r="C140" s="22">
        <v>0</v>
      </c>
      <c r="D140" s="7" t="str">
        <f t="shared" si="17"/>
        <v>N/A</v>
      </c>
      <c r="E140" s="22">
        <v>20114</v>
      </c>
      <c r="F140" s="7" t="str">
        <f t="shared" si="18"/>
        <v>N/A</v>
      </c>
      <c r="G140" s="22">
        <v>21247</v>
      </c>
      <c r="H140" s="7" t="str">
        <f t="shared" si="19"/>
        <v>N/A</v>
      </c>
      <c r="I140" s="8" t="s">
        <v>1748</v>
      </c>
      <c r="J140" s="8">
        <v>5.633</v>
      </c>
      <c r="K140" s="25" t="s">
        <v>739</v>
      </c>
      <c r="L140" s="92" t="str">
        <f t="shared" si="20"/>
        <v>Yes</v>
      </c>
    </row>
    <row r="141" spans="1:12" ht="25" x14ac:dyDescent="0.25">
      <c r="A141" s="115" t="s">
        <v>1339</v>
      </c>
      <c r="B141" s="21" t="s">
        <v>213</v>
      </c>
      <c r="C141" s="26" t="s">
        <v>1748</v>
      </c>
      <c r="D141" s="7" t="str">
        <f t="shared" si="17"/>
        <v>N/A</v>
      </c>
      <c r="E141" s="26">
        <v>625.24381028000005</v>
      </c>
      <c r="F141" s="7" t="str">
        <f t="shared" si="18"/>
        <v>N/A</v>
      </c>
      <c r="G141" s="26">
        <v>630.12778275000005</v>
      </c>
      <c r="H141" s="7" t="str">
        <f t="shared" si="19"/>
        <v>N/A</v>
      </c>
      <c r="I141" s="8" t="s">
        <v>1748</v>
      </c>
      <c r="J141" s="8">
        <v>0.78110000000000002</v>
      </c>
      <c r="K141" s="25" t="s">
        <v>739</v>
      </c>
      <c r="L141" s="92" t="str">
        <f t="shared" si="20"/>
        <v>Yes</v>
      </c>
    </row>
    <row r="142" spans="1:12" ht="25" x14ac:dyDescent="0.25">
      <c r="A142" s="115" t="s">
        <v>592</v>
      </c>
      <c r="B142" s="21" t="s">
        <v>213</v>
      </c>
      <c r="C142" s="26">
        <v>0</v>
      </c>
      <c r="D142" s="7" t="str">
        <f t="shared" si="17"/>
        <v>N/A</v>
      </c>
      <c r="E142" s="26">
        <v>34348420</v>
      </c>
      <c r="F142" s="7" t="str">
        <f t="shared" si="18"/>
        <v>N/A</v>
      </c>
      <c r="G142" s="26">
        <v>37530356</v>
      </c>
      <c r="H142" s="7" t="str">
        <f t="shared" si="19"/>
        <v>N/A</v>
      </c>
      <c r="I142" s="8" t="s">
        <v>1748</v>
      </c>
      <c r="J142" s="8">
        <v>9.2639999999999993</v>
      </c>
      <c r="K142" s="25" t="s">
        <v>739</v>
      </c>
      <c r="L142" s="92" t="str">
        <f t="shared" si="20"/>
        <v>Yes</v>
      </c>
    </row>
    <row r="143" spans="1:12" x14ac:dyDescent="0.25">
      <c r="A143" s="91" t="s">
        <v>593</v>
      </c>
      <c r="B143" s="21" t="s">
        <v>213</v>
      </c>
      <c r="C143" s="22">
        <v>0</v>
      </c>
      <c r="D143" s="7" t="str">
        <f t="shared" si="17"/>
        <v>N/A</v>
      </c>
      <c r="E143" s="22">
        <v>924</v>
      </c>
      <c r="F143" s="7" t="str">
        <f t="shared" si="18"/>
        <v>N/A</v>
      </c>
      <c r="G143" s="22">
        <v>1287</v>
      </c>
      <c r="H143" s="7" t="str">
        <f t="shared" si="19"/>
        <v>N/A</v>
      </c>
      <c r="I143" s="8" t="s">
        <v>1748</v>
      </c>
      <c r="J143" s="8">
        <v>39.29</v>
      </c>
      <c r="K143" s="25" t="s">
        <v>739</v>
      </c>
      <c r="L143" s="92" t="str">
        <f t="shared" si="20"/>
        <v>No</v>
      </c>
    </row>
    <row r="144" spans="1:12" ht="25" x14ac:dyDescent="0.25">
      <c r="A144" s="91" t="s">
        <v>1340</v>
      </c>
      <c r="B144" s="21" t="s">
        <v>213</v>
      </c>
      <c r="C144" s="26" t="s">
        <v>1748</v>
      </c>
      <c r="D144" s="7" t="str">
        <f t="shared" si="17"/>
        <v>N/A</v>
      </c>
      <c r="E144" s="26">
        <v>37173.614718999997</v>
      </c>
      <c r="F144" s="7" t="str">
        <f t="shared" si="18"/>
        <v>N/A</v>
      </c>
      <c r="G144" s="26">
        <v>29161.115773000001</v>
      </c>
      <c r="H144" s="7" t="str">
        <f t="shared" si="19"/>
        <v>N/A</v>
      </c>
      <c r="I144" s="8" t="s">
        <v>1748</v>
      </c>
      <c r="J144" s="8">
        <v>-21.6</v>
      </c>
      <c r="K144" s="25" t="s">
        <v>739</v>
      </c>
      <c r="L144" s="92" t="str">
        <f t="shared" si="20"/>
        <v>Yes</v>
      </c>
    </row>
    <row r="145" spans="1:12" ht="25" x14ac:dyDescent="0.25">
      <c r="A145" s="115" t="s">
        <v>594</v>
      </c>
      <c r="B145" s="21" t="s">
        <v>213</v>
      </c>
      <c r="C145" s="26">
        <v>0</v>
      </c>
      <c r="D145" s="7" t="str">
        <f t="shared" si="17"/>
        <v>N/A</v>
      </c>
      <c r="E145" s="26">
        <v>1430906</v>
      </c>
      <c r="F145" s="7" t="str">
        <f t="shared" si="18"/>
        <v>N/A</v>
      </c>
      <c r="G145" s="26">
        <v>4237484</v>
      </c>
      <c r="H145" s="7" t="str">
        <f t="shared" si="19"/>
        <v>N/A</v>
      </c>
      <c r="I145" s="8" t="s">
        <v>1748</v>
      </c>
      <c r="J145" s="8">
        <v>196.1</v>
      </c>
      <c r="K145" s="25" t="s">
        <v>739</v>
      </c>
      <c r="L145" s="92" t="str">
        <f t="shared" si="20"/>
        <v>No</v>
      </c>
    </row>
    <row r="146" spans="1:12" x14ac:dyDescent="0.25">
      <c r="A146" s="115" t="s">
        <v>595</v>
      </c>
      <c r="B146" s="21" t="s">
        <v>213</v>
      </c>
      <c r="C146" s="22">
        <v>0</v>
      </c>
      <c r="D146" s="7" t="str">
        <f t="shared" si="17"/>
        <v>N/A</v>
      </c>
      <c r="E146" s="22">
        <v>3552</v>
      </c>
      <c r="F146" s="7" t="str">
        <f t="shared" si="18"/>
        <v>N/A</v>
      </c>
      <c r="G146" s="22">
        <v>4317</v>
      </c>
      <c r="H146" s="7" t="str">
        <f t="shared" si="19"/>
        <v>N/A</v>
      </c>
      <c r="I146" s="8" t="s">
        <v>1748</v>
      </c>
      <c r="J146" s="8">
        <v>21.54</v>
      </c>
      <c r="K146" s="25" t="s">
        <v>739</v>
      </c>
      <c r="L146" s="92" t="str">
        <f t="shared" si="20"/>
        <v>Yes</v>
      </c>
    </row>
    <row r="147" spans="1:12" ht="25" x14ac:dyDescent="0.25">
      <c r="A147" s="115" t="s">
        <v>1341</v>
      </c>
      <c r="B147" s="21" t="s">
        <v>213</v>
      </c>
      <c r="C147" s="26" t="s">
        <v>1748</v>
      </c>
      <c r="D147" s="7" t="str">
        <f t="shared" si="17"/>
        <v>N/A</v>
      </c>
      <c r="E147" s="26">
        <v>402.84515765999998</v>
      </c>
      <c r="F147" s="7" t="str">
        <f t="shared" si="18"/>
        <v>N/A</v>
      </c>
      <c r="G147" s="26">
        <v>981.58072735999997</v>
      </c>
      <c r="H147" s="7" t="str">
        <f t="shared" si="19"/>
        <v>N/A</v>
      </c>
      <c r="I147" s="8" t="s">
        <v>1748</v>
      </c>
      <c r="J147" s="8">
        <v>143.69999999999999</v>
      </c>
      <c r="K147" s="25" t="s">
        <v>739</v>
      </c>
      <c r="L147" s="92" t="str">
        <f t="shared" si="20"/>
        <v>No</v>
      </c>
    </row>
    <row r="148" spans="1:12" ht="25" x14ac:dyDescent="0.25">
      <c r="A148" s="115" t="s">
        <v>596</v>
      </c>
      <c r="B148" s="21" t="s">
        <v>213</v>
      </c>
      <c r="C148" s="26">
        <v>0</v>
      </c>
      <c r="D148" s="7" t="str">
        <f t="shared" si="17"/>
        <v>N/A</v>
      </c>
      <c r="E148" s="26">
        <v>18483524</v>
      </c>
      <c r="F148" s="7" t="str">
        <f t="shared" si="18"/>
        <v>N/A</v>
      </c>
      <c r="G148" s="26">
        <v>20157832</v>
      </c>
      <c r="H148" s="7" t="str">
        <f t="shared" si="19"/>
        <v>N/A</v>
      </c>
      <c r="I148" s="8" t="s">
        <v>1748</v>
      </c>
      <c r="J148" s="8">
        <v>9.0579999999999998</v>
      </c>
      <c r="K148" s="25" t="s">
        <v>739</v>
      </c>
      <c r="L148" s="92" t="str">
        <f t="shared" si="20"/>
        <v>Yes</v>
      </c>
    </row>
    <row r="149" spans="1:12" x14ac:dyDescent="0.25">
      <c r="A149" s="115" t="s">
        <v>597</v>
      </c>
      <c r="B149" s="21" t="s">
        <v>213</v>
      </c>
      <c r="C149" s="22">
        <v>0</v>
      </c>
      <c r="D149" s="7" t="str">
        <f t="shared" si="17"/>
        <v>N/A</v>
      </c>
      <c r="E149" s="22">
        <v>1297</v>
      </c>
      <c r="F149" s="7" t="str">
        <f t="shared" si="18"/>
        <v>N/A</v>
      </c>
      <c r="G149" s="22">
        <v>1738</v>
      </c>
      <c r="H149" s="7" t="str">
        <f t="shared" si="19"/>
        <v>N/A</v>
      </c>
      <c r="I149" s="8" t="s">
        <v>1748</v>
      </c>
      <c r="J149" s="8">
        <v>34</v>
      </c>
      <c r="K149" s="25" t="s">
        <v>739</v>
      </c>
      <c r="L149" s="92" t="str">
        <f t="shared" si="20"/>
        <v>No</v>
      </c>
    </row>
    <row r="150" spans="1:12" ht="25" x14ac:dyDescent="0.25">
      <c r="A150" s="123" t="s">
        <v>1342</v>
      </c>
      <c r="B150" s="21" t="s">
        <v>213</v>
      </c>
      <c r="C150" s="26" t="s">
        <v>1748</v>
      </c>
      <c r="D150" s="7" t="str">
        <f t="shared" si="17"/>
        <v>N/A</v>
      </c>
      <c r="E150" s="26">
        <v>14250.982266999999</v>
      </c>
      <c r="F150" s="7" t="str">
        <f t="shared" si="18"/>
        <v>N/A</v>
      </c>
      <c r="G150" s="26">
        <v>11598.292289999999</v>
      </c>
      <c r="H150" s="7" t="str">
        <f t="shared" si="19"/>
        <v>N/A</v>
      </c>
      <c r="I150" s="8" t="s">
        <v>1748</v>
      </c>
      <c r="J150" s="8">
        <v>-18.600000000000001</v>
      </c>
      <c r="K150" s="25" t="s">
        <v>739</v>
      </c>
      <c r="L150" s="92" t="str">
        <f t="shared" si="20"/>
        <v>Yes</v>
      </c>
    </row>
    <row r="151" spans="1:12" x14ac:dyDescent="0.25">
      <c r="A151" s="123" t="s">
        <v>1343</v>
      </c>
      <c r="B151" s="21" t="s">
        <v>213</v>
      </c>
      <c r="C151" s="26">
        <v>0</v>
      </c>
      <c r="D151" s="7" t="str">
        <f t="shared" ref="D151:D170" si="21">IF($B151="N/A","N/A",IF(C151&gt;10,"No",IF(C151&lt;-10,"No","Yes")))</f>
        <v>N/A</v>
      </c>
      <c r="E151" s="26">
        <v>1624.9544238000001</v>
      </c>
      <c r="F151" s="7" t="str">
        <f t="shared" ref="F151:F170" si="22">IF($B151="N/A","N/A",IF(E151&gt;10,"No",IF(E151&lt;-10,"No","Yes")))</f>
        <v>N/A</v>
      </c>
      <c r="G151" s="26">
        <v>1726.1974857</v>
      </c>
      <c r="H151" s="7" t="str">
        <f t="shared" ref="H151:H170" si="23">IF($B151="N/A","N/A",IF(G151&gt;10,"No",IF(G151&lt;-10,"No","Yes")))</f>
        <v>N/A</v>
      </c>
      <c r="I151" s="8" t="s">
        <v>1748</v>
      </c>
      <c r="J151" s="8">
        <v>6.2309999999999999</v>
      </c>
      <c r="K151" s="25" t="s">
        <v>739</v>
      </c>
      <c r="L151" s="92" t="str">
        <f t="shared" ref="L151:L170" si="24">IF(J151="Div by 0", "N/A", IF(K151="N/A","N/A", IF(J151&gt;VALUE(MID(K151,1,2)), "No", IF(J151&lt;-1*VALUE(MID(K151,1,2)), "No", "Yes"))))</f>
        <v>Yes</v>
      </c>
    </row>
    <row r="152" spans="1:12" ht="25" x14ac:dyDescent="0.25">
      <c r="A152" s="123" t="s">
        <v>1344</v>
      </c>
      <c r="B152" s="21" t="s">
        <v>213</v>
      </c>
      <c r="C152" s="26">
        <v>0</v>
      </c>
      <c r="D152" s="7" t="str">
        <f t="shared" si="21"/>
        <v>N/A</v>
      </c>
      <c r="E152" s="26">
        <v>2317.8554156</v>
      </c>
      <c r="F152" s="7" t="str">
        <f t="shared" si="22"/>
        <v>N/A</v>
      </c>
      <c r="G152" s="26">
        <v>2656.0383075999998</v>
      </c>
      <c r="H152" s="7" t="str">
        <f t="shared" si="23"/>
        <v>N/A</v>
      </c>
      <c r="I152" s="8" t="s">
        <v>1748</v>
      </c>
      <c r="J152" s="8">
        <v>14.59</v>
      </c>
      <c r="K152" s="25" t="s">
        <v>739</v>
      </c>
      <c r="L152" s="92" t="str">
        <f t="shared" si="24"/>
        <v>Yes</v>
      </c>
    </row>
    <row r="153" spans="1:12" ht="25" x14ac:dyDescent="0.25">
      <c r="A153" s="123" t="s">
        <v>1345</v>
      </c>
      <c r="B153" s="21" t="s">
        <v>213</v>
      </c>
      <c r="C153" s="26">
        <v>0</v>
      </c>
      <c r="D153" s="7" t="str">
        <f t="shared" si="21"/>
        <v>N/A</v>
      </c>
      <c r="E153" s="26">
        <v>3053.1556138999999</v>
      </c>
      <c r="F153" s="7" t="str">
        <f t="shared" si="22"/>
        <v>N/A</v>
      </c>
      <c r="G153" s="26">
        <v>3429.9260500999999</v>
      </c>
      <c r="H153" s="7" t="str">
        <f t="shared" si="23"/>
        <v>N/A</v>
      </c>
      <c r="I153" s="8" t="s">
        <v>1748</v>
      </c>
      <c r="J153" s="8">
        <v>12.34</v>
      </c>
      <c r="K153" s="25" t="s">
        <v>739</v>
      </c>
      <c r="L153" s="92" t="str">
        <f t="shared" si="24"/>
        <v>Yes</v>
      </c>
    </row>
    <row r="154" spans="1:12" ht="25" x14ac:dyDescent="0.25">
      <c r="A154" s="123" t="s">
        <v>1346</v>
      </c>
      <c r="B154" s="21" t="s">
        <v>213</v>
      </c>
      <c r="C154" s="26">
        <v>0</v>
      </c>
      <c r="D154" s="7" t="str">
        <f t="shared" si="21"/>
        <v>N/A</v>
      </c>
      <c r="E154" s="26">
        <v>440.91909459999999</v>
      </c>
      <c r="F154" s="7" t="str">
        <f t="shared" si="22"/>
        <v>N/A</v>
      </c>
      <c r="G154" s="26">
        <v>434.16817325</v>
      </c>
      <c r="H154" s="7" t="str">
        <f t="shared" si="23"/>
        <v>N/A</v>
      </c>
      <c r="I154" s="8" t="s">
        <v>1748</v>
      </c>
      <c r="J154" s="8">
        <v>-1.53</v>
      </c>
      <c r="K154" s="25" t="s">
        <v>739</v>
      </c>
      <c r="L154" s="92" t="str">
        <f t="shared" si="24"/>
        <v>Yes</v>
      </c>
    </row>
    <row r="155" spans="1:12" ht="25" x14ac:dyDescent="0.25">
      <c r="A155" s="115" t="s">
        <v>1347</v>
      </c>
      <c r="B155" s="21" t="s">
        <v>213</v>
      </c>
      <c r="C155" s="26">
        <v>0</v>
      </c>
      <c r="D155" s="7" t="str">
        <f t="shared" si="21"/>
        <v>N/A</v>
      </c>
      <c r="E155" s="26">
        <v>578.22687761999998</v>
      </c>
      <c r="F155" s="7" t="str">
        <f t="shared" si="22"/>
        <v>N/A</v>
      </c>
      <c r="G155" s="26">
        <v>570.78659785000002</v>
      </c>
      <c r="H155" s="7" t="str">
        <f t="shared" si="23"/>
        <v>N/A</v>
      </c>
      <c r="I155" s="8" t="s">
        <v>1748</v>
      </c>
      <c r="J155" s="8">
        <v>-1.29</v>
      </c>
      <c r="K155" s="25" t="s">
        <v>739</v>
      </c>
      <c r="L155" s="92" t="str">
        <f t="shared" si="24"/>
        <v>Yes</v>
      </c>
    </row>
    <row r="156" spans="1:12" x14ac:dyDescent="0.25">
      <c r="A156" s="115" t="s">
        <v>1348</v>
      </c>
      <c r="B156" s="21" t="s">
        <v>213</v>
      </c>
      <c r="C156" s="26">
        <v>0</v>
      </c>
      <c r="D156" s="7" t="str">
        <f t="shared" si="21"/>
        <v>N/A</v>
      </c>
      <c r="E156" s="26">
        <v>776.40491640000005</v>
      </c>
      <c r="F156" s="7" t="str">
        <f t="shared" si="22"/>
        <v>N/A</v>
      </c>
      <c r="G156" s="26">
        <v>693.47690659</v>
      </c>
      <c r="H156" s="7" t="str">
        <f t="shared" si="23"/>
        <v>N/A</v>
      </c>
      <c r="I156" s="8" t="s">
        <v>1748</v>
      </c>
      <c r="J156" s="8">
        <v>-10.7</v>
      </c>
      <c r="K156" s="25" t="s">
        <v>739</v>
      </c>
      <c r="L156" s="92" t="str">
        <f t="shared" si="24"/>
        <v>Yes</v>
      </c>
    </row>
    <row r="157" spans="1:12" ht="25" x14ac:dyDescent="0.25">
      <c r="A157" s="115" t="s">
        <v>1349</v>
      </c>
      <c r="B157" s="21" t="s">
        <v>213</v>
      </c>
      <c r="C157" s="26">
        <v>0</v>
      </c>
      <c r="D157" s="7" t="str">
        <f t="shared" si="21"/>
        <v>N/A</v>
      </c>
      <c r="E157" s="26">
        <v>2640.8795970000001</v>
      </c>
      <c r="F157" s="7" t="str">
        <f t="shared" si="22"/>
        <v>N/A</v>
      </c>
      <c r="G157" s="26">
        <v>3131.9073755999998</v>
      </c>
      <c r="H157" s="7" t="str">
        <f t="shared" si="23"/>
        <v>N/A</v>
      </c>
      <c r="I157" s="8" t="s">
        <v>1748</v>
      </c>
      <c r="J157" s="8">
        <v>18.59</v>
      </c>
      <c r="K157" s="25" t="s">
        <v>739</v>
      </c>
      <c r="L157" s="92" t="str">
        <f t="shared" si="24"/>
        <v>Yes</v>
      </c>
    </row>
    <row r="158" spans="1:12" ht="25" x14ac:dyDescent="0.25">
      <c r="A158" s="115" t="s">
        <v>1350</v>
      </c>
      <c r="B158" s="21" t="s">
        <v>213</v>
      </c>
      <c r="C158" s="26">
        <v>0</v>
      </c>
      <c r="D158" s="7" t="str">
        <f t="shared" si="21"/>
        <v>N/A</v>
      </c>
      <c r="E158" s="26">
        <v>1050.9923791000001</v>
      </c>
      <c r="F158" s="7" t="str">
        <f t="shared" si="22"/>
        <v>N/A</v>
      </c>
      <c r="G158" s="26">
        <v>1067.3218047</v>
      </c>
      <c r="H158" s="7" t="str">
        <f t="shared" si="23"/>
        <v>N/A</v>
      </c>
      <c r="I158" s="8" t="s">
        <v>1748</v>
      </c>
      <c r="J158" s="8">
        <v>1.554</v>
      </c>
      <c r="K158" s="25" t="s">
        <v>739</v>
      </c>
      <c r="L158" s="92" t="str">
        <f t="shared" si="24"/>
        <v>Yes</v>
      </c>
    </row>
    <row r="159" spans="1:12" ht="25" x14ac:dyDescent="0.25">
      <c r="A159" s="115" t="s">
        <v>1351</v>
      </c>
      <c r="B159" s="21" t="s">
        <v>213</v>
      </c>
      <c r="C159" s="26">
        <v>0</v>
      </c>
      <c r="D159" s="7" t="str">
        <f t="shared" si="21"/>
        <v>N/A</v>
      </c>
      <c r="E159" s="26">
        <v>605.41515961000005</v>
      </c>
      <c r="F159" s="7" t="str">
        <f t="shared" si="22"/>
        <v>N/A</v>
      </c>
      <c r="G159" s="26">
        <v>432.03660782999998</v>
      </c>
      <c r="H159" s="7" t="str">
        <f t="shared" si="23"/>
        <v>N/A</v>
      </c>
      <c r="I159" s="8" t="s">
        <v>1748</v>
      </c>
      <c r="J159" s="8">
        <v>-28.6</v>
      </c>
      <c r="K159" s="25" t="s">
        <v>739</v>
      </c>
      <c r="L159" s="92" t="str">
        <f t="shared" si="24"/>
        <v>Yes</v>
      </c>
    </row>
    <row r="160" spans="1:12" ht="25" x14ac:dyDescent="0.25">
      <c r="A160" s="123" t="s">
        <v>1352</v>
      </c>
      <c r="B160" s="21" t="s">
        <v>213</v>
      </c>
      <c r="C160" s="26">
        <v>0</v>
      </c>
      <c r="D160" s="7" t="str">
        <f t="shared" si="21"/>
        <v>N/A</v>
      </c>
      <c r="E160" s="26">
        <v>1.1858579939</v>
      </c>
      <c r="F160" s="7" t="str">
        <f t="shared" si="22"/>
        <v>N/A</v>
      </c>
      <c r="G160" s="26">
        <v>0.49684079380000001</v>
      </c>
      <c r="H160" s="7" t="str">
        <f t="shared" si="23"/>
        <v>N/A</v>
      </c>
      <c r="I160" s="8" t="s">
        <v>1748</v>
      </c>
      <c r="J160" s="8">
        <v>-58.1</v>
      </c>
      <c r="K160" s="25" t="s">
        <v>739</v>
      </c>
      <c r="L160" s="92" t="str">
        <f t="shared" si="24"/>
        <v>No</v>
      </c>
    </row>
    <row r="161" spans="1:12" x14ac:dyDescent="0.25">
      <c r="A161" s="123" t="s">
        <v>1353</v>
      </c>
      <c r="B161" s="21" t="s">
        <v>213</v>
      </c>
      <c r="C161" s="26">
        <v>0</v>
      </c>
      <c r="D161" s="7" t="str">
        <f t="shared" si="21"/>
        <v>N/A</v>
      </c>
      <c r="E161" s="26">
        <v>1232.6789269000001</v>
      </c>
      <c r="F161" s="7" t="str">
        <f t="shared" si="22"/>
        <v>N/A</v>
      </c>
      <c r="G161" s="26">
        <v>1152.26567</v>
      </c>
      <c r="H161" s="7" t="str">
        <f t="shared" si="23"/>
        <v>N/A</v>
      </c>
      <c r="I161" s="8" t="s">
        <v>1748</v>
      </c>
      <c r="J161" s="8">
        <v>-6.52</v>
      </c>
      <c r="K161" s="25" t="s">
        <v>739</v>
      </c>
      <c r="L161" s="92" t="str">
        <f t="shared" si="24"/>
        <v>Yes</v>
      </c>
    </row>
    <row r="162" spans="1:12" x14ac:dyDescent="0.25">
      <c r="A162" s="123" t="s">
        <v>1354</v>
      </c>
      <c r="B162" s="21" t="s">
        <v>213</v>
      </c>
      <c r="C162" s="26">
        <v>0</v>
      </c>
      <c r="D162" s="7" t="str">
        <f t="shared" si="21"/>
        <v>N/A</v>
      </c>
      <c r="E162" s="26">
        <v>1323.9400504</v>
      </c>
      <c r="F162" s="7" t="str">
        <f t="shared" si="22"/>
        <v>N/A</v>
      </c>
      <c r="G162" s="26">
        <v>1529.9039451000001</v>
      </c>
      <c r="H162" s="7" t="str">
        <f t="shared" si="23"/>
        <v>N/A</v>
      </c>
      <c r="I162" s="8" t="s">
        <v>1748</v>
      </c>
      <c r="J162" s="8">
        <v>15.56</v>
      </c>
      <c r="K162" s="25" t="s">
        <v>739</v>
      </c>
      <c r="L162" s="92" t="str">
        <f t="shared" si="24"/>
        <v>Yes</v>
      </c>
    </row>
    <row r="163" spans="1:12" x14ac:dyDescent="0.25">
      <c r="A163" s="123" t="s">
        <v>1705</v>
      </c>
      <c r="B163" s="21" t="s">
        <v>213</v>
      </c>
      <c r="C163" s="26">
        <v>0</v>
      </c>
      <c r="D163" s="7" t="str">
        <f t="shared" si="21"/>
        <v>N/A</v>
      </c>
      <c r="E163" s="26">
        <v>2242.1469516000002</v>
      </c>
      <c r="F163" s="7" t="str">
        <f t="shared" si="22"/>
        <v>N/A</v>
      </c>
      <c r="G163" s="26">
        <v>2180.5609831000002</v>
      </c>
      <c r="H163" s="7" t="str">
        <f t="shared" si="23"/>
        <v>N/A</v>
      </c>
      <c r="I163" s="8" t="s">
        <v>1748</v>
      </c>
      <c r="J163" s="8">
        <v>-2.75</v>
      </c>
      <c r="K163" s="25" t="s">
        <v>739</v>
      </c>
      <c r="L163" s="92" t="str">
        <f t="shared" si="24"/>
        <v>Yes</v>
      </c>
    </row>
    <row r="164" spans="1:12" x14ac:dyDescent="0.25">
      <c r="A164" s="123" t="s">
        <v>1355</v>
      </c>
      <c r="B164" s="21" t="s">
        <v>213</v>
      </c>
      <c r="C164" s="26">
        <v>0</v>
      </c>
      <c r="D164" s="7" t="str">
        <f t="shared" si="21"/>
        <v>N/A</v>
      </c>
      <c r="E164" s="26">
        <v>512.61919907000004</v>
      </c>
      <c r="F164" s="7" t="str">
        <f t="shared" si="22"/>
        <v>N/A</v>
      </c>
      <c r="G164" s="26">
        <v>470.06865306999998</v>
      </c>
      <c r="H164" s="7" t="str">
        <f t="shared" si="23"/>
        <v>N/A</v>
      </c>
      <c r="I164" s="8" t="s">
        <v>1748</v>
      </c>
      <c r="J164" s="8">
        <v>-8.3000000000000007</v>
      </c>
      <c r="K164" s="25" t="s">
        <v>739</v>
      </c>
      <c r="L164" s="92" t="str">
        <f t="shared" si="24"/>
        <v>Yes</v>
      </c>
    </row>
    <row r="165" spans="1:12" x14ac:dyDescent="0.25">
      <c r="A165" s="123" t="s">
        <v>1356</v>
      </c>
      <c r="B165" s="21" t="s">
        <v>213</v>
      </c>
      <c r="C165" s="26">
        <v>0</v>
      </c>
      <c r="D165" s="7" t="str">
        <f t="shared" si="21"/>
        <v>N/A</v>
      </c>
      <c r="E165" s="26">
        <v>78.599081941999998</v>
      </c>
      <c r="F165" s="7" t="str">
        <f t="shared" si="22"/>
        <v>N/A</v>
      </c>
      <c r="G165" s="26">
        <v>77.943401264000002</v>
      </c>
      <c r="H165" s="7" t="str">
        <f t="shared" si="23"/>
        <v>N/A</v>
      </c>
      <c r="I165" s="8" t="s">
        <v>1748</v>
      </c>
      <c r="J165" s="8">
        <v>-0.83399999999999996</v>
      </c>
      <c r="K165" s="25" t="s">
        <v>739</v>
      </c>
      <c r="L165" s="92" t="str">
        <f t="shared" si="24"/>
        <v>Yes</v>
      </c>
    </row>
    <row r="166" spans="1:12" x14ac:dyDescent="0.25">
      <c r="A166" s="123" t="s">
        <v>1357</v>
      </c>
      <c r="B166" s="21" t="s">
        <v>213</v>
      </c>
      <c r="C166" s="26">
        <v>0</v>
      </c>
      <c r="D166" s="7" t="str">
        <f t="shared" si="21"/>
        <v>N/A</v>
      </c>
      <c r="E166" s="26">
        <v>2893.169132</v>
      </c>
      <c r="F166" s="7" t="str">
        <f t="shared" si="22"/>
        <v>N/A</v>
      </c>
      <c r="G166" s="26">
        <v>2872.1343044</v>
      </c>
      <c r="H166" s="7" t="str">
        <f t="shared" si="23"/>
        <v>N/A</v>
      </c>
      <c r="I166" s="8" t="s">
        <v>1748</v>
      </c>
      <c r="J166" s="8">
        <v>-0.72699999999999998</v>
      </c>
      <c r="K166" s="25" t="s">
        <v>739</v>
      </c>
      <c r="L166" s="92" t="str">
        <f t="shared" si="24"/>
        <v>Yes</v>
      </c>
    </row>
    <row r="167" spans="1:12" x14ac:dyDescent="0.25">
      <c r="A167" s="149" t="s">
        <v>1358</v>
      </c>
      <c r="B167" s="21" t="s">
        <v>213</v>
      </c>
      <c r="C167" s="26">
        <v>0</v>
      </c>
      <c r="D167" s="7" t="str">
        <f t="shared" si="21"/>
        <v>N/A</v>
      </c>
      <c r="E167" s="26">
        <v>3106.0911839</v>
      </c>
      <c r="F167" s="7" t="str">
        <f t="shared" si="22"/>
        <v>N/A</v>
      </c>
      <c r="G167" s="26">
        <v>3883.9611206</v>
      </c>
      <c r="H167" s="7" t="str">
        <f t="shared" si="23"/>
        <v>N/A</v>
      </c>
      <c r="I167" s="8" t="s">
        <v>1748</v>
      </c>
      <c r="J167" s="8">
        <v>25.04</v>
      </c>
      <c r="K167" s="25" t="s">
        <v>739</v>
      </c>
      <c r="L167" s="92" t="str">
        <f t="shared" si="24"/>
        <v>Yes</v>
      </c>
    </row>
    <row r="168" spans="1:12" x14ac:dyDescent="0.25">
      <c r="A168" s="149" t="s">
        <v>1359</v>
      </c>
      <c r="B168" s="21" t="s">
        <v>213</v>
      </c>
      <c r="C168" s="26">
        <v>0</v>
      </c>
      <c r="D168" s="7" t="str">
        <f t="shared" si="21"/>
        <v>N/A</v>
      </c>
      <c r="E168" s="26">
        <v>5605.1591877000001</v>
      </c>
      <c r="F168" s="7" t="str">
        <f t="shared" si="22"/>
        <v>N/A</v>
      </c>
      <c r="G168" s="26">
        <v>5769.3528963999997</v>
      </c>
      <c r="H168" s="7" t="str">
        <f t="shared" si="23"/>
        <v>N/A</v>
      </c>
      <c r="I168" s="8" t="s">
        <v>1748</v>
      </c>
      <c r="J168" s="8">
        <v>2.9289999999999998</v>
      </c>
      <c r="K168" s="25" t="s">
        <v>739</v>
      </c>
      <c r="L168" s="92" t="str">
        <f t="shared" si="24"/>
        <v>Yes</v>
      </c>
    </row>
    <row r="169" spans="1:12" x14ac:dyDescent="0.25">
      <c r="A169" s="149" t="s">
        <v>1360</v>
      </c>
      <c r="B169" s="21" t="s">
        <v>213</v>
      </c>
      <c r="C169" s="26">
        <v>0</v>
      </c>
      <c r="D169" s="7" t="str">
        <f t="shared" si="21"/>
        <v>N/A</v>
      </c>
      <c r="E169" s="26">
        <v>791.29504353000004</v>
      </c>
      <c r="F169" s="7" t="str">
        <f t="shared" si="22"/>
        <v>N/A</v>
      </c>
      <c r="G169" s="26">
        <v>785.14116185</v>
      </c>
      <c r="H169" s="7" t="str">
        <f t="shared" si="23"/>
        <v>N/A</v>
      </c>
      <c r="I169" s="8" t="s">
        <v>1748</v>
      </c>
      <c r="J169" s="8">
        <v>-0.77800000000000002</v>
      </c>
      <c r="K169" s="25" t="s">
        <v>739</v>
      </c>
      <c r="L169" s="92" t="str">
        <f t="shared" si="24"/>
        <v>Yes</v>
      </c>
    </row>
    <row r="170" spans="1:12" x14ac:dyDescent="0.25">
      <c r="A170" s="149" t="s">
        <v>1361</v>
      </c>
      <c r="B170" s="21" t="s">
        <v>213</v>
      </c>
      <c r="C170" s="26">
        <v>0</v>
      </c>
      <c r="D170" s="7" t="str">
        <f t="shared" si="21"/>
        <v>N/A</v>
      </c>
      <c r="E170" s="26">
        <v>503.14786600000002</v>
      </c>
      <c r="F170" s="7" t="str">
        <f t="shared" si="22"/>
        <v>N/A</v>
      </c>
      <c r="G170" s="26">
        <v>538.45216694999999</v>
      </c>
      <c r="H170" s="7" t="str">
        <f t="shared" si="23"/>
        <v>N/A</v>
      </c>
      <c r="I170" s="8" t="s">
        <v>1748</v>
      </c>
      <c r="J170" s="8">
        <v>7.0170000000000003</v>
      </c>
      <c r="K170" s="25" t="s">
        <v>739</v>
      </c>
      <c r="L170" s="92" t="str">
        <f t="shared" si="24"/>
        <v>Yes</v>
      </c>
    </row>
    <row r="171" spans="1:12" x14ac:dyDescent="0.25">
      <c r="A171" s="149" t="s">
        <v>85</v>
      </c>
      <c r="B171" s="21" t="s">
        <v>213</v>
      </c>
      <c r="C171" s="4">
        <v>0</v>
      </c>
      <c r="D171" s="7" t="str">
        <f t="shared" ref="D171:D202" si="25">IF($B171="N/A","N/A",IF(C171&gt;10,"No",IF(C171&lt;-10,"No","Yes")))</f>
        <v>N/A</v>
      </c>
      <c r="E171" s="4">
        <v>10.845608964</v>
      </c>
      <c r="F171" s="7" t="str">
        <f t="shared" ref="F171:F202" si="26">IF($B171="N/A","N/A",IF(E171&gt;10,"No",IF(E171&lt;-10,"No","Yes")))</f>
        <v>N/A</v>
      </c>
      <c r="G171" s="4">
        <v>11.163860465999999</v>
      </c>
      <c r="H171" s="7" t="str">
        <f t="shared" ref="H171:H202" si="27">IF($B171="N/A","N/A",IF(G171&gt;10,"No",IF(G171&lt;-10,"No","Yes")))</f>
        <v>N/A</v>
      </c>
      <c r="I171" s="8" t="s">
        <v>1748</v>
      </c>
      <c r="J171" s="8">
        <v>2.9340000000000002</v>
      </c>
      <c r="K171" s="25" t="s">
        <v>739</v>
      </c>
      <c r="L171" s="92" t="str">
        <f t="shared" ref="L171:L202" si="28">IF(J171="Div by 0", "N/A", IF(K171="N/A","N/A", IF(J171&gt;VALUE(MID(K171,1,2)), "No", IF(J171&lt;-1*VALUE(MID(K171,1,2)), "No", "Yes"))))</f>
        <v>Yes</v>
      </c>
    </row>
    <row r="172" spans="1:12" x14ac:dyDescent="0.25">
      <c r="A172" s="149" t="s">
        <v>465</v>
      </c>
      <c r="B172" s="21" t="s">
        <v>213</v>
      </c>
      <c r="C172" s="4">
        <v>0</v>
      </c>
      <c r="D172" s="7" t="str">
        <f t="shared" si="25"/>
        <v>N/A</v>
      </c>
      <c r="E172" s="4">
        <v>10.327455919</v>
      </c>
      <c r="F172" s="7" t="str">
        <f t="shared" si="26"/>
        <v>N/A</v>
      </c>
      <c r="G172" s="4">
        <v>14.065180102999999</v>
      </c>
      <c r="H172" s="7" t="str">
        <f t="shared" si="27"/>
        <v>N/A</v>
      </c>
      <c r="I172" s="8" t="s">
        <v>1748</v>
      </c>
      <c r="J172" s="8">
        <v>36.19</v>
      </c>
      <c r="K172" s="25" t="s">
        <v>739</v>
      </c>
      <c r="L172" s="92" t="str">
        <f t="shared" si="28"/>
        <v>No</v>
      </c>
    </row>
    <row r="173" spans="1:12" x14ac:dyDescent="0.25">
      <c r="A173" s="149" t="s">
        <v>466</v>
      </c>
      <c r="B173" s="21" t="s">
        <v>213</v>
      </c>
      <c r="C173" s="4">
        <v>0</v>
      </c>
      <c r="D173" s="7" t="str">
        <f t="shared" si="25"/>
        <v>N/A</v>
      </c>
      <c r="E173" s="4">
        <v>13.488118906</v>
      </c>
      <c r="F173" s="7" t="str">
        <f t="shared" si="26"/>
        <v>N/A</v>
      </c>
      <c r="G173" s="4">
        <v>14.10064418</v>
      </c>
      <c r="H173" s="7" t="str">
        <f t="shared" si="27"/>
        <v>N/A</v>
      </c>
      <c r="I173" s="8" t="s">
        <v>1748</v>
      </c>
      <c r="J173" s="8">
        <v>4.5410000000000004</v>
      </c>
      <c r="K173" s="25" t="s">
        <v>739</v>
      </c>
      <c r="L173" s="92" t="str">
        <f t="shared" si="28"/>
        <v>Yes</v>
      </c>
    </row>
    <row r="174" spans="1:12" x14ac:dyDescent="0.25">
      <c r="A174" s="115" t="s">
        <v>467</v>
      </c>
      <c r="B174" s="21" t="s">
        <v>213</v>
      </c>
      <c r="C174" s="4">
        <v>0</v>
      </c>
      <c r="D174" s="7" t="str">
        <f t="shared" si="25"/>
        <v>N/A</v>
      </c>
      <c r="E174" s="4">
        <v>7.8467788741</v>
      </c>
      <c r="F174" s="7" t="str">
        <f t="shared" si="26"/>
        <v>N/A</v>
      </c>
      <c r="G174" s="4">
        <v>8.0498671922000007</v>
      </c>
      <c r="H174" s="7" t="str">
        <f t="shared" si="27"/>
        <v>N/A</v>
      </c>
      <c r="I174" s="8" t="s">
        <v>1748</v>
      </c>
      <c r="J174" s="8">
        <v>2.5880000000000001</v>
      </c>
      <c r="K174" s="25" t="s">
        <v>739</v>
      </c>
      <c r="L174" s="92" t="str">
        <f t="shared" si="28"/>
        <v>Yes</v>
      </c>
    </row>
    <row r="175" spans="1:12" x14ac:dyDescent="0.25">
      <c r="A175" s="115" t="s">
        <v>468</v>
      </c>
      <c r="B175" s="21" t="s">
        <v>213</v>
      </c>
      <c r="C175" s="4">
        <v>0</v>
      </c>
      <c r="D175" s="7" t="str">
        <f t="shared" si="25"/>
        <v>N/A</v>
      </c>
      <c r="E175" s="4">
        <v>12.657486083</v>
      </c>
      <c r="F175" s="7" t="str">
        <f t="shared" si="26"/>
        <v>N/A</v>
      </c>
      <c r="G175" s="4">
        <v>12.65462312</v>
      </c>
      <c r="H175" s="7" t="str">
        <f t="shared" si="27"/>
        <v>N/A</v>
      </c>
      <c r="I175" s="8" t="s">
        <v>1748</v>
      </c>
      <c r="J175" s="8">
        <v>-2.3E-2</v>
      </c>
      <c r="K175" s="25" t="s">
        <v>739</v>
      </c>
      <c r="L175" s="92" t="str">
        <f t="shared" si="28"/>
        <v>Yes</v>
      </c>
    </row>
    <row r="176" spans="1:12" x14ac:dyDescent="0.25">
      <c r="A176" s="115" t="s">
        <v>1362</v>
      </c>
      <c r="B176" s="21" t="s">
        <v>213</v>
      </c>
      <c r="C176" s="4">
        <v>0</v>
      </c>
      <c r="D176" s="7" t="str">
        <f t="shared" si="25"/>
        <v>N/A</v>
      </c>
      <c r="E176" s="4">
        <v>2.3495402405000001</v>
      </c>
      <c r="F176" s="7" t="str">
        <f t="shared" si="26"/>
        <v>N/A</v>
      </c>
      <c r="G176" s="4">
        <v>1.9196178456999999</v>
      </c>
      <c r="H176" s="7" t="str">
        <f t="shared" si="27"/>
        <v>N/A</v>
      </c>
      <c r="I176" s="8" t="s">
        <v>1748</v>
      </c>
      <c r="J176" s="8">
        <v>-18.3</v>
      </c>
      <c r="K176" s="25" t="s">
        <v>739</v>
      </c>
      <c r="L176" s="92" t="str">
        <f t="shared" si="28"/>
        <v>Yes</v>
      </c>
    </row>
    <row r="177" spans="1:12" x14ac:dyDescent="0.25">
      <c r="A177" s="115" t="s">
        <v>1363</v>
      </c>
      <c r="B177" s="21" t="s">
        <v>213</v>
      </c>
      <c r="C177" s="4">
        <v>0</v>
      </c>
      <c r="D177" s="7" t="str">
        <f t="shared" si="25"/>
        <v>N/A</v>
      </c>
      <c r="E177" s="4">
        <v>8.4130982367999998</v>
      </c>
      <c r="F177" s="7" t="str">
        <f t="shared" si="26"/>
        <v>N/A</v>
      </c>
      <c r="G177" s="4">
        <v>9.3196112063999994</v>
      </c>
      <c r="H177" s="7" t="str">
        <f t="shared" si="27"/>
        <v>N/A</v>
      </c>
      <c r="I177" s="8" t="s">
        <v>1748</v>
      </c>
      <c r="J177" s="8">
        <v>10.78</v>
      </c>
      <c r="K177" s="25" t="s">
        <v>739</v>
      </c>
      <c r="L177" s="92" t="str">
        <f t="shared" si="28"/>
        <v>Yes</v>
      </c>
    </row>
    <row r="178" spans="1:12" x14ac:dyDescent="0.25">
      <c r="A178" s="115" t="s">
        <v>1364</v>
      </c>
      <c r="B178" s="21" t="s">
        <v>213</v>
      </c>
      <c r="C178" s="4">
        <v>0</v>
      </c>
      <c r="D178" s="7" t="str">
        <f t="shared" si="25"/>
        <v>N/A</v>
      </c>
      <c r="E178" s="4">
        <v>3.2708510839999998</v>
      </c>
      <c r="F178" s="7" t="str">
        <f t="shared" si="26"/>
        <v>N/A</v>
      </c>
      <c r="G178" s="4">
        <v>2.9808172287999999</v>
      </c>
      <c r="H178" s="7" t="str">
        <f t="shared" si="27"/>
        <v>N/A</v>
      </c>
      <c r="I178" s="8" t="s">
        <v>1748</v>
      </c>
      <c r="J178" s="8">
        <v>-8.8699999999999992</v>
      </c>
      <c r="K178" s="25" t="s">
        <v>739</v>
      </c>
      <c r="L178" s="92" t="str">
        <f t="shared" si="28"/>
        <v>Yes</v>
      </c>
    </row>
    <row r="179" spans="1:12" x14ac:dyDescent="0.25">
      <c r="A179" s="115" t="s">
        <v>1365</v>
      </c>
      <c r="B179" s="21" t="s">
        <v>213</v>
      </c>
      <c r="C179" s="4">
        <v>0</v>
      </c>
      <c r="D179" s="7" t="str">
        <f t="shared" si="25"/>
        <v>N/A</v>
      </c>
      <c r="E179" s="4">
        <v>1.7202553684999999</v>
      </c>
      <c r="F179" s="7" t="str">
        <f t="shared" si="26"/>
        <v>N/A</v>
      </c>
      <c r="G179" s="4">
        <v>1.1417187902000001</v>
      </c>
      <c r="H179" s="7" t="str">
        <f t="shared" si="27"/>
        <v>N/A</v>
      </c>
      <c r="I179" s="8" t="s">
        <v>1748</v>
      </c>
      <c r="J179" s="8">
        <v>-33.6</v>
      </c>
      <c r="K179" s="25" t="s">
        <v>739</v>
      </c>
      <c r="L179" s="92" t="str">
        <f t="shared" si="28"/>
        <v>No</v>
      </c>
    </row>
    <row r="180" spans="1:12" x14ac:dyDescent="0.25">
      <c r="A180" s="115" t="s">
        <v>1366</v>
      </c>
      <c r="B180" s="21" t="s">
        <v>213</v>
      </c>
      <c r="C180" s="4">
        <v>0</v>
      </c>
      <c r="D180" s="7" t="str">
        <f t="shared" si="25"/>
        <v>N/A</v>
      </c>
      <c r="E180" s="4">
        <v>1.9533157499999999E-2</v>
      </c>
      <c r="F180" s="7" t="str">
        <f t="shared" si="26"/>
        <v>N/A</v>
      </c>
      <c r="G180" s="4">
        <v>2.6697517099999998E-2</v>
      </c>
      <c r="H180" s="7" t="str">
        <f t="shared" si="27"/>
        <v>N/A</v>
      </c>
      <c r="I180" s="8" t="s">
        <v>1748</v>
      </c>
      <c r="J180" s="8">
        <v>36.68</v>
      </c>
      <c r="K180" s="25" t="s">
        <v>739</v>
      </c>
      <c r="L180" s="92" t="str">
        <f t="shared" si="28"/>
        <v>No</v>
      </c>
    </row>
    <row r="181" spans="1:12" x14ac:dyDescent="0.25">
      <c r="A181" s="115" t="s">
        <v>86</v>
      </c>
      <c r="B181" s="21" t="s">
        <v>213</v>
      </c>
      <c r="C181" s="4" t="s">
        <v>1748</v>
      </c>
      <c r="D181" s="7" t="str">
        <f t="shared" si="25"/>
        <v>N/A</v>
      </c>
      <c r="E181" s="4">
        <v>1.4834205934</v>
      </c>
      <c r="F181" s="7" t="str">
        <f t="shared" si="26"/>
        <v>N/A</v>
      </c>
      <c r="G181" s="4">
        <v>4.3010752688</v>
      </c>
      <c r="H181" s="7" t="str">
        <f t="shared" si="27"/>
        <v>N/A</v>
      </c>
      <c r="I181" s="8" t="s">
        <v>1748</v>
      </c>
      <c r="J181" s="8">
        <v>189.9</v>
      </c>
      <c r="K181" s="25" t="s">
        <v>739</v>
      </c>
      <c r="L181" s="92" t="str">
        <f t="shared" si="28"/>
        <v>No</v>
      </c>
    </row>
    <row r="182" spans="1:12" x14ac:dyDescent="0.25">
      <c r="A182" s="115" t="s">
        <v>87</v>
      </c>
      <c r="B182" s="21" t="s">
        <v>213</v>
      </c>
      <c r="C182" s="4">
        <v>0</v>
      </c>
      <c r="D182" s="7" t="str">
        <f t="shared" si="25"/>
        <v>N/A</v>
      </c>
      <c r="E182" s="4">
        <v>55.104509436000001</v>
      </c>
      <c r="F182" s="7" t="str">
        <f t="shared" si="26"/>
        <v>N/A</v>
      </c>
      <c r="G182" s="4">
        <v>54.643745269999997</v>
      </c>
      <c r="H182" s="7" t="str">
        <f t="shared" si="27"/>
        <v>N/A</v>
      </c>
      <c r="I182" s="8" t="s">
        <v>1748</v>
      </c>
      <c r="J182" s="8">
        <v>-0.83599999999999997</v>
      </c>
      <c r="K182" s="25" t="s">
        <v>739</v>
      </c>
      <c r="L182" s="92" t="str">
        <f t="shared" si="28"/>
        <v>Yes</v>
      </c>
    </row>
    <row r="183" spans="1:12" x14ac:dyDescent="0.25">
      <c r="A183" s="115" t="s">
        <v>469</v>
      </c>
      <c r="B183" s="21" t="s">
        <v>213</v>
      </c>
      <c r="C183" s="4">
        <v>0</v>
      </c>
      <c r="D183" s="7" t="str">
        <f t="shared" si="25"/>
        <v>N/A</v>
      </c>
      <c r="E183" s="4">
        <v>49.168765743000002</v>
      </c>
      <c r="F183" s="7" t="str">
        <f t="shared" si="26"/>
        <v>N/A</v>
      </c>
      <c r="G183" s="4">
        <v>61.578044597000002</v>
      </c>
      <c r="H183" s="7" t="str">
        <f t="shared" si="27"/>
        <v>N/A</v>
      </c>
      <c r="I183" s="8" t="s">
        <v>1748</v>
      </c>
      <c r="J183" s="8">
        <v>25.24</v>
      </c>
      <c r="K183" s="25" t="s">
        <v>739</v>
      </c>
      <c r="L183" s="92" t="str">
        <f t="shared" si="28"/>
        <v>Yes</v>
      </c>
    </row>
    <row r="184" spans="1:12" x14ac:dyDescent="0.25">
      <c r="A184" s="115" t="s">
        <v>470</v>
      </c>
      <c r="B184" s="21" t="s">
        <v>213</v>
      </c>
      <c r="C184" s="4">
        <v>0</v>
      </c>
      <c r="D184" s="7" t="str">
        <f t="shared" si="25"/>
        <v>N/A</v>
      </c>
      <c r="E184" s="4">
        <v>63.312979267000003</v>
      </c>
      <c r="F184" s="7" t="str">
        <f t="shared" si="26"/>
        <v>N/A</v>
      </c>
      <c r="G184" s="4">
        <v>64.415602938000006</v>
      </c>
      <c r="H184" s="7" t="str">
        <f t="shared" si="27"/>
        <v>N/A</v>
      </c>
      <c r="I184" s="8" t="s">
        <v>1748</v>
      </c>
      <c r="J184" s="8">
        <v>1.742</v>
      </c>
      <c r="K184" s="25" t="s">
        <v>739</v>
      </c>
      <c r="L184" s="92" t="str">
        <f t="shared" si="28"/>
        <v>Yes</v>
      </c>
    </row>
    <row r="185" spans="1:12" x14ac:dyDescent="0.25">
      <c r="A185" s="115" t="s">
        <v>471</v>
      </c>
      <c r="B185" s="21" t="s">
        <v>213</v>
      </c>
      <c r="C185" s="4">
        <v>0</v>
      </c>
      <c r="D185" s="7" t="str">
        <f t="shared" si="25"/>
        <v>N/A</v>
      </c>
      <c r="E185" s="4">
        <v>52.580383052999998</v>
      </c>
      <c r="F185" s="7" t="str">
        <f t="shared" si="26"/>
        <v>N/A</v>
      </c>
      <c r="G185" s="4">
        <v>50.903949961000002</v>
      </c>
      <c r="H185" s="7" t="str">
        <f t="shared" si="27"/>
        <v>N/A</v>
      </c>
      <c r="I185" s="8" t="s">
        <v>1748</v>
      </c>
      <c r="J185" s="8">
        <v>-3.19</v>
      </c>
      <c r="K185" s="25" t="s">
        <v>739</v>
      </c>
      <c r="L185" s="92" t="str">
        <f t="shared" si="28"/>
        <v>Yes</v>
      </c>
    </row>
    <row r="186" spans="1:12" x14ac:dyDescent="0.25">
      <c r="A186" s="115" t="s">
        <v>472</v>
      </c>
      <c r="B186" s="21" t="s">
        <v>213</v>
      </c>
      <c r="C186" s="4">
        <v>0</v>
      </c>
      <c r="D186" s="7" t="str">
        <f t="shared" si="25"/>
        <v>N/A</v>
      </c>
      <c r="E186" s="4">
        <v>33.001269655000002</v>
      </c>
      <c r="F186" s="7" t="str">
        <f t="shared" si="26"/>
        <v>N/A</v>
      </c>
      <c r="G186" s="4">
        <v>32.517575864999998</v>
      </c>
      <c r="H186" s="7" t="str">
        <f t="shared" si="27"/>
        <v>N/A</v>
      </c>
      <c r="I186" s="8" t="s">
        <v>1748</v>
      </c>
      <c r="J186" s="8">
        <v>-1.47</v>
      </c>
      <c r="K186" s="25" t="s">
        <v>739</v>
      </c>
      <c r="L186" s="92" t="str">
        <f t="shared" si="28"/>
        <v>Yes</v>
      </c>
    </row>
    <row r="187" spans="1:12" x14ac:dyDescent="0.25">
      <c r="A187" s="115" t="s">
        <v>116</v>
      </c>
      <c r="B187" s="21" t="s">
        <v>213</v>
      </c>
      <c r="C187" s="4">
        <v>0</v>
      </c>
      <c r="D187" s="7" t="str">
        <f t="shared" si="25"/>
        <v>N/A</v>
      </c>
      <c r="E187" s="4">
        <v>70.454428965000005</v>
      </c>
      <c r="F187" s="7" t="str">
        <f t="shared" si="26"/>
        <v>N/A</v>
      </c>
      <c r="G187" s="4">
        <v>74.374625266999999</v>
      </c>
      <c r="H187" s="7" t="str">
        <f t="shared" si="27"/>
        <v>N/A</v>
      </c>
      <c r="I187" s="8" t="s">
        <v>1748</v>
      </c>
      <c r="J187" s="8">
        <v>5.5640000000000001</v>
      </c>
      <c r="K187" s="25" t="s">
        <v>739</v>
      </c>
      <c r="L187" s="92" t="str">
        <f t="shared" si="28"/>
        <v>Yes</v>
      </c>
    </row>
    <row r="188" spans="1:12" x14ac:dyDescent="0.25">
      <c r="A188" s="115" t="s">
        <v>473</v>
      </c>
      <c r="B188" s="21" t="s">
        <v>213</v>
      </c>
      <c r="C188" s="4">
        <v>0</v>
      </c>
      <c r="D188" s="7" t="str">
        <f t="shared" si="25"/>
        <v>N/A</v>
      </c>
      <c r="E188" s="4">
        <v>53.602015113</v>
      </c>
      <c r="F188" s="7" t="str">
        <f t="shared" si="26"/>
        <v>N/A</v>
      </c>
      <c r="G188" s="4">
        <v>77.186963978999998</v>
      </c>
      <c r="H188" s="7" t="str">
        <f t="shared" si="27"/>
        <v>N/A</v>
      </c>
      <c r="I188" s="8" t="s">
        <v>1748</v>
      </c>
      <c r="J188" s="8">
        <v>44</v>
      </c>
      <c r="K188" s="25" t="s">
        <v>739</v>
      </c>
      <c r="L188" s="92" t="str">
        <f t="shared" si="28"/>
        <v>No</v>
      </c>
    </row>
    <row r="189" spans="1:12" x14ac:dyDescent="0.25">
      <c r="A189" s="115" t="s">
        <v>474</v>
      </c>
      <c r="B189" s="21" t="s">
        <v>213</v>
      </c>
      <c r="C189" s="4">
        <v>0</v>
      </c>
      <c r="D189" s="7" t="str">
        <f t="shared" si="25"/>
        <v>N/A</v>
      </c>
      <c r="E189" s="4">
        <v>71.047524378000006</v>
      </c>
      <c r="F189" s="7" t="str">
        <f t="shared" si="26"/>
        <v>N/A</v>
      </c>
      <c r="G189" s="4">
        <v>79.324443177000006</v>
      </c>
      <c r="H189" s="7" t="str">
        <f t="shared" si="27"/>
        <v>N/A</v>
      </c>
      <c r="I189" s="8" t="s">
        <v>1748</v>
      </c>
      <c r="J189" s="8">
        <v>11.65</v>
      </c>
      <c r="K189" s="25" t="s">
        <v>739</v>
      </c>
      <c r="L189" s="92" t="str">
        <f t="shared" si="28"/>
        <v>Yes</v>
      </c>
    </row>
    <row r="190" spans="1:12" x14ac:dyDescent="0.25">
      <c r="A190" s="115" t="s">
        <v>475</v>
      </c>
      <c r="B190" s="21" t="s">
        <v>213</v>
      </c>
      <c r="C190" s="4">
        <v>0</v>
      </c>
      <c r="D190" s="7" t="str">
        <f t="shared" si="25"/>
        <v>N/A</v>
      </c>
      <c r="E190" s="4">
        <v>73.947765524999994</v>
      </c>
      <c r="F190" s="7" t="str">
        <f t="shared" si="26"/>
        <v>N/A</v>
      </c>
      <c r="G190" s="4">
        <v>73.093565247000001</v>
      </c>
      <c r="H190" s="7" t="str">
        <f t="shared" si="27"/>
        <v>N/A</v>
      </c>
      <c r="I190" s="8" t="s">
        <v>1748</v>
      </c>
      <c r="J190" s="8">
        <v>-1.1599999999999999</v>
      </c>
      <c r="K190" s="25" t="s">
        <v>739</v>
      </c>
      <c r="L190" s="92" t="str">
        <f t="shared" si="28"/>
        <v>Yes</v>
      </c>
    </row>
    <row r="191" spans="1:12" x14ac:dyDescent="0.25">
      <c r="A191" s="115" t="s">
        <v>476</v>
      </c>
      <c r="B191" s="21" t="s">
        <v>213</v>
      </c>
      <c r="C191" s="4">
        <v>0</v>
      </c>
      <c r="D191" s="7" t="str">
        <f t="shared" si="25"/>
        <v>N/A</v>
      </c>
      <c r="E191" s="4">
        <v>56.577790800000002</v>
      </c>
      <c r="F191" s="7" t="str">
        <f t="shared" si="26"/>
        <v>N/A</v>
      </c>
      <c r="G191" s="4">
        <v>60.727952299999998</v>
      </c>
      <c r="H191" s="7" t="str">
        <f t="shared" si="27"/>
        <v>N/A</v>
      </c>
      <c r="I191" s="8" t="s">
        <v>1748</v>
      </c>
      <c r="J191" s="8">
        <v>7.335</v>
      </c>
      <c r="K191" s="25" t="s">
        <v>739</v>
      </c>
      <c r="L191" s="92" t="str">
        <f t="shared" si="28"/>
        <v>Yes</v>
      </c>
    </row>
    <row r="192" spans="1:12" x14ac:dyDescent="0.25">
      <c r="A192" s="115" t="s">
        <v>1367</v>
      </c>
      <c r="B192" s="21" t="s">
        <v>213</v>
      </c>
      <c r="C192" s="22" t="s">
        <v>1748</v>
      </c>
      <c r="D192" s="7" t="str">
        <f t="shared" si="25"/>
        <v>N/A</v>
      </c>
      <c r="E192" s="22">
        <v>8.0836483932000007</v>
      </c>
      <c r="F192" s="7" t="str">
        <f t="shared" si="26"/>
        <v>N/A</v>
      </c>
      <c r="G192" s="22">
        <v>8.0325761577999995</v>
      </c>
      <c r="H192" s="7" t="str">
        <f t="shared" si="27"/>
        <v>N/A</v>
      </c>
      <c r="I192" s="8" t="s">
        <v>1748</v>
      </c>
      <c r="J192" s="8">
        <v>-0.63200000000000001</v>
      </c>
      <c r="K192" s="25" t="s">
        <v>739</v>
      </c>
      <c r="L192" s="92" t="str">
        <f t="shared" si="28"/>
        <v>Yes</v>
      </c>
    </row>
    <row r="193" spans="1:12" x14ac:dyDescent="0.25">
      <c r="A193" s="115" t="s">
        <v>1368</v>
      </c>
      <c r="B193" s="21" t="s">
        <v>213</v>
      </c>
      <c r="C193" s="22" t="s">
        <v>1748</v>
      </c>
      <c r="D193" s="7" t="str">
        <f t="shared" si="25"/>
        <v>N/A</v>
      </c>
      <c r="E193" s="22">
        <v>10.580487805000001</v>
      </c>
      <c r="F193" s="7" t="str">
        <f t="shared" si="26"/>
        <v>N/A</v>
      </c>
      <c r="G193" s="22">
        <v>9.5406504064999993</v>
      </c>
      <c r="H193" s="7" t="str">
        <f t="shared" si="27"/>
        <v>N/A</v>
      </c>
      <c r="I193" s="8" t="s">
        <v>1748</v>
      </c>
      <c r="J193" s="8">
        <v>-9.83</v>
      </c>
      <c r="K193" s="25" t="s">
        <v>739</v>
      </c>
      <c r="L193" s="92" t="str">
        <f t="shared" si="28"/>
        <v>Yes</v>
      </c>
    </row>
    <row r="194" spans="1:12" x14ac:dyDescent="0.25">
      <c r="A194" s="115" t="s">
        <v>1369</v>
      </c>
      <c r="B194" s="21" t="s">
        <v>213</v>
      </c>
      <c r="C194" s="22" t="s">
        <v>1748</v>
      </c>
      <c r="D194" s="7" t="str">
        <f t="shared" si="25"/>
        <v>N/A</v>
      </c>
      <c r="E194" s="22">
        <v>11.279522722999999</v>
      </c>
      <c r="F194" s="7" t="str">
        <f t="shared" si="26"/>
        <v>N/A</v>
      </c>
      <c r="G194" s="22">
        <v>11.275792313</v>
      </c>
      <c r="H194" s="7" t="str">
        <f t="shared" si="27"/>
        <v>N/A</v>
      </c>
      <c r="I194" s="8" t="s">
        <v>1748</v>
      </c>
      <c r="J194" s="8">
        <v>-3.3000000000000002E-2</v>
      </c>
      <c r="K194" s="25" t="s">
        <v>739</v>
      </c>
      <c r="L194" s="92" t="str">
        <f t="shared" si="28"/>
        <v>Yes</v>
      </c>
    </row>
    <row r="195" spans="1:12" x14ac:dyDescent="0.25">
      <c r="A195" s="115" t="s">
        <v>1370</v>
      </c>
      <c r="B195" s="21" t="s">
        <v>213</v>
      </c>
      <c r="C195" s="22" t="s">
        <v>1748</v>
      </c>
      <c r="D195" s="7" t="str">
        <f t="shared" si="25"/>
        <v>N/A</v>
      </c>
      <c r="E195" s="22">
        <v>4.5369822485000002</v>
      </c>
      <c r="F195" s="7" t="str">
        <f t="shared" si="26"/>
        <v>N/A</v>
      </c>
      <c r="G195" s="22">
        <v>4.7426822778000002</v>
      </c>
      <c r="H195" s="7" t="str">
        <f t="shared" si="27"/>
        <v>N/A</v>
      </c>
      <c r="I195" s="8" t="s">
        <v>1748</v>
      </c>
      <c r="J195" s="8">
        <v>4.5339999999999998</v>
      </c>
      <c r="K195" s="25" t="s">
        <v>739</v>
      </c>
      <c r="L195" s="92" t="str">
        <f t="shared" si="28"/>
        <v>Yes</v>
      </c>
    </row>
    <row r="196" spans="1:12" x14ac:dyDescent="0.25">
      <c r="A196" s="115" t="s">
        <v>1371</v>
      </c>
      <c r="B196" s="21" t="s">
        <v>213</v>
      </c>
      <c r="C196" s="22" t="s">
        <v>1748</v>
      </c>
      <c r="D196" s="7" t="str">
        <f t="shared" si="25"/>
        <v>N/A</v>
      </c>
      <c r="E196" s="22">
        <v>2.8850308642</v>
      </c>
      <c r="F196" s="7" t="str">
        <f t="shared" si="26"/>
        <v>N/A</v>
      </c>
      <c r="G196" s="22">
        <v>2.9367088608</v>
      </c>
      <c r="H196" s="7" t="str">
        <f t="shared" si="27"/>
        <v>N/A</v>
      </c>
      <c r="I196" s="8" t="s">
        <v>1748</v>
      </c>
      <c r="J196" s="8">
        <v>1.7909999999999999</v>
      </c>
      <c r="K196" s="25" t="s">
        <v>739</v>
      </c>
      <c r="L196" s="92" t="str">
        <f t="shared" si="28"/>
        <v>Yes</v>
      </c>
    </row>
    <row r="197" spans="1:12" x14ac:dyDescent="0.25">
      <c r="A197" s="115" t="s">
        <v>1372</v>
      </c>
      <c r="B197" s="21" t="s">
        <v>213</v>
      </c>
      <c r="C197" s="22" t="s">
        <v>1748</v>
      </c>
      <c r="D197" s="7" t="str">
        <f t="shared" si="25"/>
        <v>N/A</v>
      </c>
      <c r="E197" s="22">
        <v>141.09598604000001</v>
      </c>
      <c r="F197" s="7" t="str">
        <f t="shared" si="26"/>
        <v>N/A</v>
      </c>
      <c r="G197" s="22">
        <v>149.67485919000001</v>
      </c>
      <c r="H197" s="7" t="str">
        <f t="shared" si="27"/>
        <v>N/A</v>
      </c>
      <c r="I197" s="8" t="s">
        <v>1748</v>
      </c>
      <c r="J197" s="8">
        <v>6.08</v>
      </c>
      <c r="K197" s="25" t="s">
        <v>739</v>
      </c>
      <c r="L197" s="92" t="str">
        <f t="shared" si="28"/>
        <v>Yes</v>
      </c>
    </row>
    <row r="198" spans="1:12" x14ac:dyDescent="0.25">
      <c r="A198" s="115" t="s">
        <v>1373</v>
      </c>
      <c r="B198" s="21" t="s">
        <v>213</v>
      </c>
      <c r="C198" s="22" t="s">
        <v>1748</v>
      </c>
      <c r="D198" s="7" t="str">
        <f t="shared" si="25"/>
        <v>N/A</v>
      </c>
      <c r="E198" s="22">
        <v>233.41317365</v>
      </c>
      <c r="F198" s="7" t="str">
        <f t="shared" si="26"/>
        <v>N/A</v>
      </c>
      <c r="G198" s="22">
        <v>245.49693252</v>
      </c>
      <c r="H198" s="7" t="str">
        <f t="shared" si="27"/>
        <v>N/A</v>
      </c>
      <c r="I198" s="8" t="s">
        <v>1748</v>
      </c>
      <c r="J198" s="8">
        <v>5.1769999999999996</v>
      </c>
      <c r="K198" s="25" t="s">
        <v>739</v>
      </c>
      <c r="L198" s="92" t="str">
        <f t="shared" si="28"/>
        <v>Yes</v>
      </c>
    </row>
    <row r="199" spans="1:12" x14ac:dyDescent="0.25">
      <c r="A199" s="115" t="s">
        <v>1374</v>
      </c>
      <c r="B199" s="21" t="s">
        <v>213</v>
      </c>
      <c r="C199" s="22" t="s">
        <v>1748</v>
      </c>
      <c r="D199" s="7" t="str">
        <f t="shared" si="25"/>
        <v>N/A</v>
      </c>
      <c r="E199" s="22">
        <v>144.75832127000001</v>
      </c>
      <c r="F199" s="7" t="str">
        <f t="shared" si="26"/>
        <v>N/A</v>
      </c>
      <c r="G199" s="22">
        <v>154.99282296999999</v>
      </c>
      <c r="H199" s="7" t="str">
        <f t="shared" si="27"/>
        <v>N/A</v>
      </c>
      <c r="I199" s="8" t="s">
        <v>1748</v>
      </c>
      <c r="J199" s="8">
        <v>7.07</v>
      </c>
      <c r="K199" s="25" t="s">
        <v>739</v>
      </c>
      <c r="L199" s="92" t="str">
        <f t="shared" si="28"/>
        <v>Yes</v>
      </c>
    </row>
    <row r="200" spans="1:12" x14ac:dyDescent="0.25">
      <c r="A200" s="115" t="s">
        <v>1375</v>
      </c>
      <c r="B200" s="21" t="s">
        <v>213</v>
      </c>
      <c r="C200" s="22" t="s">
        <v>1748</v>
      </c>
      <c r="D200" s="7" t="str">
        <f t="shared" si="25"/>
        <v>N/A</v>
      </c>
      <c r="E200" s="22">
        <v>113.79352227</v>
      </c>
      <c r="F200" s="7" t="str">
        <f t="shared" si="26"/>
        <v>N/A</v>
      </c>
      <c r="G200" s="22">
        <v>108.64915572</v>
      </c>
      <c r="H200" s="7" t="str">
        <f t="shared" si="27"/>
        <v>N/A</v>
      </c>
      <c r="I200" s="8" t="s">
        <v>1748</v>
      </c>
      <c r="J200" s="8">
        <v>-4.5199999999999996</v>
      </c>
      <c r="K200" s="25" t="s">
        <v>739</v>
      </c>
      <c r="L200" s="92" t="str">
        <f t="shared" si="28"/>
        <v>Yes</v>
      </c>
    </row>
    <row r="201" spans="1:12" x14ac:dyDescent="0.25">
      <c r="A201" s="115" t="s">
        <v>1376</v>
      </c>
      <c r="B201" s="21" t="s">
        <v>213</v>
      </c>
      <c r="C201" s="22" t="s">
        <v>1748</v>
      </c>
      <c r="D201" s="7" t="str">
        <f t="shared" si="25"/>
        <v>N/A</v>
      </c>
      <c r="E201" s="22">
        <v>17.5</v>
      </c>
      <c r="F201" s="7" t="str">
        <f t="shared" si="26"/>
        <v>N/A</v>
      </c>
      <c r="G201" s="22">
        <v>9.3333333333000006</v>
      </c>
      <c r="H201" s="7" t="str">
        <f t="shared" si="27"/>
        <v>N/A</v>
      </c>
      <c r="I201" s="8" t="s">
        <v>1748</v>
      </c>
      <c r="J201" s="8">
        <v>-46.7</v>
      </c>
      <c r="K201" s="25" t="s">
        <v>739</v>
      </c>
      <c r="L201" s="92" t="str">
        <f t="shared" si="28"/>
        <v>No</v>
      </c>
    </row>
    <row r="202" spans="1:12" x14ac:dyDescent="0.25">
      <c r="A202" s="115" t="s">
        <v>28</v>
      </c>
      <c r="B202" s="21" t="s">
        <v>213</v>
      </c>
      <c r="C202" s="4">
        <v>0</v>
      </c>
      <c r="D202" s="7" t="str">
        <f t="shared" si="25"/>
        <v>N/A</v>
      </c>
      <c r="E202" s="4">
        <v>1.4669249930999999</v>
      </c>
      <c r="F202" s="7" t="str">
        <f t="shared" si="26"/>
        <v>N/A</v>
      </c>
      <c r="G202" s="4">
        <v>1.5343182064000001</v>
      </c>
      <c r="H202" s="7" t="str">
        <f t="shared" si="27"/>
        <v>N/A</v>
      </c>
      <c r="I202" s="8" t="s">
        <v>1748</v>
      </c>
      <c r="J202" s="8">
        <v>4.5940000000000003</v>
      </c>
      <c r="K202" s="25" t="s">
        <v>739</v>
      </c>
      <c r="L202" s="92" t="str">
        <f t="shared" si="28"/>
        <v>Yes</v>
      </c>
    </row>
    <row r="203" spans="1:12" x14ac:dyDescent="0.25">
      <c r="A203" s="115" t="s">
        <v>123</v>
      </c>
      <c r="B203" s="21" t="s">
        <v>213</v>
      </c>
      <c r="C203" s="22">
        <v>0</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t="s">
        <v>1748</v>
      </c>
      <c r="J203" s="8">
        <v>33.33</v>
      </c>
      <c r="K203" s="10" t="s">
        <v>213</v>
      </c>
      <c r="L203" s="92" t="str">
        <f t="shared" ref="L203:L213" si="32">IF(J203="Div by 0", "N/A", IF(K203="N/A","N/A", IF(J203&gt;VALUE(MID(K203,1,2)), "No", IF(J203&lt;-1*VALUE(MID(K203,1,2)), "No", "Yes"))))</f>
        <v>N/A</v>
      </c>
    </row>
    <row r="204" spans="1:12" x14ac:dyDescent="0.25">
      <c r="A204" s="115" t="s">
        <v>124</v>
      </c>
      <c r="B204" s="21" t="s">
        <v>213</v>
      </c>
      <c r="C204" s="22">
        <v>0</v>
      </c>
      <c r="D204" s="7" t="str">
        <f t="shared" si="29"/>
        <v>N/A</v>
      </c>
      <c r="E204" s="22">
        <v>19</v>
      </c>
      <c r="F204" s="7" t="str">
        <f t="shared" si="30"/>
        <v>N/A</v>
      </c>
      <c r="G204" s="22">
        <v>15</v>
      </c>
      <c r="H204" s="7" t="str">
        <f t="shared" si="31"/>
        <v>N/A</v>
      </c>
      <c r="I204" s="8" t="s">
        <v>1748</v>
      </c>
      <c r="J204" s="8">
        <v>-21.1</v>
      </c>
      <c r="K204" s="10" t="s">
        <v>213</v>
      </c>
      <c r="L204" s="92" t="str">
        <f t="shared" si="32"/>
        <v>N/A</v>
      </c>
    </row>
    <row r="205" spans="1:12" ht="25" x14ac:dyDescent="0.25">
      <c r="A205" s="115" t="s">
        <v>1624</v>
      </c>
      <c r="B205" s="21" t="s">
        <v>213</v>
      </c>
      <c r="C205" s="22">
        <v>0</v>
      </c>
      <c r="D205" s="7" t="str">
        <f t="shared" si="29"/>
        <v>N/A</v>
      </c>
      <c r="E205" s="22">
        <v>11</v>
      </c>
      <c r="F205" s="7" t="str">
        <f t="shared" si="30"/>
        <v>N/A</v>
      </c>
      <c r="G205" s="22">
        <v>11</v>
      </c>
      <c r="H205" s="7" t="str">
        <f t="shared" si="31"/>
        <v>N/A</v>
      </c>
      <c r="I205" s="8" t="s">
        <v>1748</v>
      </c>
      <c r="J205" s="8">
        <v>0</v>
      </c>
      <c r="K205" s="10" t="s">
        <v>213</v>
      </c>
      <c r="L205" s="92" t="str">
        <f t="shared" si="32"/>
        <v>N/A</v>
      </c>
    </row>
    <row r="206" spans="1:12" ht="25" x14ac:dyDescent="0.25">
      <c r="A206" s="115" t="s">
        <v>1377</v>
      </c>
      <c r="B206" s="21" t="s">
        <v>213</v>
      </c>
      <c r="C206" s="22">
        <v>0</v>
      </c>
      <c r="D206" s="7" t="str">
        <f t="shared" si="29"/>
        <v>N/A</v>
      </c>
      <c r="E206" s="22">
        <v>11</v>
      </c>
      <c r="F206" s="7" t="str">
        <f t="shared" si="30"/>
        <v>N/A</v>
      </c>
      <c r="G206" s="22">
        <v>11</v>
      </c>
      <c r="H206" s="7" t="str">
        <f t="shared" si="31"/>
        <v>N/A</v>
      </c>
      <c r="I206" s="8" t="s">
        <v>1748</v>
      </c>
      <c r="J206" s="8">
        <v>-40</v>
      </c>
      <c r="K206" s="10" t="s">
        <v>213</v>
      </c>
      <c r="L206" s="92" t="str">
        <f t="shared" si="32"/>
        <v>N/A</v>
      </c>
    </row>
    <row r="207" spans="1:12" x14ac:dyDescent="0.25">
      <c r="A207" s="115" t="s">
        <v>1625</v>
      </c>
      <c r="B207" s="21" t="s">
        <v>213</v>
      </c>
      <c r="C207" s="22">
        <v>0</v>
      </c>
      <c r="D207" s="7" t="str">
        <f t="shared" si="29"/>
        <v>N/A</v>
      </c>
      <c r="E207" s="22">
        <v>11</v>
      </c>
      <c r="F207" s="7" t="str">
        <f t="shared" si="30"/>
        <v>N/A</v>
      </c>
      <c r="G207" s="22">
        <v>11</v>
      </c>
      <c r="H207" s="7" t="str">
        <f t="shared" si="31"/>
        <v>N/A</v>
      </c>
      <c r="I207" s="8" t="s">
        <v>1748</v>
      </c>
      <c r="J207" s="8">
        <v>0</v>
      </c>
      <c r="K207" s="10" t="s">
        <v>213</v>
      </c>
      <c r="L207" s="92" t="str">
        <f t="shared" si="32"/>
        <v>N/A</v>
      </c>
    </row>
    <row r="208" spans="1:12" x14ac:dyDescent="0.25">
      <c r="A208" s="115" t="s">
        <v>1626</v>
      </c>
      <c r="B208" s="21" t="s">
        <v>213</v>
      </c>
      <c r="C208" s="22">
        <v>0</v>
      </c>
      <c r="D208" s="7" t="str">
        <f t="shared" si="29"/>
        <v>N/A</v>
      </c>
      <c r="E208" s="22">
        <v>11</v>
      </c>
      <c r="F208" s="7" t="str">
        <f t="shared" si="30"/>
        <v>N/A</v>
      </c>
      <c r="G208" s="22">
        <v>11</v>
      </c>
      <c r="H208" s="7" t="str">
        <f t="shared" si="31"/>
        <v>N/A</v>
      </c>
      <c r="I208" s="8" t="s">
        <v>1748</v>
      </c>
      <c r="J208" s="8">
        <v>0</v>
      </c>
      <c r="K208" s="10" t="s">
        <v>213</v>
      </c>
      <c r="L208" s="92" t="str">
        <f t="shared" si="32"/>
        <v>N/A</v>
      </c>
    </row>
    <row r="209" spans="1:12" x14ac:dyDescent="0.25">
      <c r="A209" s="115" t="s">
        <v>125</v>
      </c>
      <c r="B209" s="21" t="s">
        <v>213</v>
      </c>
      <c r="C209" s="26">
        <v>0</v>
      </c>
      <c r="D209" s="7" t="str">
        <f t="shared" si="29"/>
        <v>N/A</v>
      </c>
      <c r="E209" s="26">
        <v>1620725</v>
      </c>
      <c r="F209" s="7" t="str">
        <f t="shared" si="30"/>
        <v>N/A</v>
      </c>
      <c r="G209" s="26">
        <v>5002387</v>
      </c>
      <c r="H209" s="7" t="str">
        <f t="shared" si="31"/>
        <v>N/A</v>
      </c>
      <c r="I209" s="8" t="s">
        <v>1748</v>
      </c>
      <c r="J209" s="8">
        <v>208.7</v>
      </c>
      <c r="K209" s="10" t="s">
        <v>213</v>
      </c>
      <c r="L209" s="92" t="str">
        <f t="shared" si="32"/>
        <v>N/A</v>
      </c>
    </row>
    <row r="210" spans="1:12" x14ac:dyDescent="0.25">
      <c r="A210" s="149" t="s">
        <v>1621</v>
      </c>
      <c r="B210" s="21" t="s">
        <v>213</v>
      </c>
      <c r="C210" s="26">
        <v>0</v>
      </c>
      <c r="D210" s="7" t="str">
        <f t="shared" si="29"/>
        <v>N/A</v>
      </c>
      <c r="E210" s="26">
        <v>1014055</v>
      </c>
      <c r="F210" s="7" t="str">
        <f t="shared" si="30"/>
        <v>N/A</v>
      </c>
      <c r="G210" s="26">
        <v>4493934</v>
      </c>
      <c r="H210" s="7" t="str">
        <f t="shared" si="31"/>
        <v>N/A</v>
      </c>
      <c r="I210" s="8" t="s">
        <v>1748</v>
      </c>
      <c r="J210" s="8">
        <v>343.2</v>
      </c>
      <c r="K210" s="10" t="s">
        <v>213</v>
      </c>
      <c r="L210" s="92" t="str">
        <f t="shared" si="32"/>
        <v>N/A</v>
      </c>
    </row>
    <row r="211" spans="1:12" x14ac:dyDescent="0.25">
      <c r="A211" s="149" t="s">
        <v>1378</v>
      </c>
      <c r="B211" s="21" t="s">
        <v>213</v>
      </c>
      <c r="C211" s="26">
        <v>0</v>
      </c>
      <c r="D211" s="7" t="str">
        <f t="shared" si="29"/>
        <v>N/A</v>
      </c>
      <c r="E211" s="26">
        <v>273750</v>
      </c>
      <c r="F211" s="7" t="str">
        <f t="shared" si="30"/>
        <v>N/A</v>
      </c>
      <c r="G211" s="26">
        <v>261800</v>
      </c>
      <c r="H211" s="7" t="str">
        <f t="shared" si="31"/>
        <v>N/A</v>
      </c>
      <c r="I211" s="8" t="s">
        <v>1748</v>
      </c>
      <c r="J211" s="8">
        <v>-4.37</v>
      </c>
      <c r="K211" s="10" t="s">
        <v>213</v>
      </c>
      <c r="L211" s="92" t="str">
        <f t="shared" si="32"/>
        <v>N/A</v>
      </c>
    </row>
    <row r="212" spans="1:12" x14ac:dyDescent="0.25">
      <c r="A212" s="149" t="s">
        <v>1615</v>
      </c>
      <c r="B212" s="21" t="s">
        <v>213</v>
      </c>
      <c r="C212" s="26">
        <v>0</v>
      </c>
      <c r="D212" s="7" t="str">
        <f t="shared" si="29"/>
        <v>N/A</v>
      </c>
      <c r="E212" s="26">
        <v>1109834</v>
      </c>
      <c r="F212" s="7" t="str">
        <f t="shared" si="30"/>
        <v>N/A</v>
      </c>
      <c r="G212" s="26">
        <v>670161</v>
      </c>
      <c r="H212" s="7" t="str">
        <f t="shared" si="31"/>
        <v>N/A</v>
      </c>
      <c r="I212" s="8" t="s">
        <v>1748</v>
      </c>
      <c r="J212" s="8">
        <v>-39.6</v>
      </c>
      <c r="K212" s="10" t="s">
        <v>213</v>
      </c>
      <c r="L212" s="92" t="str">
        <f t="shared" si="32"/>
        <v>N/A</v>
      </c>
    </row>
    <row r="213" spans="1:12" x14ac:dyDescent="0.25">
      <c r="A213" s="149" t="s">
        <v>1616</v>
      </c>
      <c r="B213" s="21" t="s">
        <v>213</v>
      </c>
      <c r="C213" s="26">
        <v>0</v>
      </c>
      <c r="D213" s="7" t="str">
        <f t="shared" si="29"/>
        <v>N/A</v>
      </c>
      <c r="E213" s="26">
        <v>442633</v>
      </c>
      <c r="F213" s="7" t="str">
        <f t="shared" si="30"/>
        <v>N/A</v>
      </c>
      <c r="G213" s="26">
        <v>219318</v>
      </c>
      <c r="H213" s="7" t="str">
        <f t="shared" si="31"/>
        <v>N/A</v>
      </c>
      <c r="I213" s="8" t="s">
        <v>1748</v>
      </c>
      <c r="J213" s="8">
        <v>-50.5</v>
      </c>
      <c r="K213" s="10" t="s">
        <v>213</v>
      </c>
      <c r="L213" s="92" t="str">
        <f t="shared" si="32"/>
        <v>N/A</v>
      </c>
    </row>
    <row r="214" spans="1:12" ht="25" x14ac:dyDescent="0.25">
      <c r="A214" s="115" t="s">
        <v>1379</v>
      </c>
      <c r="B214" s="21" t="s">
        <v>213</v>
      </c>
      <c r="C214" s="26">
        <v>0</v>
      </c>
      <c r="D214" s="7" t="str">
        <f t="shared" ref="D214:D228" si="33">IF($B214="N/A","N/A",IF(C214&gt;10,"No",IF(C214&lt;-10,"No","Yes")))</f>
        <v>N/A</v>
      </c>
      <c r="E214" s="26">
        <v>839615</v>
      </c>
      <c r="F214" s="7" t="str">
        <f t="shared" ref="F214:F228" si="34">IF($B214="N/A","N/A",IF(E214&gt;10,"No",IF(E214&lt;-10,"No","Yes")))</f>
        <v>N/A</v>
      </c>
      <c r="G214" s="26">
        <v>886010</v>
      </c>
      <c r="H214" s="7" t="str">
        <f t="shared" ref="H214:H228" si="35">IF($B214="N/A","N/A",IF(G214&gt;10,"No",IF(G214&lt;-10,"No","Yes")))</f>
        <v>N/A</v>
      </c>
      <c r="I214" s="8" t="s">
        <v>1748</v>
      </c>
      <c r="J214" s="8">
        <v>5.5259999999999998</v>
      </c>
      <c r="K214" s="25" t="s">
        <v>739</v>
      </c>
      <c r="L214" s="92" t="str">
        <f t="shared" ref="L214:L228" si="36">IF(J214="Div by 0", "N/A", IF(K214="N/A","N/A", IF(J214&gt;VALUE(MID(K214,1,2)), "No", IF(J214&lt;-1*VALUE(MID(K214,1,2)), "No", "Yes"))))</f>
        <v>Yes</v>
      </c>
    </row>
    <row r="215" spans="1:12" x14ac:dyDescent="0.25">
      <c r="A215" s="123" t="s">
        <v>649</v>
      </c>
      <c r="B215" s="21" t="s">
        <v>213</v>
      </c>
      <c r="C215" s="22">
        <v>0</v>
      </c>
      <c r="D215" s="7" t="str">
        <f t="shared" si="33"/>
        <v>N/A</v>
      </c>
      <c r="E215" s="22">
        <v>3913</v>
      </c>
      <c r="F215" s="7" t="str">
        <f t="shared" si="34"/>
        <v>N/A</v>
      </c>
      <c r="G215" s="22">
        <v>3970</v>
      </c>
      <c r="H215" s="7" t="str">
        <f t="shared" si="35"/>
        <v>N/A</v>
      </c>
      <c r="I215" s="8" t="s">
        <v>1748</v>
      </c>
      <c r="J215" s="8">
        <v>1.4570000000000001</v>
      </c>
      <c r="K215" s="25" t="s">
        <v>739</v>
      </c>
      <c r="L215" s="92" t="str">
        <f t="shared" si="36"/>
        <v>Yes</v>
      </c>
    </row>
    <row r="216" spans="1:12" x14ac:dyDescent="0.25">
      <c r="A216" s="123" t="s">
        <v>1380</v>
      </c>
      <c r="B216" s="21" t="s">
        <v>213</v>
      </c>
      <c r="C216" s="26" t="s">
        <v>1748</v>
      </c>
      <c r="D216" s="7" t="str">
        <f t="shared" si="33"/>
        <v>N/A</v>
      </c>
      <c r="E216" s="26">
        <v>214.5706619</v>
      </c>
      <c r="F216" s="7" t="str">
        <f t="shared" si="34"/>
        <v>N/A</v>
      </c>
      <c r="G216" s="26">
        <v>223.17632241999999</v>
      </c>
      <c r="H216" s="7" t="str">
        <f t="shared" si="35"/>
        <v>N/A</v>
      </c>
      <c r="I216" s="8" t="s">
        <v>1748</v>
      </c>
      <c r="J216" s="8">
        <v>4.0110000000000001</v>
      </c>
      <c r="K216" s="25" t="s">
        <v>739</v>
      </c>
      <c r="L216" s="92" t="str">
        <f t="shared" si="36"/>
        <v>Yes</v>
      </c>
    </row>
    <row r="217" spans="1:12" ht="25" x14ac:dyDescent="0.25">
      <c r="A217" s="115" t="s">
        <v>1381</v>
      </c>
      <c r="B217" s="21" t="s">
        <v>213</v>
      </c>
      <c r="C217" s="26">
        <v>0</v>
      </c>
      <c r="D217" s="7" t="str">
        <f t="shared" si="33"/>
        <v>N/A</v>
      </c>
      <c r="E217" s="26">
        <v>3893664</v>
      </c>
      <c r="F217" s="7" t="str">
        <f t="shared" si="34"/>
        <v>N/A</v>
      </c>
      <c r="G217" s="26">
        <v>3560201</v>
      </c>
      <c r="H217" s="7" t="str">
        <f t="shared" si="35"/>
        <v>N/A</v>
      </c>
      <c r="I217" s="8" t="s">
        <v>1748</v>
      </c>
      <c r="J217" s="8">
        <v>-8.56</v>
      </c>
      <c r="K217" s="25" t="s">
        <v>739</v>
      </c>
      <c r="L217" s="92" t="str">
        <f t="shared" si="36"/>
        <v>Yes</v>
      </c>
    </row>
    <row r="218" spans="1:12" x14ac:dyDescent="0.25">
      <c r="A218" s="123" t="s">
        <v>516</v>
      </c>
      <c r="B218" s="21" t="s">
        <v>213</v>
      </c>
      <c r="C218" s="22">
        <v>0</v>
      </c>
      <c r="D218" s="7" t="str">
        <f t="shared" si="33"/>
        <v>N/A</v>
      </c>
      <c r="E218" s="22">
        <v>12314</v>
      </c>
      <c r="F218" s="7" t="str">
        <f t="shared" si="34"/>
        <v>N/A</v>
      </c>
      <c r="G218" s="22">
        <v>11521</v>
      </c>
      <c r="H218" s="7" t="str">
        <f t="shared" si="35"/>
        <v>N/A</v>
      </c>
      <c r="I218" s="8" t="s">
        <v>1748</v>
      </c>
      <c r="J218" s="8">
        <v>-6.44</v>
      </c>
      <c r="K218" s="25" t="s">
        <v>739</v>
      </c>
      <c r="L218" s="92" t="str">
        <f t="shared" si="36"/>
        <v>Yes</v>
      </c>
    </row>
    <row r="219" spans="1:12" x14ac:dyDescent="0.25">
      <c r="A219" s="115" t="s">
        <v>1382</v>
      </c>
      <c r="B219" s="21" t="s">
        <v>213</v>
      </c>
      <c r="C219" s="26" t="s">
        <v>1748</v>
      </c>
      <c r="D219" s="7" t="str">
        <f t="shared" si="33"/>
        <v>N/A</v>
      </c>
      <c r="E219" s="26">
        <v>316.19814845000002</v>
      </c>
      <c r="F219" s="7" t="str">
        <f t="shared" si="34"/>
        <v>N/A</v>
      </c>
      <c r="G219" s="26">
        <v>309.01840118000001</v>
      </c>
      <c r="H219" s="7" t="str">
        <f t="shared" si="35"/>
        <v>N/A</v>
      </c>
      <c r="I219" s="8" t="s">
        <v>1748</v>
      </c>
      <c r="J219" s="8">
        <v>-2.27</v>
      </c>
      <c r="K219" s="25" t="s">
        <v>739</v>
      </c>
      <c r="L219" s="92" t="str">
        <f t="shared" si="36"/>
        <v>Yes</v>
      </c>
    </row>
    <row r="220" spans="1:12" ht="25" x14ac:dyDescent="0.25">
      <c r="A220" s="115" t="s">
        <v>1383</v>
      </c>
      <c r="B220" s="21" t="s">
        <v>213</v>
      </c>
      <c r="C220" s="26">
        <v>0</v>
      </c>
      <c r="D220" s="7" t="str">
        <f t="shared" si="33"/>
        <v>N/A</v>
      </c>
      <c r="E220" s="26">
        <v>1773241</v>
      </c>
      <c r="F220" s="7" t="str">
        <f t="shared" si="34"/>
        <v>N/A</v>
      </c>
      <c r="G220" s="26">
        <v>1802506</v>
      </c>
      <c r="H220" s="7" t="str">
        <f t="shared" si="35"/>
        <v>N/A</v>
      </c>
      <c r="I220" s="8" t="s">
        <v>1748</v>
      </c>
      <c r="J220" s="8">
        <v>1.65</v>
      </c>
      <c r="K220" s="25" t="s">
        <v>739</v>
      </c>
      <c r="L220" s="92" t="str">
        <f t="shared" si="36"/>
        <v>Yes</v>
      </c>
    </row>
    <row r="221" spans="1:12" x14ac:dyDescent="0.25">
      <c r="A221" s="123" t="s">
        <v>517</v>
      </c>
      <c r="B221" s="21" t="s">
        <v>213</v>
      </c>
      <c r="C221" s="22">
        <v>0</v>
      </c>
      <c r="D221" s="7" t="str">
        <f t="shared" si="33"/>
        <v>N/A</v>
      </c>
      <c r="E221" s="22">
        <v>4895</v>
      </c>
      <c r="F221" s="7" t="str">
        <f t="shared" si="34"/>
        <v>N/A</v>
      </c>
      <c r="G221" s="22">
        <v>5203</v>
      </c>
      <c r="H221" s="7" t="str">
        <f t="shared" si="35"/>
        <v>N/A</v>
      </c>
      <c r="I221" s="8" t="s">
        <v>1748</v>
      </c>
      <c r="J221" s="8">
        <v>6.2919999999999998</v>
      </c>
      <c r="K221" s="25" t="s">
        <v>739</v>
      </c>
      <c r="L221" s="92" t="str">
        <f t="shared" si="36"/>
        <v>Yes</v>
      </c>
    </row>
    <row r="222" spans="1:12" ht="25" x14ac:dyDescent="0.25">
      <c r="A222" s="115" t="s">
        <v>1384</v>
      </c>
      <c r="B222" s="21" t="s">
        <v>213</v>
      </c>
      <c r="C222" s="26" t="s">
        <v>1748</v>
      </c>
      <c r="D222" s="7" t="str">
        <f t="shared" si="33"/>
        <v>N/A</v>
      </c>
      <c r="E222" s="26">
        <v>362.25556691000003</v>
      </c>
      <c r="F222" s="7" t="str">
        <f t="shared" si="34"/>
        <v>N/A</v>
      </c>
      <c r="G222" s="26">
        <v>346.43590236</v>
      </c>
      <c r="H222" s="7" t="str">
        <f t="shared" si="35"/>
        <v>N/A</v>
      </c>
      <c r="I222" s="8" t="s">
        <v>1748</v>
      </c>
      <c r="J222" s="8">
        <v>-4.37</v>
      </c>
      <c r="K222" s="25" t="s">
        <v>739</v>
      </c>
      <c r="L222" s="92" t="str">
        <f t="shared" si="36"/>
        <v>Yes</v>
      </c>
    </row>
    <row r="223" spans="1:12" ht="25" x14ac:dyDescent="0.25">
      <c r="A223" s="115" t="s">
        <v>1385</v>
      </c>
      <c r="B223" s="21" t="s">
        <v>213</v>
      </c>
      <c r="C223" s="26">
        <v>0</v>
      </c>
      <c r="D223" s="7" t="str">
        <f t="shared" si="33"/>
        <v>N/A</v>
      </c>
      <c r="E223" s="26">
        <v>482228</v>
      </c>
      <c r="F223" s="7" t="str">
        <f t="shared" si="34"/>
        <v>N/A</v>
      </c>
      <c r="G223" s="26">
        <v>473060</v>
      </c>
      <c r="H223" s="7" t="str">
        <f t="shared" si="35"/>
        <v>N/A</v>
      </c>
      <c r="I223" s="8" t="s">
        <v>1748</v>
      </c>
      <c r="J223" s="8">
        <v>-1.9</v>
      </c>
      <c r="K223" s="25" t="s">
        <v>739</v>
      </c>
      <c r="L223" s="92" t="str">
        <f t="shared" si="36"/>
        <v>Yes</v>
      </c>
    </row>
    <row r="224" spans="1:12" x14ac:dyDescent="0.25">
      <c r="A224" s="115" t="s">
        <v>518</v>
      </c>
      <c r="B224" s="21" t="s">
        <v>213</v>
      </c>
      <c r="C224" s="22">
        <v>0</v>
      </c>
      <c r="D224" s="7" t="str">
        <f t="shared" si="33"/>
        <v>N/A</v>
      </c>
      <c r="E224" s="22">
        <v>453</v>
      </c>
      <c r="F224" s="7" t="str">
        <f t="shared" si="34"/>
        <v>N/A</v>
      </c>
      <c r="G224" s="22">
        <v>436</v>
      </c>
      <c r="H224" s="7" t="str">
        <f t="shared" si="35"/>
        <v>N/A</v>
      </c>
      <c r="I224" s="8" t="s">
        <v>1748</v>
      </c>
      <c r="J224" s="8">
        <v>-3.75</v>
      </c>
      <c r="K224" s="25" t="s">
        <v>739</v>
      </c>
      <c r="L224" s="92" t="str">
        <f t="shared" si="36"/>
        <v>Yes</v>
      </c>
    </row>
    <row r="225" spans="1:12" x14ac:dyDescent="0.25">
      <c r="A225" s="115" t="s">
        <v>1386</v>
      </c>
      <c r="B225" s="21" t="s">
        <v>213</v>
      </c>
      <c r="C225" s="26" t="s">
        <v>1748</v>
      </c>
      <c r="D225" s="7" t="str">
        <f t="shared" si="33"/>
        <v>N/A</v>
      </c>
      <c r="E225" s="26">
        <v>1064.5209712999999</v>
      </c>
      <c r="F225" s="7" t="str">
        <f t="shared" si="34"/>
        <v>N/A</v>
      </c>
      <c r="G225" s="26">
        <v>1085</v>
      </c>
      <c r="H225" s="7" t="str">
        <f t="shared" si="35"/>
        <v>N/A</v>
      </c>
      <c r="I225" s="8" t="s">
        <v>1748</v>
      </c>
      <c r="J225" s="8">
        <v>1.9239999999999999</v>
      </c>
      <c r="K225" s="25" t="s">
        <v>739</v>
      </c>
      <c r="L225" s="92" t="str">
        <f t="shared" si="36"/>
        <v>Yes</v>
      </c>
    </row>
    <row r="226" spans="1:12" ht="25" x14ac:dyDescent="0.25">
      <c r="A226" s="115" t="s">
        <v>1387</v>
      </c>
      <c r="B226" s="21" t="s">
        <v>213</v>
      </c>
      <c r="C226" s="26">
        <v>0</v>
      </c>
      <c r="D226" s="7" t="str">
        <f t="shared" si="33"/>
        <v>N/A</v>
      </c>
      <c r="E226" s="26">
        <v>141753715</v>
      </c>
      <c r="F226" s="7" t="str">
        <f t="shared" si="34"/>
        <v>N/A</v>
      </c>
      <c r="G226" s="26">
        <v>141418013</v>
      </c>
      <c r="H226" s="7" t="str">
        <f t="shared" si="35"/>
        <v>N/A</v>
      </c>
      <c r="I226" s="8" t="s">
        <v>1748</v>
      </c>
      <c r="J226" s="8">
        <v>-0.23699999999999999</v>
      </c>
      <c r="K226" s="25" t="s">
        <v>739</v>
      </c>
      <c r="L226" s="92" t="str">
        <f t="shared" si="36"/>
        <v>Yes</v>
      </c>
    </row>
    <row r="227" spans="1:12" ht="25" x14ac:dyDescent="0.25">
      <c r="A227" s="115" t="s">
        <v>519</v>
      </c>
      <c r="B227" s="21" t="s">
        <v>213</v>
      </c>
      <c r="C227" s="22">
        <v>0</v>
      </c>
      <c r="D227" s="7" t="str">
        <f t="shared" si="33"/>
        <v>N/A</v>
      </c>
      <c r="E227" s="22">
        <v>5730</v>
      </c>
      <c r="F227" s="7" t="str">
        <f t="shared" si="34"/>
        <v>N/A</v>
      </c>
      <c r="G227" s="22">
        <v>6396</v>
      </c>
      <c r="H227" s="7" t="str">
        <f t="shared" si="35"/>
        <v>N/A</v>
      </c>
      <c r="I227" s="8" t="s">
        <v>1748</v>
      </c>
      <c r="J227" s="8">
        <v>11.62</v>
      </c>
      <c r="K227" s="25" t="s">
        <v>739</v>
      </c>
      <c r="L227" s="92" t="str">
        <f t="shared" si="36"/>
        <v>Yes</v>
      </c>
    </row>
    <row r="228" spans="1:12" ht="25" x14ac:dyDescent="0.25">
      <c r="A228" s="115" t="s">
        <v>1388</v>
      </c>
      <c r="B228" s="21" t="s">
        <v>213</v>
      </c>
      <c r="C228" s="26" t="s">
        <v>1748</v>
      </c>
      <c r="D228" s="7" t="str">
        <f t="shared" si="33"/>
        <v>N/A</v>
      </c>
      <c r="E228" s="26">
        <v>24738.868236999999</v>
      </c>
      <c r="F228" s="7" t="str">
        <f t="shared" si="34"/>
        <v>N/A</v>
      </c>
      <c r="G228" s="26">
        <v>22110.383521</v>
      </c>
      <c r="H228" s="7" t="str">
        <f t="shared" si="35"/>
        <v>N/A</v>
      </c>
      <c r="I228" s="8" t="s">
        <v>1748</v>
      </c>
      <c r="J228" s="8">
        <v>-10.6</v>
      </c>
      <c r="K228" s="25" t="s">
        <v>739</v>
      </c>
      <c r="L228" s="92" t="str">
        <f t="shared" si="36"/>
        <v>Yes</v>
      </c>
    </row>
    <row r="229" spans="1:12" x14ac:dyDescent="0.25">
      <c r="A229" s="115" t="s">
        <v>1389</v>
      </c>
      <c r="B229" s="21" t="s">
        <v>213</v>
      </c>
      <c r="C229" s="10" t="s">
        <v>1748</v>
      </c>
      <c r="D229" s="7" t="str">
        <f t="shared" ref="D229:D252" si="37">IF($B229="N/A","N/A",IF(C229&gt;10,"No",IF(C229&lt;-10,"No","Yes")))</f>
        <v>N/A</v>
      </c>
      <c r="E229" s="10">
        <v>144151925</v>
      </c>
      <c r="F229" s="7" t="str">
        <f t="shared" ref="F229:F252" si="38">IF($B229="N/A","N/A",IF(E229&gt;10,"No",IF(E229&lt;-10,"No","Yes")))</f>
        <v>N/A</v>
      </c>
      <c r="G229" s="10">
        <v>147949258</v>
      </c>
      <c r="H229" s="7" t="str">
        <f t="shared" ref="H229:H252" si="39">IF($B229="N/A","N/A",IF(G229&gt;10,"No",IF(G229&lt;-10,"No","Yes")))</f>
        <v>N/A</v>
      </c>
      <c r="I229" s="8" t="s">
        <v>1748</v>
      </c>
      <c r="J229" s="8">
        <v>2.6339999999999999</v>
      </c>
      <c r="K229" s="25" t="s">
        <v>739</v>
      </c>
      <c r="L229" s="92" t="str">
        <f t="shared" ref="L229:L252" si="40">IF(J229="Div by 0", "N/A", IF(K229="N/A","N/A", IF(J229&gt;VALUE(MID(K229,1,2)), "No", IF(J229&lt;-1*VALUE(MID(K229,1,2)), "No", "Yes"))))</f>
        <v>Yes</v>
      </c>
    </row>
    <row r="230" spans="1:12" x14ac:dyDescent="0.25">
      <c r="A230" s="123" t="s">
        <v>1390</v>
      </c>
      <c r="B230" s="21" t="s">
        <v>213</v>
      </c>
      <c r="C230" s="1" t="s">
        <v>1748</v>
      </c>
      <c r="D230" s="7" t="str">
        <f t="shared" si="37"/>
        <v>N/A</v>
      </c>
      <c r="E230" s="1">
        <v>6518</v>
      </c>
      <c r="F230" s="7" t="str">
        <f t="shared" si="38"/>
        <v>N/A</v>
      </c>
      <c r="G230" s="1">
        <v>13303</v>
      </c>
      <c r="H230" s="7" t="str">
        <f t="shared" si="39"/>
        <v>N/A</v>
      </c>
      <c r="I230" s="8" t="s">
        <v>1748</v>
      </c>
      <c r="J230" s="8">
        <v>104.1</v>
      </c>
      <c r="K230" s="25" t="s">
        <v>739</v>
      </c>
      <c r="L230" s="92" t="str">
        <f t="shared" si="40"/>
        <v>No</v>
      </c>
    </row>
    <row r="231" spans="1:12" x14ac:dyDescent="0.25">
      <c r="A231" s="123" t="s">
        <v>1391</v>
      </c>
      <c r="B231" s="21" t="s">
        <v>213</v>
      </c>
      <c r="C231" s="10" t="s">
        <v>1748</v>
      </c>
      <c r="D231" s="7" t="str">
        <f t="shared" si="37"/>
        <v>N/A</v>
      </c>
      <c r="E231" s="10">
        <v>22115.974991999999</v>
      </c>
      <c r="F231" s="7" t="str">
        <f t="shared" si="38"/>
        <v>N/A</v>
      </c>
      <c r="G231" s="10">
        <v>11121.495752999999</v>
      </c>
      <c r="H231" s="7" t="str">
        <f t="shared" si="39"/>
        <v>N/A</v>
      </c>
      <c r="I231" s="8" t="s">
        <v>1748</v>
      </c>
      <c r="J231" s="8">
        <v>-49.7</v>
      </c>
      <c r="K231" s="25" t="s">
        <v>739</v>
      </c>
      <c r="L231" s="92" t="str">
        <f t="shared" si="40"/>
        <v>No</v>
      </c>
    </row>
    <row r="232" spans="1:12" x14ac:dyDescent="0.25">
      <c r="A232" s="123" t="s">
        <v>1392</v>
      </c>
      <c r="B232" s="21" t="s">
        <v>213</v>
      </c>
      <c r="C232" s="10" t="s">
        <v>1748</v>
      </c>
      <c r="D232" s="7" t="str">
        <f t="shared" si="37"/>
        <v>N/A</v>
      </c>
      <c r="E232" s="10">
        <v>12078.490706000001</v>
      </c>
      <c r="F232" s="7" t="str">
        <f t="shared" si="38"/>
        <v>N/A</v>
      </c>
      <c r="G232" s="10">
        <v>7906.2105263000003</v>
      </c>
      <c r="H232" s="7" t="str">
        <f t="shared" si="39"/>
        <v>N/A</v>
      </c>
      <c r="I232" s="8" t="s">
        <v>1748</v>
      </c>
      <c r="J232" s="8">
        <v>-34.5</v>
      </c>
      <c r="K232" s="25" t="s">
        <v>739</v>
      </c>
      <c r="L232" s="92" t="str">
        <f t="shared" si="40"/>
        <v>No</v>
      </c>
    </row>
    <row r="233" spans="1:12" ht="25" x14ac:dyDescent="0.25">
      <c r="A233" s="123" t="s">
        <v>1393</v>
      </c>
      <c r="B233" s="21" t="s">
        <v>213</v>
      </c>
      <c r="C233" s="10" t="s">
        <v>1748</v>
      </c>
      <c r="D233" s="7" t="str">
        <f t="shared" si="37"/>
        <v>N/A</v>
      </c>
      <c r="E233" s="10">
        <v>23207.181361999999</v>
      </c>
      <c r="F233" s="7" t="str">
        <f t="shared" si="38"/>
        <v>N/A</v>
      </c>
      <c r="G233" s="10">
        <v>13745.631253</v>
      </c>
      <c r="H233" s="7" t="str">
        <f t="shared" si="39"/>
        <v>N/A</v>
      </c>
      <c r="I233" s="8" t="s">
        <v>1748</v>
      </c>
      <c r="J233" s="8">
        <v>-40.799999999999997</v>
      </c>
      <c r="K233" s="25" t="s">
        <v>739</v>
      </c>
      <c r="L233" s="92" t="str">
        <f t="shared" si="40"/>
        <v>No</v>
      </c>
    </row>
    <row r="234" spans="1:12" x14ac:dyDescent="0.25">
      <c r="A234" s="123" t="s">
        <v>1394</v>
      </c>
      <c r="B234" s="21" t="s">
        <v>213</v>
      </c>
      <c r="C234" s="10" t="s">
        <v>1748</v>
      </c>
      <c r="D234" s="7" t="str">
        <f t="shared" si="37"/>
        <v>N/A</v>
      </c>
      <c r="E234" s="10">
        <v>14755.45629</v>
      </c>
      <c r="F234" s="7" t="str">
        <f t="shared" si="38"/>
        <v>N/A</v>
      </c>
      <c r="G234" s="10">
        <v>2584.0352981000001</v>
      </c>
      <c r="H234" s="7" t="str">
        <f t="shared" si="39"/>
        <v>N/A</v>
      </c>
      <c r="I234" s="8" t="s">
        <v>1748</v>
      </c>
      <c r="J234" s="8">
        <v>-82.5</v>
      </c>
      <c r="K234" s="25" t="s">
        <v>739</v>
      </c>
      <c r="L234" s="92" t="str">
        <f t="shared" si="40"/>
        <v>No</v>
      </c>
    </row>
    <row r="235" spans="1:12" x14ac:dyDescent="0.25">
      <c r="A235" s="123" t="s">
        <v>1395</v>
      </c>
      <c r="B235" s="21" t="s">
        <v>213</v>
      </c>
      <c r="C235" s="10" t="s">
        <v>1748</v>
      </c>
      <c r="D235" s="7" t="str">
        <f t="shared" si="37"/>
        <v>N/A</v>
      </c>
      <c r="E235" s="10">
        <v>1063.4285714</v>
      </c>
      <c r="F235" s="7" t="str">
        <f t="shared" si="38"/>
        <v>N/A</v>
      </c>
      <c r="G235" s="10">
        <v>372.55555556000002</v>
      </c>
      <c r="H235" s="7" t="str">
        <f t="shared" si="39"/>
        <v>N/A</v>
      </c>
      <c r="I235" s="8" t="s">
        <v>1748</v>
      </c>
      <c r="J235" s="8">
        <v>-65</v>
      </c>
      <c r="K235" s="25" t="s">
        <v>739</v>
      </c>
      <c r="L235" s="92" t="str">
        <f t="shared" si="40"/>
        <v>No</v>
      </c>
    </row>
    <row r="236" spans="1:12" x14ac:dyDescent="0.25">
      <c r="A236" s="123" t="s">
        <v>1396</v>
      </c>
      <c r="B236" s="21" t="s">
        <v>213</v>
      </c>
      <c r="C236" s="7">
        <v>0</v>
      </c>
      <c r="D236" s="7" t="str">
        <f t="shared" si="37"/>
        <v>N/A</v>
      </c>
      <c r="E236" s="7">
        <v>6.681633197</v>
      </c>
      <c r="F236" s="7" t="str">
        <f t="shared" si="38"/>
        <v>N/A</v>
      </c>
      <c r="G236" s="7">
        <v>13.075615054</v>
      </c>
      <c r="H236" s="7" t="str">
        <f t="shared" si="39"/>
        <v>N/A</v>
      </c>
      <c r="I236" s="8" t="s">
        <v>1748</v>
      </c>
      <c r="J236" s="8">
        <v>95.69</v>
      </c>
      <c r="K236" s="25" t="s">
        <v>739</v>
      </c>
      <c r="L236" s="92" t="str">
        <f t="shared" si="40"/>
        <v>No</v>
      </c>
    </row>
    <row r="237" spans="1:12" x14ac:dyDescent="0.25">
      <c r="A237" s="123" t="s">
        <v>1397</v>
      </c>
      <c r="B237" s="21" t="s">
        <v>213</v>
      </c>
      <c r="C237" s="7">
        <v>0</v>
      </c>
      <c r="D237" s="7" t="str">
        <f t="shared" si="37"/>
        <v>N/A</v>
      </c>
      <c r="E237" s="7">
        <v>13.55163728</v>
      </c>
      <c r="F237" s="7" t="str">
        <f t="shared" si="38"/>
        <v>N/A</v>
      </c>
      <c r="G237" s="7">
        <v>21.726700972</v>
      </c>
      <c r="H237" s="7" t="str">
        <f t="shared" si="39"/>
        <v>N/A</v>
      </c>
      <c r="I237" s="8" t="s">
        <v>1748</v>
      </c>
      <c r="J237" s="8">
        <v>60.33</v>
      </c>
      <c r="K237" s="25" t="s">
        <v>739</v>
      </c>
      <c r="L237" s="92" t="str">
        <f t="shared" si="40"/>
        <v>No</v>
      </c>
    </row>
    <row r="238" spans="1:12" x14ac:dyDescent="0.25">
      <c r="A238" s="123" t="s">
        <v>1398</v>
      </c>
      <c r="B238" s="21" t="s">
        <v>213</v>
      </c>
      <c r="C238" s="7">
        <v>0</v>
      </c>
      <c r="D238" s="7" t="str">
        <f t="shared" si="37"/>
        <v>N/A</v>
      </c>
      <c r="E238" s="7">
        <v>13.663258544</v>
      </c>
      <c r="F238" s="7" t="str">
        <f t="shared" si="38"/>
        <v>N/A</v>
      </c>
      <c r="G238" s="7">
        <v>23.760964130000001</v>
      </c>
      <c r="H238" s="7" t="str">
        <f t="shared" si="39"/>
        <v>N/A</v>
      </c>
      <c r="I238" s="8" t="s">
        <v>1748</v>
      </c>
      <c r="J238" s="8">
        <v>73.900000000000006</v>
      </c>
      <c r="K238" s="25" t="s">
        <v>739</v>
      </c>
      <c r="L238" s="92" t="str">
        <f t="shared" si="40"/>
        <v>No</v>
      </c>
    </row>
    <row r="239" spans="1:12" x14ac:dyDescent="0.25">
      <c r="A239" s="123" t="s">
        <v>1399</v>
      </c>
      <c r="B239" s="21" t="s">
        <v>213</v>
      </c>
      <c r="C239" s="7">
        <v>0</v>
      </c>
      <c r="D239" s="7" t="str">
        <f t="shared" si="37"/>
        <v>N/A</v>
      </c>
      <c r="E239" s="7">
        <v>1.0887986071</v>
      </c>
      <c r="F239" s="7" t="str">
        <f t="shared" si="38"/>
        <v>N/A</v>
      </c>
      <c r="G239" s="7">
        <v>6.2505355154000002</v>
      </c>
      <c r="H239" s="7" t="str">
        <f t="shared" si="39"/>
        <v>N/A</v>
      </c>
      <c r="I239" s="8" t="s">
        <v>1748</v>
      </c>
      <c r="J239" s="8">
        <v>474.1</v>
      </c>
      <c r="K239" s="25" t="s">
        <v>739</v>
      </c>
      <c r="L239" s="92" t="str">
        <f t="shared" si="40"/>
        <v>No</v>
      </c>
    </row>
    <row r="240" spans="1:12" x14ac:dyDescent="0.25">
      <c r="A240" s="123" t="s">
        <v>1400</v>
      </c>
      <c r="B240" s="21" t="s">
        <v>213</v>
      </c>
      <c r="C240" s="7">
        <v>0</v>
      </c>
      <c r="D240" s="7" t="str">
        <f t="shared" si="37"/>
        <v>N/A</v>
      </c>
      <c r="E240" s="7">
        <v>6.8366051400000002E-2</v>
      </c>
      <c r="F240" s="7" t="str">
        <f t="shared" si="38"/>
        <v>N/A</v>
      </c>
      <c r="G240" s="7">
        <v>8.0092551400000003E-2</v>
      </c>
      <c r="H240" s="7" t="str">
        <f t="shared" si="39"/>
        <v>N/A</v>
      </c>
      <c r="I240" s="8" t="s">
        <v>1748</v>
      </c>
      <c r="J240" s="8">
        <v>17.149999999999999</v>
      </c>
      <c r="K240" s="25" t="s">
        <v>739</v>
      </c>
      <c r="L240" s="92" t="str">
        <f t="shared" si="40"/>
        <v>Yes</v>
      </c>
    </row>
    <row r="241" spans="1:12" x14ac:dyDescent="0.25">
      <c r="A241" s="123" t="s">
        <v>1401</v>
      </c>
      <c r="B241" s="21" t="s">
        <v>213</v>
      </c>
      <c r="C241" s="10" t="s">
        <v>1748</v>
      </c>
      <c r="D241" s="7" t="str">
        <f t="shared" si="37"/>
        <v>N/A</v>
      </c>
      <c r="E241" s="10">
        <v>141753715</v>
      </c>
      <c r="F241" s="7" t="str">
        <f t="shared" si="38"/>
        <v>N/A</v>
      </c>
      <c r="G241" s="10">
        <v>141418013</v>
      </c>
      <c r="H241" s="7" t="str">
        <f t="shared" si="39"/>
        <v>N/A</v>
      </c>
      <c r="I241" s="8" t="s">
        <v>1748</v>
      </c>
      <c r="J241" s="8">
        <v>-0.23699999999999999</v>
      </c>
      <c r="K241" s="25" t="s">
        <v>739</v>
      </c>
      <c r="L241" s="92" t="str">
        <f t="shared" si="40"/>
        <v>Yes</v>
      </c>
    </row>
    <row r="242" spans="1:12" x14ac:dyDescent="0.25">
      <c r="A242" s="123" t="s">
        <v>1402</v>
      </c>
      <c r="B242" s="21" t="s">
        <v>213</v>
      </c>
      <c r="C242" s="1" t="s">
        <v>1748</v>
      </c>
      <c r="D242" s="7" t="str">
        <f t="shared" si="37"/>
        <v>N/A</v>
      </c>
      <c r="E242" s="1">
        <v>5730</v>
      </c>
      <c r="F242" s="7" t="str">
        <f t="shared" si="38"/>
        <v>N/A</v>
      </c>
      <c r="G242" s="1">
        <v>6396</v>
      </c>
      <c r="H242" s="7" t="str">
        <f t="shared" si="39"/>
        <v>N/A</v>
      </c>
      <c r="I242" s="8" t="s">
        <v>1748</v>
      </c>
      <c r="J242" s="8">
        <v>11.62</v>
      </c>
      <c r="K242" s="25" t="s">
        <v>739</v>
      </c>
      <c r="L242" s="92" t="str">
        <f t="shared" si="40"/>
        <v>Yes</v>
      </c>
    </row>
    <row r="243" spans="1:12" ht="25" x14ac:dyDescent="0.25">
      <c r="A243" s="123" t="s">
        <v>1403</v>
      </c>
      <c r="B243" s="21" t="s">
        <v>213</v>
      </c>
      <c r="C243" s="10" t="s">
        <v>1748</v>
      </c>
      <c r="D243" s="7" t="str">
        <f t="shared" si="37"/>
        <v>N/A</v>
      </c>
      <c r="E243" s="10">
        <v>24738.868236999999</v>
      </c>
      <c r="F243" s="7" t="str">
        <f t="shared" si="38"/>
        <v>N/A</v>
      </c>
      <c r="G243" s="10">
        <v>22110.383521</v>
      </c>
      <c r="H243" s="7" t="str">
        <f t="shared" si="39"/>
        <v>N/A</v>
      </c>
      <c r="I243" s="8" t="s">
        <v>1748</v>
      </c>
      <c r="J243" s="8">
        <v>-10.6</v>
      </c>
      <c r="K243" s="25" t="s">
        <v>739</v>
      </c>
      <c r="L243" s="92" t="str">
        <f t="shared" si="40"/>
        <v>Yes</v>
      </c>
    </row>
    <row r="244" spans="1:12" ht="25" x14ac:dyDescent="0.25">
      <c r="A244" s="123" t="s">
        <v>1404</v>
      </c>
      <c r="B244" s="21" t="s">
        <v>213</v>
      </c>
      <c r="C244" s="10" t="s">
        <v>1748</v>
      </c>
      <c r="D244" s="7" t="str">
        <f t="shared" si="37"/>
        <v>N/A</v>
      </c>
      <c r="E244" s="10">
        <v>13430.550847</v>
      </c>
      <c r="F244" s="7" t="str">
        <f t="shared" si="38"/>
        <v>N/A</v>
      </c>
      <c r="G244" s="10">
        <v>8657.0269461000007</v>
      </c>
      <c r="H244" s="7" t="str">
        <f t="shared" si="39"/>
        <v>N/A</v>
      </c>
      <c r="I244" s="8" t="s">
        <v>1748</v>
      </c>
      <c r="J244" s="8">
        <v>-35.5</v>
      </c>
      <c r="K244" s="25" t="s">
        <v>739</v>
      </c>
      <c r="L244" s="92" t="str">
        <f t="shared" si="40"/>
        <v>No</v>
      </c>
    </row>
    <row r="245" spans="1:12" ht="25" x14ac:dyDescent="0.25">
      <c r="A245" s="123" t="s">
        <v>1405</v>
      </c>
      <c r="B245" s="21" t="s">
        <v>213</v>
      </c>
      <c r="C245" s="10" t="s">
        <v>1748</v>
      </c>
      <c r="D245" s="7" t="str">
        <f t="shared" si="37"/>
        <v>N/A</v>
      </c>
      <c r="E245" s="10">
        <v>25780.169146</v>
      </c>
      <c r="F245" s="7" t="str">
        <f t="shared" si="38"/>
        <v>N/A</v>
      </c>
      <c r="G245" s="10">
        <v>23028.421374000001</v>
      </c>
      <c r="H245" s="7" t="str">
        <f t="shared" si="39"/>
        <v>N/A</v>
      </c>
      <c r="I245" s="8" t="s">
        <v>1748</v>
      </c>
      <c r="J245" s="8">
        <v>-10.7</v>
      </c>
      <c r="K245" s="25" t="s">
        <v>739</v>
      </c>
      <c r="L245" s="92" t="str">
        <f t="shared" si="40"/>
        <v>Yes</v>
      </c>
    </row>
    <row r="246" spans="1:12" ht="25" x14ac:dyDescent="0.25">
      <c r="A246" s="123" t="s">
        <v>1406</v>
      </c>
      <c r="B246" s="21" t="s">
        <v>213</v>
      </c>
      <c r="C246" s="10" t="s">
        <v>1748</v>
      </c>
      <c r="D246" s="7" t="str">
        <f t="shared" si="37"/>
        <v>N/A</v>
      </c>
      <c r="E246" s="10">
        <v>17911.727273</v>
      </c>
      <c r="F246" s="7" t="str">
        <f t="shared" si="38"/>
        <v>N/A</v>
      </c>
      <c r="G246" s="10">
        <v>19740.923312999999</v>
      </c>
      <c r="H246" s="7" t="str">
        <f t="shared" si="39"/>
        <v>N/A</v>
      </c>
      <c r="I246" s="8" t="s">
        <v>1748</v>
      </c>
      <c r="J246" s="8">
        <v>10.210000000000001</v>
      </c>
      <c r="K246" s="25" t="s">
        <v>739</v>
      </c>
      <c r="L246" s="92" t="str">
        <f t="shared" si="40"/>
        <v>Yes</v>
      </c>
    </row>
    <row r="247" spans="1:12" ht="25" x14ac:dyDescent="0.25">
      <c r="A247" s="123" t="s">
        <v>1407</v>
      </c>
      <c r="B247" s="21" t="s">
        <v>213</v>
      </c>
      <c r="C247" s="10" t="s">
        <v>1748</v>
      </c>
      <c r="D247" s="7" t="str">
        <f t="shared" si="37"/>
        <v>N/A</v>
      </c>
      <c r="E247" s="10">
        <v>2986</v>
      </c>
      <c r="F247" s="7" t="str">
        <f t="shared" si="38"/>
        <v>N/A</v>
      </c>
      <c r="G247" s="10" t="s">
        <v>1748</v>
      </c>
      <c r="H247" s="7" t="str">
        <f t="shared" si="39"/>
        <v>N/A</v>
      </c>
      <c r="I247" s="8" t="s">
        <v>1748</v>
      </c>
      <c r="J247" s="8" t="s">
        <v>1748</v>
      </c>
      <c r="K247" s="25" t="s">
        <v>739</v>
      </c>
      <c r="L247" s="92" t="str">
        <f t="shared" si="40"/>
        <v>N/A</v>
      </c>
    </row>
    <row r="248" spans="1:12" ht="25" x14ac:dyDescent="0.25">
      <c r="A248" s="123" t="s">
        <v>1408</v>
      </c>
      <c r="B248" s="21" t="s">
        <v>213</v>
      </c>
      <c r="C248" s="7">
        <v>0</v>
      </c>
      <c r="D248" s="7" t="str">
        <f t="shared" si="37"/>
        <v>N/A</v>
      </c>
      <c r="E248" s="7">
        <v>5.8738506012</v>
      </c>
      <c r="F248" s="7" t="str">
        <f t="shared" si="38"/>
        <v>N/A</v>
      </c>
      <c r="G248" s="7">
        <v>6.2866747265000003</v>
      </c>
      <c r="H248" s="7" t="str">
        <f t="shared" si="39"/>
        <v>N/A</v>
      </c>
      <c r="I248" s="8" t="s">
        <v>1748</v>
      </c>
      <c r="J248" s="8">
        <v>7.0279999999999996</v>
      </c>
      <c r="K248" s="25" t="s">
        <v>739</v>
      </c>
      <c r="L248" s="92" t="str">
        <f t="shared" si="40"/>
        <v>Yes</v>
      </c>
    </row>
    <row r="249" spans="1:12" ht="25" x14ac:dyDescent="0.25">
      <c r="A249" s="123" t="s">
        <v>1409</v>
      </c>
      <c r="B249" s="21" t="s">
        <v>213</v>
      </c>
      <c r="C249" s="7">
        <v>0</v>
      </c>
      <c r="D249" s="7" t="str">
        <f t="shared" si="37"/>
        <v>N/A</v>
      </c>
      <c r="E249" s="7">
        <v>11.889168765999999</v>
      </c>
      <c r="F249" s="7" t="str">
        <f t="shared" si="38"/>
        <v>N/A</v>
      </c>
      <c r="G249" s="7">
        <v>19.096626644000001</v>
      </c>
      <c r="H249" s="7" t="str">
        <f t="shared" si="39"/>
        <v>N/A</v>
      </c>
      <c r="I249" s="8" t="s">
        <v>1748</v>
      </c>
      <c r="J249" s="8">
        <v>60.62</v>
      </c>
      <c r="K249" s="25" t="s">
        <v>739</v>
      </c>
      <c r="L249" s="92" t="str">
        <f t="shared" si="40"/>
        <v>No</v>
      </c>
    </row>
    <row r="250" spans="1:12" ht="25" x14ac:dyDescent="0.25">
      <c r="A250" s="123" t="s">
        <v>1410</v>
      </c>
      <c r="B250" s="21" t="s">
        <v>213</v>
      </c>
      <c r="C250" s="7">
        <v>0</v>
      </c>
      <c r="D250" s="7" t="str">
        <f t="shared" si="37"/>
        <v>N/A</v>
      </c>
      <c r="E250" s="7">
        <v>12.089368551</v>
      </c>
      <c r="F250" s="7" t="str">
        <f t="shared" si="38"/>
        <v>N/A</v>
      </c>
      <c r="G250" s="7">
        <v>13.634742921999999</v>
      </c>
      <c r="H250" s="7" t="str">
        <f t="shared" si="39"/>
        <v>N/A</v>
      </c>
      <c r="I250" s="8" t="s">
        <v>1748</v>
      </c>
      <c r="J250" s="8">
        <v>12.78</v>
      </c>
      <c r="K250" s="25" t="s">
        <v>739</v>
      </c>
      <c r="L250" s="92" t="str">
        <f t="shared" si="40"/>
        <v>Yes</v>
      </c>
    </row>
    <row r="251" spans="1:12" ht="25" x14ac:dyDescent="0.25">
      <c r="A251" s="123" t="s">
        <v>1411</v>
      </c>
      <c r="B251" s="21" t="s">
        <v>213</v>
      </c>
      <c r="C251" s="7">
        <v>0</v>
      </c>
      <c r="D251" s="7" t="str">
        <f t="shared" si="37"/>
        <v>N/A</v>
      </c>
      <c r="E251" s="7">
        <v>0.89378990130000002</v>
      </c>
      <c r="F251" s="7" t="str">
        <f t="shared" si="38"/>
        <v>N/A</v>
      </c>
      <c r="G251" s="7">
        <v>0.69831205549999997</v>
      </c>
      <c r="H251" s="7" t="str">
        <f t="shared" si="39"/>
        <v>N/A</v>
      </c>
      <c r="I251" s="8" t="s">
        <v>1748</v>
      </c>
      <c r="J251" s="8">
        <v>-21.9</v>
      </c>
      <c r="K251" s="25" t="s">
        <v>739</v>
      </c>
      <c r="L251" s="92" t="str">
        <f t="shared" si="40"/>
        <v>Yes</v>
      </c>
    </row>
    <row r="252" spans="1:12" ht="25" x14ac:dyDescent="0.25">
      <c r="A252" s="151" t="s">
        <v>1412</v>
      </c>
      <c r="B252" s="100" t="s">
        <v>213</v>
      </c>
      <c r="C252" s="131">
        <v>0</v>
      </c>
      <c r="D252" s="131" t="str">
        <f t="shared" si="37"/>
        <v>N/A</v>
      </c>
      <c r="E252" s="131">
        <v>9.7665788E-3</v>
      </c>
      <c r="F252" s="131" t="str">
        <f t="shared" si="38"/>
        <v>N/A</v>
      </c>
      <c r="G252" s="131">
        <v>0</v>
      </c>
      <c r="H252" s="131" t="str">
        <f t="shared" si="39"/>
        <v>N/A</v>
      </c>
      <c r="I252" s="132" t="s">
        <v>1748</v>
      </c>
      <c r="J252" s="132">
        <v>-100</v>
      </c>
      <c r="K252" s="145" t="s">
        <v>739</v>
      </c>
      <c r="L252" s="103" t="str">
        <f t="shared" si="40"/>
        <v>No</v>
      </c>
    </row>
    <row r="253" spans="1:12" x14ac:dyDescent="0.25">
      <c r="A253" s="170" t="s">
        <v>1646</v>
      </c>
      <c r="B253" s="171"/>
      <c r="C253" s="171"/>
      <c r="D253" s="171"/>
      <c r="E253" s="171"/>
      <c r="F253" s="171"/>
      <c r="G253" s="171"/>
      <c r="H253" s="171"/>
      <c r="I253" s="171"/>
      <c r="J253" s="171"/>
      <c r="K253" s="171"/>
      <c r="L253" s="172"/>
    </row>
    <row r="254" spans="1:12" x14ac:dyDescent="0.25">
      <c r="A254" s="165" t="s">
        <v>1644</v>
      </c>
      <c r="B254" s="166"/>
      <c r="C254" s="166"/>
      <c r="D254" s="166"/>
      <c r="E254" s="166"/>
      <c r="F254" s="166"/>
      <c r="G254" s="166"/>
      <c r="H254" s="166"/>
      <c r="I254" s="166"/>
      <c r="J254" s="166"/>
      <c r="K254" s="166"/>
      <c r="L254" s="167"/>
    </row>
    <row r="255" spans="1:12" s="13" customFormat="1" x14ac:dyDescent="0.25">
      <c r="A255" s="168" t="s">
        <v>1742</v>
      </c>
      <c r="B255" s="168"/>
      <c r="C255" s="168"/>
      <c r="D255" s="168"/>
      <c r="E255" s="168"/>
      <c r="F255" s="168"/>
      <c r="G255" s="168"/>
      <c r="H255" s="168"/>
      <c r="I255" s="168"/>
      <c r="J255" s="168"/>
      <c r="K255" s="168"/>
      <c r="L255" s="169"/>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L3" sqref="L3"/>
      <selection pane="topRight" activeCell="L3" sqref="L3"/>
      <selection pane="bottomLeft" activeCell="L3" sqref="L3"/>
      <selection pane="bottomRight" activeCell="A206" sqref="A206:L206"/>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ht="54" customHeight="1" x14ac:dyDescent="0.3">
      <c r="A2" s="179" t="s">
        <v>1608</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149" t="s">
        <v>5</v>
      </c>
      <c r="B6" s="21" t="s">
        <v>213</v>
      </c>
      <c r="C6" s="22">
        <v>53658</v>
      </c>
      <c r="D6" s="7" t="str">
        <f t="shared" ref="D6:D37" si="0">IF($B6="N/A","N/A",IF(C6&gt;10,"No",IF(C6&lt;-10,"No","Yes")))</f>
        <v>N/A</v>
      </c>
      <c r="E6" s="22">
        <v>54408</v>
      </c>
      <c r="F6" s="7" t="str">
        <f t="shared" ref="F6:F37" si="1">IF($B6="N/A","N/A",IF(E6&gt;10,"No",IF(E6&lt;-10,"No","Yes")))</f>
        <v>N/A</v>
      </c>
      <c r="G6" s="22">
        <v>53795</v>
      </c>
      <c r="H6" s="7" t="str">
        <f t="shared" ref="H6:H37" si="2">IF($B6="N/A","N/A",IF(G6&gt;10,"No",IF(G6&lt;-10,"No","Yes")))</f>
        <v>N/A</v>
      </c>
      <c r="I6" s="8">
        <v>1.3979999999999999</v>
      </c>
      <c r="J6" s="8">
        <v>-1.1299999999999999</v>
      </c>
      <c r="K6" s="25" t="s">
        <v>739</v>
      </c>
      <c r="L6" s="92" t="str">
        <f t="shared" ref="L6:L39" si="3">IF(J6="Div by 0", "N/A", IF(K6="N/A","N/A", IF(J6&gt;VALUE(MID(K6,1,2)), "No", IF(J6&lt;-1*VALUE(MID(K6,1,2)), "No", "Yes"))))</f>
        <v>Yes</v>
      </c>
    </row>
    <row r="7" spans="1:12" x14ac:dyDescent="0.25">
      <c r="A7" s="149" t="s">
        <v>6</v>
      </c>
      <c r="B7" s="21" t="s">
        <v>213</v>
      </c>
      <c r="C7" s="22">
        <v>0</v>
      </c>
      <c r="D7" s="7" t="str">
        <f t="shared" si="0"/>
        <v>N/A</v>
      </c>
      <c r="E7" s="22">
        <v>38554</v>
      </c>
      <c r="F7" s="7" t="str">
        <f t="shared" si="1"/>
        <v>N/A</v>
      </c>
      <c r="G7" s="22">
        <v>44000</v>
      </c>
      <c r="H7" s="7" t="str">
        <f t="shared" si="2"/>
        <v>N/A</v>
      </c>
      <c r="I7" s="8" t="s">
        <v>1748</v>
      </c>
      <c r="J7" s="8">
        <v>14.13</v>
      </c>
      <c r="K7" s="25" t="s">
        <v>739</v>
      </c>
      <c r="L7" s="92" t="str">
        <f t="shared" si="3"/>
        <v>Yes</v>
      </c>
    </row>
    <row r="8" spans="1:12" x14ac:dyDescent="0.25">
      <c r="A8" s="149" t="s">
        <v>360</v>
      </c>
      <c r="B8" s="21" t="s">
        <v>213</v>
      </c>
      <c r="C8" s="4">
        <v>0</v>
      </c>
      <c r="D8" s="7" t="str">
        <f t="shared" si="0"/>
        <v>N/A</v>
      </c>
      <c r="E8" s="4">
        <v>70.860902808000006</v>
      </c>
      <c r="F8" s="7" t="str">
        <f t="shared" si="1"/>
        <v>N/A</v>
      </c>
      <c r="G8" s="4">
        <v>81.791988102999994</v>
      </c>
      <c r="H8" s="7" t="str">
        <f t="shared" si="2"/>
        <v>N/A</v>
      </c>
      <c r="I8" s="8" t="s">
        <v>1748</v>
      </c>
      <c r="J8" s="8">
        <v>15.43</v>
      </c>
      <c r="K8" s="25" t="s">
        <v>739</v>
      </c>
      <c r="L8" s="92" t="str">
        <f t="shared" si="3"/>
        <v>Yes</v>
      </c>
    </row>
    <row r="9" spans="1:12" x14ac:dyDescent="0.25">
      <c r="A9" s="123" t="s">
        <v>88</v>
      </c>
      <c r="B9" s="25" t="s">
        <v>213</v>
      </c>
      <c r="C9" s="1">
        <v>46909.13</v>
      </c>
      <c r="D9" s="7" t="str">
        <f t="shared" si="0"/>
        <v>N/A</v>
      </c>
      <c r="E9" s="1">
        <v>47438.45</v>
      </c>
      <c r="F9" s="7" t="str">
        <f t="shared" si="1"/>
        <v>N/A</v>
      </c>
      <c r="G9" s="1">
        <v>47166.77</v>
      </c>
      <c r="H9" s="7" t="str">
        <f t="shared" si="2"/>
        <v>N/A</v>
      </c>
      <c r="I9" s="8">
        <v>1.1279999999999999</v>
      </c>
      <c r="J9" s="8">
        <v>-0.57299999999999995</v>
      </c>
      <c r="K9" s="25" t="s">
        <v>739</v>
      </c>
      <c r="L9" s="92" t="str">
        <f t="shared" si="3"/>
        <v>Yes</v>
      </c>
    </row>
    <row r="10" spans="1:12" x14ac:dyDescent="0.25">
      <c r="A10" s="123" t="s">
        <v>1413</v>
      </c>
      <c r="B10" s="21" t="s">
        <v>213</v>
      </c>
      <c r="C10" s="4">
        <v>4.7597748705000003</v>
      </c>
      <c r="D10" s="7" t="str">
        <f t="shared" si="0"/>
        <v>N/A</v>
      </c>
      <c r="E10" s="4">
        <v>4.8007645934000003</v>
      </c>
      <c r="F10" s="7" t="str">
        <f t="shared" si="1"/>
        <v>N/A</v>
      </c>
      <c r="G10" s="4">
        <v>3.9130030672</v>
      </c>
      <c r="H10" s="7" t="str">
        <f t="shared" si="2"/>
        <v>N/A</v>
      </c>
      <c r="I10" s="8">
        <v>0.86119999999999997</v>
      </c>
      <c r="J10" s="8">
        <v>-18.5</v>
      </c>
      <c r="K10" s="25" t="s">
        <v>739</v>
      </c>
      <c r="L10" s="92" t="str">
        <f t="shared" si="3"/>
        <v>Yes</v>
      </c>
    </row>
    <row r="11" spans="1:12" x14ac:dyDescent="0.25">
      <c r="A11" s="123" t="s">
        <v>1414</v>
      </c>
      <c r="B11" s="21" t="s">
        <v>213</v>
      </c>
      <c r="C11" s="4">
        <v>4.0385403854000002</v>
      </c>
      <c r="D11" s="7" t="str">
        <f t="shared" si="0"/>
        <v>N/A</v>
      </c>
      <c r="E11" s="4">
        <v>4.2273195118000002</v>
      </c>
      <c r="F11" s="7" t="str">
        <f t="shared" si="1"/>
        <v>N/A</v>
      </c>
      <c r="G11" s="4">
        <v>3.7791616321000001</v>
      </c>
      <c r="H11" s="7" t="str">
        <f t="shared" si="2"/>
        <v>N/A</v>
      </c>
      <c r="I11" s="8">
        <v>4.6740000000000004</v>
      </c>
      <c r="J11" s="8">
        <v>-10.6</v>
      </c>
      <c r="K11" s="25" t="s">
        <v>739</v>
      </c>
      <c r="L11" s="92" t="str">
        <f t="shared" si="3"/>
        <v>Yes</v>
      </c>
    </row>
    <row r="12" spans="1:12" x14ac:dyDescent="0.25">
      <c r="A12" s="123" t="s">
        <v>1415</v>
      </c>
      <c r="B12" s="21" t="s">
        <v>213</v>
      </c>
      <c r="C12" s="4">
        <v>50.829326475000002</v>
      </c>
      <c r="D12" s="7" t="str">
        <f t="shared" si="0"/>
        <v>N/A</v>
      </c>
      <c r="E12" s="4">
        <v>50.885899131999999</v>
      </c>
      <c r="F12" s="7" t="str">
        <f t="shared" si="1"/>
        <v>N/A</v>
      </c>
      <c r="G12" s="4">
        <v>50.707314805999999</v>
      </c>
      <c r="H12" s="7" t="str">
        <f t="shared" si="2"/>
        <v>N/A</v>
      </c>
      <c r="I12" s="8">
        <v>0.1113</v>
      </c>
      <c r="J12" s="8">
        <v>-0.35099999999999998</v>
      </c>
      <c r="K12" s="25" t="s">
        <v>739</v>
      </c>
      <c r="L12" s="92" t="str">
        <f t="shared" si="3"/>
        <v>Yes</v>
      </c>
    </row>
    <row r="13" spans="1:12" x14ac:dyDescent="0.25">
      <c r="A13" s="123" t="s">
        <v>1416</v>
      </c>
      <c r="B13" s="21" t="s">
        <v>213</v>
      </c>
      <c r="C13" s="4">
        <v>1.7741995602</v>
      </c>
      <c r="D13" s="7" t="str">
        <f t="shared" si="0"/>
        <v>N/A</v>
      </c>
      <c r="E13" s="4">
        <v>1.7662843698999999</v>
      </c>
      <c r="F13" s="7" t="str">
        <f t="shared" si="1"/>
        <v>N/A</v>
      </c>
      <c r="G13" s="4">
        <v>1.6730179384999999</v>
      </c>
      <c r="H13" s="7" t="str">
        <f t="shared" si="2"/>
        <v>N/A</v>
      </c>
      <c r="I13" s="8">
        <v>-0.44600000000000001</v>
      </c>
      <c r="J13" s="8">
        <v>-5.28</v>
      </c>
      <c r="K13" s="25" t="s">
        <v>739</v>
      </c>
      <c r="L13" s="92" t="str">
        <f t="shared" si="3"/>
        <v>Yes</v>
      </c>
    </row>
    <row r="14" spans="1:12" x14ac:dyDescent="0.25">
      <c r="A14" s="123" t="s">
        <v>1417</v>
      </c>
      <c r="B14" s="21" t="s">
        <v>213</v>
      </c>
      <c r="C14" s="4">
        <v>6.1351522606</v>
      </c>
      <c r="D14" s="7" t="str">
        <f t="shared" si="0"/>
        <v>N/A</v>
      </c>
      <c r="E14" s="4">
        <v>6.3906043228999998</v>
      </c>
      <c r="F14" s="7" t="str">
        <f t="shared" si="1"/>
        <v>N/A</v>
      </c>
      <c r="G14" s="4">
        <v>6.7106608421000002</v>
      </c>
      <c r="H14" s="7" t="str">
        <f t="shared" si="2"/>
        <v>N/A</v>
      </c>
      <c r="I14" s="8">
        <v>4.1639999999999997</v>
      </c>
      <c r="J14" s="8">
        <v>5.008</v>
      </c>
      <c r="K14" s="25" t="s">
        <v>739</v>
      </c>
      <c r="L14" s="92" t="str">
        <f t="shared" si="3"/>
        <v>Yes</v>
      </c>
    </row>
    <row r="15" spans="1:12" x14ac:dyDescent="0.25">
      <c r="A15" s="123" t="s">
        <v>1418</v>
      </c>
      <c r="B15" s="21" t="s">
        <v>213</v>
      </c>
      <c r="C15" s="4">
        <v>0</v>
      </c>
      <c r="D15" s="7" t="str">
        <f t="shared" si="0"/>
        <v>N/A</v>
      </c>
      <c r="E15" s="4">
        <v>0</v>
      </c>
      <c r="F15" s="7" t="str">
        <f t="shared" si="1"/>
        <v>N/A</v>
      </c>
      <c r="G15" s="4">
        <v>0</v>
      </c>
      <c r="H15" s="7" t="str">
        <f t="shared" si="2"/>
        <v>N/A</v>
      </c>
      <c r="I15" s="8" t="s">
        <v>1748</v>
      </c>
      <c r="J15" s="8" t="s">
        <v>1748</v>
      </c>
      <c r="K15" s="25" t="s">
        <v>739</v>
      </c>
      <c r="L15" s="92" t="str">
        <f t="shared" si="3"/>
        <v>N/A</v>
      </c>
    </row>
    <row r="16" spans="1:12" x14ac:dyDescent="0.25">
      <c r="A16" s="123" t="s">
        <v>1419</v>
      </c>
      <c r="B16" s="21" t="s">
        <v>213</v>
      </c>
      <c r="C16" s="4">
        <v>0.7324164151</v>
      </c>
      <c r="D16" s="7" t="str">
        <f t="shared" si="0"/>
        <v>N/A</v>
      </c>
      <c r="E16" s="4">
        <v>0.75540361710000004</v>
      </c>
      <c r="F16" s="7" t="str">
        <f t="shared" si="1"/>
        <v>N/A</v>
      </c>
      <c r="G16" s="4">
        <v>0.76215261639999998</v>
      </c>
      <c r="H16" s="7" t="str">
        <f t="shared" si="2"/>
        <v>N/A</v>
      </c>
      <c r="I16" s="8">
        <v>3.1389999999999998</v>
      </c>
      <c r="J16" s="8">
        <v>0.89339999999999997</v>
      </c>
      <c r="K16" s="25" t="s">
        <v>739</v>
      </c>
      <c r="L16" s="92" t="str">
        <f t="shared" si="3"/>
        <v>Yes</v>
      </c>
    </row>
    <row r="17" spans="1:12" x14ac:dyDescent="0.25">
      <c r="A17" s="123" t="s">
        <v>1420</v>
      </c>
      <c r="B17" s="21" t="s">
        <v>213</v>
      </c>
      <c r="C17" s="4">
        <v>0</v>
      </c>
      <c r="D17" s="7" t="str">
        <f t="shared" si="0"/>
        <v>N/A</v>
      </c>
      <c r="E17" s="4">
        <v>0</v>
      </c>
      <c r="F17" s="7" t="str">
        <f t="shared" si="1"/>
        <v>N/A</v>
      </c>
      <c r="G17" s="4">
        <v>0</v>
      </c>
      <c r="H17" s="7" t="str">
        <f t="shared" si="2"/>
        <v>N/A</v>
      </c>
      <c r="I17" s="8" t="s">
        <v>1748</v>
      </c>
      <c r="J17" s="8" t="s">
        <v>1748</v>
      </c>
      <c r="K17" s="25" t="s">
        <v>739</v>
      </c>
      <c r="L17" s="92" t="str">
        <f t="shared" si="3"/>
        <v>N/A</v>
      </c>
    </row>
    <row r="18" spans="1:12" x14ac:dyDescent="0.25">
      <c r="A18" s="123" t="s">
        <v>1421</v>
      </c>
      <c r="B18" s="21" t="s">
        <v>213</v>
      </c>
      <c r="C18" s="4">
        <v>31.730590032999999</v>
      </c>
      <c r="D18" s="7" t="str">
        <f t="shared" si="0"/>
        <v>N/A</v>
      </c>
      <c r="E18" s="4">
        <v>31.173724451999998</v>
      </c>
      <c r="F18" s="7" t="str">
        <f t="shared" si="1"/>
        <v>N/A</v>
      </c>
      <c r="G18" s="4">
        <v>32.454689096999999</v>
      </c>
      <c r="H18" s="7" t="str">
        <f t="shared" si="2"/>
        <v>N/A</v>
      </c>
      <c r="I18" s="8">
        <v>-1.75</v>
      </c>
      <c r="J18" s="8">
        <v>4.109</v>
      </c>
      <c r="K18" s="25" t="s">
        <v>739</v>
      </c>
      <c r="L18" s="92" t="str">
        <f t="shared" si="3"/>
        <v>Yes</v>
      </c>
    </row>
    <row r="19" spans="1:12" x14ac:dyDescent="0.25">
      <c r="A19" s="123" t="s">
        <v>1422</v>
      </c>
      <c r="B19" s="21" t="s">
        <v>213</v>
      </c>
      <c r="C19" s="4">
        <v>0</v>
      </c>
      <c r="D19" s="7" t="str">
        <f t="shared" si="0"/>
        <v>N/A</v>
      </c>
      <c r="E19" s="4">
        <v>0</v>
      </c>
      <c r="F19" s="7" t="str">
        <f t="shared" si="1"/>
        <v>N/A</v>
      </c>
      <c r="G19" s="4">
        <v>0</v>
      </c>
      <c r="H19" s="7" t="str">
        <f t="shared" si="2"/>
        <v>N/A</v>
      </c>
      <c r="I19" s="8" t="s">
        <v>1748</v>
      </c>
      <c r="J19" s="8" t="s">
        <v>1748</v>
      </c>
      <c r="K19" s="25" t="s">
        <v>739</v>
      </c>
      <c r="L19" s="92" t="str">
        <f t="shared" si="3"/>
        <v>N/A</v>
      </c>
    </row>
    <row r="20" spans="1:12" x14ac:dyDescent="0.25">
      <c r="A20" s="115" t="s">
        <v>974</v>
      </c>
      <c r="B20" s="21" t="s">
        <v>213</v>
      </c>
      <c r="C20" s="4">
        <v>93.454843639000003</v>
      </c>
      <c r="D20" s="7" t="str">
        <f t="shared" si="0"/>
        <v>N/A</v>
      </c>
      <c r="E20" s="4">
        <v>93.250992500999999</v>
      </c>
      <c r="F20" s="7" t="str">
        <f t="shared" si="1"/>
        <v>N/A</v>
      </c>
      <c r="G20" s="4">
        <v>93.785667813000003</v>
      </c>
      <c r="H20" s="7" t="str">
        <f t="shared" si="2"/>
        <v>N/A</v>
      </c>
      <c r="I20" s="8">
        <v>-0.218</v>
      </c>
      <c r="J20" s="8">
        <v>0.57340000000000002</v>
      </c>
      <c r="K20" s="25" t="s">
        <v>739</v>
      </c>
      <c r="L20" s="92" t="str">
        <f t="shared" si="3"/>
        <v>Yes</v>
      </c>
    </row>
    <row r="21" spans="1:12" x14ac:dyDescent="0.25">
      <c r="A21" s="115" t="s">
        <v>975</v>
      </c>
      <c r="B21" s="21" t="s">
        <v>213</v>
      </c>
      <c r="C21" s="4">
        <v>6.5451563607000001</v>
      </c>
      <c r="D21" s="7" t="str">
        <f t="shared" si="0"/>
        <v>N/A</v>
      </c>
      <c r="E21" s="4">
        <v>6.7490074989000002</v>
      </c>
      <c r="F21" s="7" t="str">
        <f t="shared" si="1"/>
        <v>N/A</v>
      </c>
      <c r="G21" s="4">
        <v>6.2143321870000001</v>
      </c>
      <c r="H21" s="7" t="str">
        <f t="shared" si="2"/>
        <v>N/A</v>
      </c>
      <c r="I21" s="8">
        <v>3.1150000000000002</v>
      </c>
      <c r="J21" s="8">
        <v>-7.92</v>
      </c>
      <c r="K21" s="25" t="s">
        <v>739</v>
      </c>
      <c r="L21" s="92" t="str">
        <f t="shared" si="3"/>
        <v>Yes</v>
      </c>
    </row>
    <row r="22" spans="1:12" x14ac:dyDescent="0.25">
      <c r="A22" s="91" t="s">
        <v>1729</v>
      </c>
      <c r="B22" s="21" t="s">
        <v>213</v>
      </c>
      <c r="C22" s="22">
        <v>27009</v>
      </c>
      <c r="D22" s="7" t="str">
        <f t="shared" si="0"/>
        <v>N/A</v>
      </c>
      <c r="E22" s="22">
        <v>27068</v>
      </c>
      <c r="F22" s="7" t="str">
        <f t="shared" si="1"/>
        <v>N/A</v>
      </c>
      <c r="G22" s="22">
        <v>26405</v>
      </c>
      <c r="H22" s="7" t="str">
        <f t="shared" si="2"/>
        <v>N/A</v>
      </c>
      <c r="I22" s="8">
        <v>0.21840000000000001</v>
      </c>
      <c r="J22" s="8">
        <v>-2.4500000000000002</v>
      </c>
      <c r="K22" s="25" t="s">
        <v>739</v>
      </c>
      <c r="L22" s="92" t="str">
        <f t="shared" si="3"/>
        <v>Yes</v>
      </c>
    </row>
    <row r="23" spans="1:12" x14ac:dyDescent="0.25">
      <c r="A23" s="91" t="s">
        <v>990</v>
      </c>
      <c r="B23" s="21" t="s">
        <v>213</v>
      </c>
      <c r="C23" s="22">
        <v>6105</v>
      </c>
      <c r="D23" s="7" t="str">
        <f t="shared" si="0"/>
        <v>N/A</v>
      </c>
      <c r="E23" s="22">
        <v>6150</v>
      </c>
      <c r="F23" s="7" t="str">
        <f t="shared" si="1"/>
        <v>N/A</v>
      </c>
      <c r="G23" s="22">
        <v>6224</v>
      </c>
      <c r="H23" s="7" t="str">
        <f t="shared" si="2"/>
        <v>N/A</v>
      </c>
      <c r="I23" s="8">
        <v>0.73709999999999998</v>
      </c>
      <c r="J23" s="8">
        <v>1.2030000000000001</v>
      </c>
      <c r="K23" s="25" t="s">
        <v>739</v>
      </c>
      <c r="L23" s="92" t="str">
        <f t="shared" si="3"/>
        <v>Yes</v>
      </c>
    </row>
    <row r="24" spans="1:12" x14ac:dyDescent="0.25">
      <c r="A24" s="91" t="s">
        <v>991</v>
      </c>
      <c r="B24" s="21" t="s">
        <v>213</v>
      </c>
      <c r="C24" s="22">
        <v>629</v>
      </c>
      <c r="D24" s="7" t="str">
        <f t="shared" si="0"/>
        <v>N/A</v>
      </c>
      <c r="E24" s="22">
        <v>634</v>
      </c>
      <c r="F24" s="7" t="str">
        <f t="shared" si="1"/>
        <v>N/A</v>
      </c>
      <c r="G24" s="22">
        <v>784</v>
      </c>
      <c r="H24" s="7" t="str">
        <f t="shared" si="2"/>
        <v>N/A</v>
      </c>
      <c r="I24" s="8">
        <v>0.79490000000000005</v>
      </c>
      <c r="J24" s="8">
        <v>23.66</v>
      </c>
      <c r="K24" s="25" t="s">
        <v>739</v>
      </c>
      <c r="L24" s="92" t="str">
        <f t="shared" si="3"/>
        <v>Yes</v>
      </c>
    </row>
    <row r="25" spans="1:12" x14ac:dyDescent="0.25">
      <c r="A25" s="91" t="s">
        <v>992</v>
      </c>
      <c r="B25" s="21" t="s">
        <v>213</v>
      </c>
      <c r="C25" s="22">
        <v>2134</v>
      </c>
      <c r="D25" s="7" t="str">
        <f t="shared" si="0"/>
        <v>N/A</v>
      </c>
      <c r="E25" s="22">
        <v>2127</v>
      </c>
      <c r="F25" s="7" t="str">
        <f t="shared" si="1"/>
        <v>N/A</v>
      </c>
      <c r="G25" s="22">
        <v>1052</v>
      </c>
      <c r="H25" s="7" t="str">
        <f t="shared" si="2"/>
        <v>N/A</v>
      </c>
      <c r="I25" s="8">
        <v>-0.32800000000000001</v>
      </c>
      <c r="J25" s="8">
        <v>-50.5</v>
      </c>
      <c r="K25" s="25" t="s">
        <v>739</v>
      </c>
      <c r="L25" s="92" t="str">
        <f t="shared" si="3"/>
        <v>No</v>
      </c>
    </row>
    <row r="26" spans="1:12" x14ac:dyDescent="0.25">
      <c r="A26" s="91" t="s">
        <v>993</v>
      </c>
      <c r="B26" s="21" t="s">
        <v>213</v>
      </c>
      <c r="C26" s="22">
        <v>18141</v>
      </c>
      <c r="D26" s="7" t="str">
        <f t="shared" si="0"/>
        <v>N/A</v>
      </c>
      <c r="E26" s="22">
        <v>18157</v>
      </c>
      <c r="F26" s="7" t="str">
        <f t="shared" si="1"/>
        <v>N/A</v>
      </c>
      <c r="G26" s="22">
        <v>18345</v>
      </c>
      <c r="H26" s="7" t="str">
        <f t="shared" si="2"/>
        <v>N/A</v>
      </c>
      <c r="I26" s="8">
        <v>8.8200000000000001E-2</v>
      </c>
      <c r="J26" s="8">
        <v>1.0349999999999999</v>
      </c>
      <c r="K26" s="25" t="s">
        <v>739</v>
      </c>
      <c r="L26" s="92" t="str">
        <f t="shared" si="3"/>
        <v>Yes</v>
      </c>
    </row>
    <row r="27" spans="1:12" x14ac:dyDescent="0.25">
      <c r="A27" s="91" t="s">
        <v>994</v>
      </c>
      <c r="B27" s="21" t="s">
        <v>213</v>
      </c>
      <c r="C27" s="22">
        <v>0</v>
      </c>
      <c r="D27" s="7" t="str">
        <f t="shared" si="0"/>
        <v>N/A</v>
      </c>
      <c r="E27" s="22">
        <v>0</v>
      </c>
      <c r="F27" s="7" t="str">
        <f t="shared" si="1"/>
        <v>N/A</v>
      </c>
      <c r="G27" s="22">
        <v>0</v>
      </c>
      <c r="H27" s="7" t="str">
        <f t="shared" si="2"/>
        <v>N/A</v>
      </c>
      <c r="I27" s="8" t="s">
        <v>1748</v>
      </c>
      <c r="J27" s="8" t="s">
        <v>1748</v>
      </c>
      <c r="K27" s="25" t="s">
        <v>739</v>
      </c>
      <c r="L27" s="92" t="str">
        <f t="shared" si="3"/>
        <v>N/A</v>
      </c>
    </row>
    <row r="28" spans="1:12" x14ac:dyDescent="0.25">
      <c r="A28" s="91" t="s">
        <v>103</v>
      </c>
      <c r="B28" s="21" t="s">
        <v>213</v>
      </c>
      <c r="C28" s="22">
        <v>26506</v>
      </c>
      <c r="D28" s="7" t="str">
        <f t="shared" si="0"/>
        <v>N/A</v>
      </c>
      <c r="E28" s="22">
        <v>27196</v>
      </c>
      <c r="F28" s="7" t="str">
        <f t="shared" si="1"/>
        <v>N/A</v>
      </c>
      <c r="G28" s="22">
        <v>27240</v>
      </c>
      <c r="H28" s="7" t="str">
        <f t="shared" si="2"/>
        <v>N/A</v>
      </c>
      <c r="I28" s="8">
        <v>2.6030000000000002</v>
      </c>
      <c r="J28" s="8">
        <v>0.1618</v>
      </c>
      <c r="K28" s="25" t="s">
        <v>739</v>
      </c>
      <c r="L28" s="92" t="str">
        <f t="shared" si="3"/>
        <v>Yes</v>
      </c>
    </row>
    <row r="29" spans="1:12" x14ac:dyDescent="0.25">
      <c r="A29" s="91" t="s">
        <v>995</v>
      </c>
      <c r="B29" s="21" t="s">
        <v>213</v>
      </c>
      <c r="C29" s="22">
        <v>11737</v>
      </c>
      <c r="D29" s="7" t="str">
        <f t="shared" si="0"/>
        <v>N/A</v>
      </c>
      <c r="E29" s="22">
        <v>12121</v>
      </c>
      <c r="F29" s="7" t="str">
        <f t="shared" si="1"/>
        <v>N/A</v>
      </c>
      <c r="G29" s="22">
        <v>12264</v>
      </c>
      <c r="H29" s="7" t="str">
        <f t="shared" si="2"/>
        <v>N/A</v>
      </c>
      <c r="I29" s="8">
        <v>3.2719999999999998</v>
      </c>
      <c r="J29" s="8">
        <v>1.18</v>
      </c>
      <c r="K29" s="25" t="s">
        <v>739</v>
      </c>
      <c r="L29" s="92" t="str">
        <f t="shared" si="3"/>
        <v>Yes</v>
      </c>
    </row>
    <row r="30" spans="1:12" x14ac:dyDescent="0.25">
      <c r="A30" s="91" t="s">
        <v>996</v>
      </c>
      <c r="B30" s="21" t="s">
        <v>213</v>
      </c>
      <c r="C30" s="22">
        <v>1567</v>
      </c>
      <c r="D30" s="7" t="str">
        <f t="shared" si="0"/>
        <v>N/A</v>
      </c>
      <c r="E30" s="22">
        <v>1583</v>
      </c>
      <c r="F30" s="7" t="str">
        <f t="shared" si="1"/>
        <v>N/A</v>
      </c>
      <c r="G30" s="22">
        <v>2014</v>
      </c>
      <c r="H30" s="7" t="str">
        <f t="shared" si="2"/>
        <v>N/A</v>
      </c>
      <c r="I30" s="8">
        <v>1.0209999999999999</v>
      </c>
      <c r="J30" s="8">
        <v>27.23</v>
      </c>
      <c r="K30" s="25" t="s">
        <v>739</v>
      </c>
      <c r="L30" s="92" t="str">
        <f t="shared" si="3"/>
        <v>Yes</v>
      </c>
    </row>
    <row r="31" spans="1:12" x14ac:dyDescent="0.25">
      <c r="A31" s="91" t="s">
        <v>997</v>
      </c>
      <c r="B31" s="21" t="s">
        <v>213</v>
      </c>
      <c r="C31" s="22">
        <v>4284</v>
      </c>
      <c r="D31" s="7" t="str">
        <f t="shared" si="0"/>
        <v>N/A</v>
      </c>
      <c r="E31" s="22">
        <v>4409</v>
      </c>
      <c r="F31" s="7" t="str">
        <f t="shared" si="1"/>
        <v>N/A</v>
      </c>
      <c r="G31" s="22">
        <v>2114</v>
      </c>
      <c r="H31" s="7" t="str">
        <f t="shared" si="2"/>
        <v>N/A</v>
      </c>
      <c r="I31" s="8">
        <v>2.9180000000000001</v>
      </c>
      <c r="J31" s="8">
        <v>-52.1</v>
      </c>
      <c r="K31" s="25" t="s">
        <v>739</v>
      </c>
      <c r="L31" s="92" t="str">
        <f t="shared" si="3"/>
        <v>No</v>
      </c>
    </row>
    <row r="32" spans="1:12" x14ac:dyDescent="0.25">
      <c r="A32" s="91" t="s">
        <v>998</v>
      </c>
      <c r="B32" s="21" t="s">
        <v>213</v>
      </c>
      <c r="C32" s="22">
        <v>8918</v>
      </c>
      <c r="D32" s="7" t="str">
        <f t="shared" si="0"/>
        <v>N/A</v>
      </c>
      <c r="E32" s="22">
        <v>9083</v>
      </c>
      <c r="F32" s="7" t="str">
        <f t="shared" si="1"/>
        <v>N/A</v>
      </c>
      <c r="G32" s="22">
        <v>10848</v>
      </c>
      <c r="H32" s="7" t="str">
        <f t="shared" si="2"/>
        <v>N/A</v>
      </c>
      <c r="I32" s="8">
        <v>1.85</v>
      </c>
      <c r="J32" s="8">
        <v>19.43</v>
      </c>
      <c r="K32" s="25" t="s">
        <v>739</v>
      </c>
      <c r="L32" s="92" t="str">
        <f t="shared" si="3"/>
        <v>Yes</v>
      </c>
    </row>
    <row r="33" spans="1:12" x14ac:dyDescent="0.25">
      <c r="A33" s="91" t="s">
        <v>999</v>
      </c>
      <c r="B33" s="21" t="s">
        <v>213</v>
      </c>
      <c r="C33" s="22">
        <v>0</v>
      </c>
      <c r="D33" s="7" t="str">
        <f t="shared" si="0"/>
        <v>N/A</v>
      </c>
      <c r="E33" s="22">
        <v>0</v>
      </c>
      <c r="F33" s="7" t="str">
        <f t="shared" si="1"/>
        <v>N/A</v>
      </c>
      <c r="G33" s="22">
        <v>0</v>
      </c>
      <c r="H33" s="7" t="str">
        <f t="shared" si="2"/>
        <v>N/A</v>
      </c>
      <c r="I33" s="8" t="s">
        <v>1748</v>
      </c>
      <c r="J33" s="8" t="s">
        <v>1748</v>
      </c>
      <c r="K33" s="25" t="s">
        <v>739</v>
      </c>
      <c r="L33" s="92" t="str">
        <f t="shared" si="3"/>
        <v>N/A</v>
      </c>
    </row>
    <row r="34" spans="1:12" x14ac:dyDescent="0.25">
      <c r="A34" s="149" t="s">
        <v>84</v>
      </c>
      <c r="B34" s="21" t="s">
        <v>213</v>
      </c>
      <c r="C34" s="26">
        <v>0</v>
      </c>
      <c r="D34" s="7" t="str">
        <f t="shared" si="0"/>
        <v>N/A</v>
      </c>
      <c r="E34" s="26">
        <v>688699825</v>
      </c>
      <c r="F34" s="7" t="str">
        <f t="shared" si="1"/>
        <v>N/A</v>
      </c>
      <c r="G34" s="26">
        <v>707643247</v>
      </c>
      <c r="H34" s="7" t="str">
        <f t="shared" si="2"/>
        <v>N/A</v>
      </c>
      <c r="I34" s="8" t="s">
        <v>1748</v>
      </c>
      <c r="J34" s="8">
        <v>2.7509999999999999</v>
      </c>
      <c r="K34" s="25" t="s">
        <v>739</v>
      </c>
      <c r="L34" s="92" t="str">
        <f t="shared" si="3"/>
        <v>Yes</v>
      </c>
    </row>
    <row r="35" spans="1:12" x14ac:dyDescent="0.25">
      <c r="A35" s="149" t="s">
        <v>1423</v>
      </c>
      <c r="B35" s="21" t="s">
        <v>213</v>
      </c>
      <c r="C35" s="26">
        <v>0</v>
      </c>
      <c r="D35" s="7" t="str">
        <f t="shared" si="0"/>
        <v>N/A</v>
      </c>
      <c r="E35" s="26">
        <v>12658.061774</v>
      </c>
      <c r="F35" s="7" t="str">
        <f t="shared" si="1"/>
        <v>N/A</v>
      </c>
      <c r="G35" s="26">
        <v>13154.442736000001</v>
      </c>
      <c r="H35" s="7" t="str">
        <f t="shared" si="2"/>
        <v>N/A</v>
      </c>
      <c r="I35" s="8" t="s">
        <v>1748</v>
      </c>
      <c r="J35" s="8">
        <v>3.9209999999999998</v>
      </c>
      <c r="K35" s="25" t="s">
        <v>739</v>
      </c>
      <c r="L35" s="92" t="str">
        <f t="shared" si="3"/>
        <v>Yes</v>
      </c>
    </row>
    <row r="36" spans="1:12" x14ac:dyDescent="0.25">
      <c r="A36" s="149" t="s">
        <v>1424</v>
      </c>
      <c r="B36" s="21" t="s">
        <v>213</v>
      </c>
      <c r="C36" s="26" t="s">
        <v>1748</v>
      </c>
      <c r="D36" s="7" t="str">
        <f t="shared" si="0"/>
        <v>N/A</v>
      </c>
      <c r="E36" s="26">
        <v>17863.252192</v>
      </c>
      <c r="F36" s="7" t="str">
        <f t="shared" si="1"/>
        <v>N/A</v>
      </c>
      <c r="G36" s="26">
        <v>16082.801068000001</v>
      </c>
      <c r="H36" s="7" t="str">
        <f t="shared" si="2"/>
        <v>N/A</v>
      </c>
      <c r="I36" s="8" t="s">
        <v>1748</v>
      </c>
      <c r="J36" s="8">
        <v>-9.9700000000000006</v>
      </c>
      <c r="K36" s="25" t="s">
        <v>739</v>
      </c>
      <c r="L36" s="92" t="str">
        <f t="shared" si="3"/>
        <v>Yes</v>
      </c>
    </row>
    <row r="37" spans="1:12" x14ac:dyDescent="0.25">
      <c r="A37" s="123" t="s">
        <v>107</v>
      </c>
      <c r="B37" s="21" t="s">
        <v>213</v>
      </c>
      <c r="C37" s="26">
        <v>0</v>
      </c>
      <c r="D37" s="7" t="str">
        <f t="shared" si="0"/>
        <v>N/A</v>
      </c>
      <c r="E37" s="26">
        <v>30815764</v>
      </c>
      <c r="F37" s="7" t="str">
        <f t="shared" si="1"/>
        <v>N/A</v>
      </c>
      <c r="G37" s="26">
        <v>34199069</v>
      </c>
      <c r="H37" s="7" t="str">
        <f t="shared" si="2"/>
        <v>N/A</v>
      </c>
      <c r="I37" s="8" t="s">
        <v>1748</v>
      </c>
      <c r="J37" s="8">
        <v>10.98</v>
      </c>
      <c r="K37" s="25" t="s">
        <v>739</v>
      </c>
      <c r="L37" s="92" t="str">
        <f t="shared" si="3"/>
        <v>Yes</v>
      </c>
    </row>
    <row r="38" spans="1:12" x14ac:dyDescent="0.25">
      <c r="A38" s="149" t="s">
        <v>158</v>
      </c>
      <c r="B38" s="25" t="s">
        <v>217</v>
      </c>
      <c r="C38" s="1">
        <v>0</v>
      </c>
      <c r="D38" s="7" t="str">
        <f>IF($B38="N/A","N/A",IF(C38&gt;0,"No",IF(C38&lt;0,"No","Yes")))</f>
        <v>Yes</v>
      </c>
      <c r="E38" s="1">
        <v>11</v>
      </c>
      <c r="F38" s="7" t="str">
        <f>IF($B38="N/A","N/A",IF(E38&gt;0,"No",IF(E38&lt;0,"No","Yes")))</f>
        <v>No</v>
      </c>
      <c r="G38" s="1">
        <v>11</v>
      </c>
      <c r="H38" s="7" t="str">
        <f>IF($B38="N/A","N/A",IF(G38&gt;0,"No",IF(G38&lt;0,"No","Yes")))</f>
        <v>No</v>
      </c>
      <c r="I38" s="8" t="s">
        <v>1748</v>
      </c>
      <c r="J38" s="8">
        <v>-80</v>
      </c>
      <c r="K38" s="25" t="s">
        <v>739</v>
      </c>
      <c r="L38" s="92" t="str">
        <f t="shared" si="3"/>
        <v>No</v>
      </c>
    </row>
    <row r="39" spans="1:12" x14ac:dyDescent="0.25">
      <c r="A39" s="149" t="s">
        <v>156</v>
      </c>
      <c r="B39" s="21" t="s">
        <v>213</v>
      </c>
      <c r="C39" s="26">
        <v>0</v>
      </c>
      <c r="D39" s="7" t="str">
        <f t="shared" ref="D39:D40" si="4">IF($B39="N/A","N/A",IF(C39&gt;10,"No",IF(C39&lt;-10,"No","Yes")))</f>
        <v>N/A</v>
      </c>
      <c r="E39" s="26">
        <v>13589</v>
      </c>
      <c r="F39" s="7" t="str">
        <f t="shared" ref="F39:F40" si="5">IF($B39="N/A","N/A",IF(E39&gt;10,"No",IF(E39&lt;-10,"No","Yes")))</f>
        <v>N/A</v>
      </c>
      <c r="G39" s="26">
        <v>2129</v>
      </c>
      <c r="H39" s="7" t="str">
        <f t="shared" ref="H39:H40" si="6">IF($B39="N/A","N/A",IF(G39&gt;10,"No",IF(G39&lt;-10,"No","Yes")))</f>
        <v>N/A</v>
      </c>
      <c r="I39" s="8" t="s">
        <v>1748</v>
      </c>
      <c r="J39" s="8">
        <v>-84.3</v>
      </c>
      <c r="K39" s="25" t="s">
        <v>739</v>
      </c>
      <c r="L39" s="92" t="str">
        <f t="shared" si="3"/>
        <v>No</v>
      </c>
    </row>
    <row r="40" spans="1:12" x14ac:dyDescent="0.25">
      <c r="A40" s="149" t="s">
        <v>1303</v>
      </c>
      <c r="B40" s="21" t="s">
        <v>213</v>
      </c>
      <c r="C40" s="26" t="s">
        <v>1748</v>
      </c>
      <c r="D40" s="7" t="str">
        <f t="shared" si="4"/>
        <v>N/A</v>
      </c>
      <c r="E40" s="26">
        <v>2717.8</v>
      </c>
      <c r="F40" s="7" t="str">
        <f t="shared" si="5"/>
        <v>N/A</v>
      </c>
      <c r="G40" s="26">
        <v>2129</v>
      </c>
      <c r="H40" s="7" t="str">
        <f t="shared" si="6"/>
        <v>N/A</v>
      </c>
      <c r="I40" s="8" t="s">
        <v>1748</v>
      </c>
      <c r="J40" s="8">
        <v>-21.7</v>
      </c>
      <c r="K40" s="25" t="s">
        <v>739</v>
      </c>
      <c r="L40" s="92" t="str">
        <f>IF(J40="Div by 0", "N/A", IF(OR(J40="N/A",K40="N/A"),"N/A", IF(J40&gt;VALUE(MID(K40,1,2)), "No", IF(J40&lt;-1*VALUE(MID(K40,1,2)), "No", "Yes"))))</f>
        <v>Yes</v>
      </c>
    </row>
    <row r="41" spans="1:12" x14ac:dyDescent="0.25">
      <c r="A41" s="91" t="s">
        <v>1425</v>
      </c>
      <c r="B41" s="21" t="s">
        <v>213</v>
      </c>
      <c r="C41" s="26">
        <v>0</v>
      </c>
      <c r="D41" s="7" t="str">
        <f t="shared" ref="D41:D52" si="7">IF($B41="N/A","N/A",IF(C41&gt;10,"No",IF(C41&lt;-10,"No","Yes")))</f>
        <v>N/A</v>
      </c>
      <c r="E41" s="26">
        <v>16878.023533</v>
      </c>
      <c r="F41" s="7" t="str">
        <f t="shared" ref="F41:F52" si="8">IF($B41="N/A","N/A",IF(E41&gt;10,"No",IF(E41&lt;-10,"No","Yes")))</f>
        <v>N/A</v>
      </c>
      <c r="G41" s="26">
        <v>17489.988335999999</v>
      </c>
      <c r="H41" s="7" t="str">
        <f t="shared" ref="H41:H52" si="9">IF($B41="N/A","N/A",IF(G41&gt;10,"No",IF(G41&lt;-10,"No","Yes")))</f>
        <v>N/A</v>
      </c>
      <c r="I41" s="8" t="s">
        <v>1748</v>
      </c>
      <c r="J41" s="8">
        <v>3.6259999999999999</v>
      </c>
      <c r="K41" s="25" t="s">
        <v>739</v>
      </c>
      <c r="L41" s="92" t="str">
        <f t="shared" ref="L41:L52" si="10">IF(J41="Div by 0", "N/A", IF(K41="N/A","N/A", IF(J41&gt;VALUE(MID(K41,1,2)), "No", IF(J41&lt;-1*VALUE(MID(K41,1,2)), "No", "Yes"))))</f>
        <v>Yes</v>
      </c>
    </row>
    <row r="42" spans="1:12" x14ac:dyDescent="0.25">
      <c r="A42" s="91" t="s">
        <v>1426</v>
      </c>
      <c r="B42" s="21" t="s">
        <v>213</v>
      </c>
      <c r="C42" s="26">
        <v>0</v>
      </c>
      <c r="D42" s="7" t="str">
        <f t="shared" si="7"/>
        <v>N/A</v>
      </c>
      <c r="E42" s="26">
        <v>5317.6326829</v>
      </c>
      <c r="F42" s="7" t="str">
        <f t="shared" si="8"/>
        <v>N/A</v>
      </c>
      <c r="G42" s="26">
        <v>5254.0645887000001</v>
      </c>
      <c r="H42" s="7" t="str">
        <f t="shared" si="9"/>
        <v>N/A</v>
      </c>
      <c r="I42" s="8" t="s">
        <v>1748</v>
      </c>
      <c r="J42" s="8">
        <v>-1.2</v>
      </c>
      <c r="K42" s="25" t="s">
        <v>739</v>
      </c>
      <c r="L42" s="92" t="str">
        <f t="shared" si="10"/>
        <v>Yes</v>
      </c>
    </row>
    <row r="43" spans="1:12" x14ac:dyDescent="0.25">
      <c r="A43" s="91" t="s">
        <v>1427</v>
      </c>
      <c r="B43" s="21" t="s">
        <v>213</v>
      </c>
      <c r="C43" s="26">
        <v>0</v>
      </c>
      <c r="D43" s="7" t="str">
        <f t="shared" si="7"/>
        <v>N/A</v>
      </c>
      <c r="E43" s="26">
        <v>2500.7129338</v>
      </c>
      <c r="F43" s="7" t="str">
        <f t="shared" si="8"/>
        <v>N/A</v>
      </c>
      <c r="G43" s="26">
        <v>1646.0306122</v>
      </c>
      <c r="H43" s="7" t="str">
        <f t="shared" si="9"/>
        <v>N/A</v>
      </c>
      <c r="I43" s="8" t="s">
        <v>1748</v>
      </c>
      <c r="J43" s="8">
        <v>-34.200000000000003</v>
      </c>
      <c r="K43" s="25" t="s">
        <v>739</v>
      </c>
      <c r="L43" s="92" t="str">
        <f t="shared" si="10"/>
        <v>No</v>
      </c>
    </row>
    <row r="44" spans="1:12" x14ac:dyDescent="0.25">
      <c r="A44" s="91" t="s">
        <v>1428</v>
      </c>
      <c r="B44" s="21" t="s">
        <v>213</v>
      </c>
      <c r="C44" s="26">
        <v>0</v>
      </c>
      <c r="D44" s="7" t="str">
        <f t="shared" si="7"/>
        <v>N/A</v>
      </c>
      <c r="E44" s="26">
        <v>1039.7019276000001</v>
      </c>
      <c r="F44" s="7" t="str">
        <f t="shared" si="8"/>
        <v>N/A</v>
      </c>
      <c r="G44" s="26">
        <v>1206.7984790999999</v>
      </c>
      <c r="H44" s="7" t="str">
        <f t="shared" si="9"/>
        <v>N/A</v>
      </c>
      <c r="I44" s="8" t="s">
        <v>1748</v>
      </c>
      <c r="J44" s="8">
        <v>16.07</v>
      </c>
      <c r="K44" s="25" t="s">
        <v>739</v>
      </c>
      <c r="L44" s="92" t="str">
        <f t="shared" si="10"/>
        <v>Yes</v>
      </c>
    </row>
    <row r="45" spans="1:12" x14ac:dyDescent="0.25">
      <c r="A45" s="91" t="s">
        <v>1429</v>
      </c>
      <c r="B45" s="21" t="s">
        <v>213</v>
      </c>
      <c r="C45" s="26">
        <v>0</v>
      </c>
      <c r="D45" s="7" t="str">
        <f t="shared" si="7"/>
        <v>N/A</v>
      </c>
      <c r="E45" s="26">
        <v>23151.071322</v>
      </c>
      <c r="F45" s="7" t="str">
        <f t="shared" si="8"/>
        <v>N/A</v>
      </c>
      <c r="G45" s="26">
        <v>23252.210630000001</v>
      </c>
      <c r="H45" s="7" t="str">
        <f t="shared" si="9"/>
        <v>N/A</v>
      </c>
      <c r="I45" s="8" t="s">
        <v>1748</v>
      </c>
      <c r="J45" s="8">
        <v>0.43690000000000001</v>
      </c>
      <c r="K45" s="25" t="s">
        <v>739</v>
      </c>
      <c r="L45" s="92" t="str">
        <f t="shared" si="10"/>
        <v>Yes</v>
      </c>
    </row>
    <row r="46" spans="1:12" x14ac:dyDescent="0.25">
      <c r="A46" s="91" t="s">
        <v>1430</v>
      </c>
      <c r="B46" s="21" t="s">
        <v>213</v>
      </c>
      <c r="C46" s="26" t="s">
        <v>1748</v>
      </c>
      <c r="D46" s="7" t="str">
        <f t="shared" si="7"/>
        <v>N/A</v>
      </c>
      <c r="E46" s="26" t="s">
        <v>1748</v>
      </c>
      <c r="F46" s="7" t="str">
        <f t="shared" si="8"/>
        <v>N/A</v>
      </c>
      <c r="G46" s="26" t="s">
        <v>1748</v>
      </c>
      <c r="H46" s="7" t="str">
        <f t="shared" si="9"/>
        <v>N/A</v>
      </c>
      <c r="I46" s="8" t="s">
        <v>1748</v>
      </c>
      <c r="J46" s="8" t="s">
        <v>1748</v>
      </c>
      <c r="K46" s="25" t="s">
        <v>739</v>
      </c>
      <c r="L46" s="92" t="str">
        <f t="shared" si="10"/>
        <v>N/A</v>
      </c>
    </row>
    <row r="47" spans="1:12" x14ac:dyDescent="0.25">
      <c r="A47" s="91" t="s">
        <v>1431</v>
      </c>
      <c r="B47" s="21" t="s">
        <v>213</v>
      </c>
      <c r="C47" s="26">
        <v>0</v>
      </c>
      <c r="D47" s="7" t="str">
        <f t="shared" si="7"/>
        <v>N/A</v>
      </c>
      <c r="E47" s="26">
        <v>8501.4802177000001</v>
      </c>
      <c r="F47" s="7" t="str">
        <f t="shared" si="8"/>
        <v>N/A</v>
      </c>
      <c r="G47" s="26">
        <v>8995.3921805999998</v>
      </c>
      <c r="H47" s="7" t="str">
        <f t="shared" si="9"/>
        <v>N/A</v>
      </c>
      <c r="I47" s="8" t="s">
        <v>1748</v>
      </c>
      <c r="J47" s="8">
        <v>5.81</v>
      </c>
      <c r="K47" s="25" t="s">
        <v>739</v>
      </c>
      <c r="L47" s="92" t="str">
        <f t="shared" si="10"/>
        <v>Yes</v>
      </c>
    </row>
    <row r="48" spans="1:12" x14ac:dyDescent="0.25">
      <c r="A48" s="91" t="s">
        <v>1432</v>
      </c>
      <c r="B48" s="25" t="s">
        <v>213</v>
      </c>
      <c r="C48" s="10">
        <v>0</v>
      </c>
      <c r="D48" s="7" t="str">
        <f t="shared" si="7"/>
        <v>N/A</v>
      </c>
      <c r="E48" s="10">
        <v>5645.6257734999999</v>
      </c>
      <c r="F48" s="7" t="str">
        <f t="shared" si="8"/>
        <v>N/A</v>
      </c>
      <c r="G48" s="10">
        <v>5829.0909165000003</v>
      </c>
      <c r="H48" s="7" t="str">
        <f t="shared" si="9"/>
        <v>N/A</v>
      </c>
      <c r="I48" s="8" t="s">
        <v>1748</v>
      </c>
      <c r="J48" s="8">
        <v>3.25</v>
      </c>
      <c r="K48" s="25" t="s">
        <v>739</v>
      </c>
      <c r="L48" s="92" t="str">
        <f t="shared" si="10"/>
        <v>Yes</v>
      </c>
    </row>
    <row r="49" spans="1:12" x14ac:dyDescent="0.25">
      <c r="A49" s="91" t="s">
        <v>1433</v>
      </c>
      <c r="B49" s="25" t="s">
        <v>213</v>
      </c>
      <c r="C49" s="10">
        <v>0</v>
      </c>
      <c r="D49" s="7" t="str">
        <f t="shared" si="7"/>
        <v>N/A</v>
      </c>
      <c r="E49" s="10">
        <v>4621.3973468000004</v>
      </c>
      <c r="F49" s="7" t="str">
        <f t="shared" si="8"/>
        <v>N/A</v>
      </c>
      <c r="G49" s="10">
        <v>3952.265144</v>
      </c>
      <c r="H49" s="7" t="str">
        <f t="shared" si="9"/>
        <v>N/A</v>
      </c>
      <c r="I49" s="8" t="s">
        <v>1748</v>
      </c>
      <c r="J49" s="8">
        <v>-14.5</v>
      </c>
      <c r="K49" s="25" t="s">
        <v>739</v>
      </c>
      <c r="L49" s="92" t="str">
        <f t="shared" si="10"/>
        <v>Yes</v>
      </c>
    </row>
    <row r="50" spans="1:12" x14ac:dyDescent="0.25">
      <c r="A50" s="91" t="s">
        <v>1434</v>
      </c>
      <c r="B50" s="25" t="s">
        <v>213</v>
      </c>
      <c r="C50" s="10">
        <v>0</v>
      </c>
      <c r="D50" s="7" t="str">
        <f t="shared" si="7"/>
        <v>N/A</v>
      </c>
      <c r="E50" s="10">
        <v>1211.0510320000001</v>
      </c>
      <c r="F50" s="7" t="str">
        <f t="shared" si="8"/>
        <v>N/A</v>
      </c>
      <c r="G50" s="10">
        <v>1160.1825922</v>
      </c>
      <c r="H50" s="7" t="str">
        <f t="shared" si="9"/>
        <v>N/A</v>
      </c>
      <c r="I50" s="8" t="s">
        <v>1748</v>
      </c>
      <c r="J50" s="8">
        <v>-4.2</v>
      </c>
      <c r="K50" s="25" t="s">
        <v>739</v>
      </c>
      <c r="L50" s="92" t="str">
        <f t="shared" si="10"/>
        <v>Yes</v>
      </c>
    </row>
    <row r="51" spans="1:12" x14ac:dyDescent="0.25">
      <c r="A51" s="91" t="s">
        <v>1435</v>
      </c>
      <c r="B51" s="25" t="s">
        <v>213</v>
      </c>
      <c r="C51" s="10">
        <v>0</v>
      </c>
      <c r="D51" s="7" t="str">
        <f t="shared" si="7"/>
        <v>N/A</v>
      </c>
      <c r="E51" s="10">
        <v>16527.626335000001</v>
      </c>
      <c r="F51" s="7" t="str">
        <f t="shared" si="8"/>
        <v>N/A</v>
      </c>
      <c r="G51" s="10">
        <v>15038.165929000001</v>
      </c>
      <c r="H51" s="7" t="str">
        <f t="shared" si="9"/>
        <v>N/A</v>
      </c>
      <c r="I51" s="8" t="s">
        <v>1748</v>
      </c>
      <c r="J51" s="8">
        <v>-9.01</v>
      </c>
      <c r="K51" s="25" t="s">
        <v>739</v>
      </c>
      <c r="L51" s="92" t="str">
        <f t="shared" si="10"/>
        <v>Yes</v>
      </c>
    </row>
    <row r="52" spans="1:12" x14ac:dyDescent="0.25">
      <c r="A52" s="91" t="s">
        <v>1436</v>
      </c>
      <c r="B52" s="25" t="s">
        <v>213</v>
      </c>
      <c r="C52" s="10" t="s">
        <v>1748</v>
      </c>
      <c r="D52" s="7" t="str">
        <f t="shared" si="7"/>
        <v>N/A</v>
      </c>
      <c r="E52" s="10" t="s">
        <v>1748</v>
      </c>
      <c r="F52" s="7" t="str">
        <f t="shared" si="8"/>
        <v>N/A</v>
      </c>
      <c r="G52" s="10" t="s">
        <v>1748</v>
      </c>
      <c r="H52" s="7" t="str">
        <f t="shared" si="9"/>
        <v>N/A</v>
      </c>
      <c r="I52" s="8" t="s">
        <v>1748</v>
      </c>
      <c r="J52" s="8" t="s">
        <v>1748</v>
      </c>
      <c r="K52" s="25" t="s">
        <v>739</v>
      </c>
      <c r="L52" s="92" t="str">
        <f t="shared" si="10"/>
        <v>N/A</v>
      </c>
    </row>
    <row r="53" spans="1:12" x14ac:dyDescent="0.25">
      <c r="A53" s="149" t="s">
        <v>1610</v>
      </c>
      <c r="B53" s="21" t="s">
        <v>213</v>
      </c>
      <c r="C53" s="26">
        <v>0</v>
      </c>
      <c r="D53" s="7" t="str">
        <f t="shared" ref="D53:D122" si="11">IF($B53="N/A","N/A",IF(C53&gt;10,"No",IF(C53&lt;-10,"No","Yes")))</f>
        <v>N/A</v>
      </c>
      <c r="E53" s="26">
        <v>20631875</v>
      </c>
      <c r="F53" s="7" t="str">
        <f t="shared" ref="F53:F122" si="12">IF($B53="N/A","N/A",IF(E53&gt;10,"No",IF(E53&lt;-10,"No","Yes")))</f>
        <v>N/A</v>
      </c>
      <c r="G53" s="26">
        <v>24116583</v>
      </c>
      <c r="H53" s="7" t="str">
        <f t="shared" ref="H53:H122" si="13">IF($B53="N/A","N/A",IF(G53&gt;10,"No",IF(G53&lt;-10,"No","Yes")))</f>
        <v>N/A</v>
      </c>
      <c r="I53" s="8" t="s">
        <v>1748</v>
      </c>
      <c r="J53" s="8">
        <v>16.89</v>
      </c>
      <c r="K53" s="25" t="s">
        <v>739</v>
      </c>
      <c r="L53" s="92" t="str">
        <f t="shared" ref="L53:L113" si="14">IF(J53="Div by 0", "N/A", IF(K53="N/A","N/A", IF(J53&gt;VALUE(MID(K53,1,2)), "No", IF(J53&lt;-1*VALUE(MID(K53,1,2)), "No", "Yes"))))</f>
        <v>Yes</v>
      </c>
    </row>
    <row r="54" spans="1:12" x14ac:dyDescent="0.25">
      <c r="A54" s="149" t="s">
        <v>598</v>
      </c>
      <c r="B54" s="21" t="s">
        <v>213</v>
      </c>
      <c r="C54" s="22">
        <v>0</v>
      </c>
      <c r="D54" s="7" t="str">
        <f t="shared" si="11"/>
        <v>N/A</v>
      </c>
      <c r="E54" s="22">
        <v>6094</v>
      </c>
      <c r="F54" s="7" t="str">
        <f t="shared" si="12"/>
        <v>N/A</v>
      </c>
      <c r="G54" s="22">
        <v>6179</v>
      </c>
      <c r="H54" s="7" t="str">
        <f t="shared" si="13"/>
        <v>N/A</v>
      </c>
      <c r="I54" s="8" t="s">
        <v>1748</v>
      </c>
      <c r="J54" s="8">
        <v>1.395</v>
      </c>
      <c r="K54" s="25" t="s">
        <v>739</v>
      </c>
      <c r="L54" s="92" t="str">
        <f t="shared" si="14"/>
        <v>Yes</v>
      </c>
    </row>
    <row r="55" spans="1:12" x14ac:dyDescent="0.25">
      <c r="A55" s="149" t="s">
        <v>1437</v>
      </c>
      <c r="B55" s="21" t="s">
        <v>213</v>
      </c>
      <c r="C55" s="26" t="s">
        <v>1748</v>
      </c>
      <c r="D55" s="7" t="str">
        <f t="shared" si="11"/>
        <v>N/A</v>
      </c>
      <c r="E55" s="26">
        <v>3385.6046931000001</v>
      </c>
      <c r="F55" s="7" t="str">
        <f t="shared" si="12"/>
        <v>N/A</v>
      </c>
      <c r="G55" s="26">
        <v>3902.9912607000001</v>
      </c>
      <c r="H55" s="7" t="str">
        <f t="shared" si="13"/>
        <v>N/A</v>
      </c>
      <c r="I55" s="8" t="s">
        <v>1748</v>
      </c>
      <c r="J55" s="8">
        <v>15.28</v>
      </c>
      <c r="K55" s="25" t="s">
        <v>739</v>
      </c>
      <c r="L55" s="92" t="str">
        <f t="shared" si="14"/>
        <v>Yes</v>
      </c>
    </row>
    <row r="56" spans="1:12" x14ac:dyDescent="0.25">
      <c r="A56" s="149" t="s">
        <v>1438</v>
      </c>
      <c r="B56" s="21" t="s">
        <v>213</v>
      </c>
      <c r="C56" s="22" t="s">
        <v>1748</v>
      </c>
      <c r="D56" s="7" t="str">
        <f t="shared" si="11"/>
        <v>N/A</v>
      </c>
      <c r="E56" s="22">
        <v>1.2843780767999999</v>
      </c>
      <c r="F56" s="7" t="str">
        <f t="shared" si="12"/>
        <v>N/A</v>
      </c>
      <c r="G56" s="22">
        <v>1.5363327399</v>
      </c>
      <c r="H56" s="7" t="str">
        <f t="shared" si="13"/>
        <v>N/A</v>
      </c>
      <c r="I56" s="8" t="s">
        <v>1748</v>
      </c>
      <c r="J56" s="8">
        <v>19.62</v>
      </c>
      <c r="K56" s="25" t="s">
        <v>739</v>
      </c>
      <c r="L56" s="92" t="str">
        <f t="shared" si="14"/>
        <v>Yes</v>
      </c>
    </row>
    <row r="57" spans="1:12" x14ac:dyDescent="0.25">
      <c r="A57" s="149" t="s">
        <v>599</v>
      </c>
      <c r="B57" s="21" t="s">
        <v>213</v>
      </c>
      <c r="C57" s="26">
        <v>0</v>
      </c>
      <c r="D57" s="7" t="str">
        <f t="shared" si="11"/>
        <v>N/A</v>
      </c>
      <c r="E57" s="26">
        <v>206729</v>
      </c>
      <c r="F57" s="7" t="str">
        <f t="shared" si="12"/>
        <v>N/A</v>
      </c>
      <c r="G57" s="26">
        <v>603691</v>
      </c>
      <c r="H57" s="7" t="str">
        <f t="shared" si="13"/>
        <v>N/A</v>
      </c>
      <c r="I57" s="8" t="s">
        <v>1748</v>
      </c>
      <c r="J57" s="8">
        <v>192</v>
      </c>
      <c r="K57" s="25" t="s">
        <v>739</v>
      </c>
      <c r="L57" s="92" t="str">
        <f t="shared" si="14"/>
        <v>No</v>
      </c>
    </row>
    <row r="58" spans="1:12" x14ac:dyDescent="0.25">
      <c r="A58" s="149" t="s">
        <v>600</v>
      </c>
      <c r="B58" s="21" t="s">
        <v>213</v>
      </c>
      <c r="C58" s="22">
        <v>0</v>
      </c>
      <c r="D58" s="7" t="str">
        <f t="shared" si="11"/>
        <v>N/A</v>
      </c>
      <c r="E58" s="22">
        <v>11</v>
      </c>
      <c r="F58" s="7" t="str">
        <f t="shared" si="12"/>
        <v>N/A</v>
      </c>
      <c r="G58" s="22">
        <v>76</v>
      </c>
      <c r="H58" s="7" t="str">
        <f t="shared" si="13"/>
        <v>N/A</v>
      </c>
      <c r="I58" s="8" t="s">
        <v>1748</v>
      </c>
      <c r="J58" s="8">
        <v>590.9</v>
      </c>
      <c r="K58" s="25" t="s">
        <v>739</v>
      </c>
      <c r="L58" s="92" t="str">
        <f t="shared" si="14"/>
        <v>No</v>
      </c>
    </row>
    <row r="59" spans="1:12" x14ac:dyDescent="0.25">
      <c r="A59" s="149" t="s">
        <v>1439</v>
      </c>
      <c r="B59" s="21" t="s">
        <v>213</v>
      </c>
      <c r="C59" s="26" t="s">
        <v>1748</v>
      </c>
      <c r="D59" s="7" t="str">
        <f t="shared" si="11"/>
        <v>N/A</v>
      </c>
      <c r="E59" s="26">
        <v>18793.545454999999</v>
      </c>
      <c r="F59" s="7" t="str">
        <f t="shared" si="12"/>
        <v>N/A</v>
      </c>
      <c r="G59" s="26">
        <v>7943.3026315999996</v>
      </c>
      <c r="H59" s="7" t="str">
        <f t="shared" si="13"/>
        <v>N/A</v>
      </c>
      <c r="I59" s="8" t="s">
        <v>1748</v>
      </c>
      <c r="J59" s="8">
        <v>-57.7</v>
      </c>
      <c r="K59" s="25" t="s">
        <v>739</v>
      </c>
      <c r="L59" s="92" t="str">
        <f t="shared" si="14"/>
        <v>No</v>
      </c>
    </row>
    <row r="60" spans="1:12" ht="25" x14ac:dyDescent="0.25">
      <c r="A60" s="149" t="s">
        <v>601</v>
      </c>
      <c r="B60" s="21" t="s">
        <v>213</v>
      </c>
      <c r="C60" s="26">
        <v>0</v>
      </c>
      <c r="D60" s="7" t="str">
        <f t="shared" si="11"/>
        <v>N/A</v>
      </c>
      <c r="E60" s="26">
        <v>466083</v>
      </c>
      <c r="F60" s="7" t="str">
        <f t="shared" si="12"/>
        <v>N/A</v>
      </c>
      <c r="G60" s="26">
        <v>250168</v>
      </c>
      <c r="H60" s="7" t="str">
        <f t="shared" si="13"/>
        <v>N/A</v>
      </c>
      <c r="I60" s="8" t="s">
        <v>1748</v>
      </c>
      <c r="J60" s="8">
        <v>-46.3</v>
      </c>
      <c r="K60" s="25" t="s">
        <v>739</v>
      </c>
      <c r="L60" s="92" t="str">
        <f t="shared" si="14"/>
        <v>No</v>
      </c>
    </row>
    <row r="61" spans="1:12" x14ac:dyDescent="0.25">
      <c r="A61" s="123" t="s">
        <v>602</v>
      </c>
      <c r="B61" s="25" t="s">
        <v>213</v>
      </c>
      <c r="C61" s="1">
        <v>0</v>
      </c>
      <c r="D61" s="7" t="str">
        <f t="shared" si="11"/>
        <v>N/A</v>
      </c>
      <c r="E61" s="1">
        <v>17</v>
      </c>
      <c r="F61" s="7" t="str">
        <f t="shared" si="12"/>
        <v>N/A</v>
      </c>
      <c r="G61" s="1">
        <v>13</v>
      </c>
      <c r="H61" s="7" t="str">
        <f t="shared" si="13"/>
        <v>N/A</v>
      </c>
      <c r="I61" s="8" t="s">
        <v>1748</v>
      </c>
      <c r="J61" s="8">
        <v>-23.5</v>
      </c>
      <c r="K61" s="25" t="s">
        <v>739</v>
      </c>
      <c r="L61" s="92" t="str">
        <f t="shared" si="14"/>
        <v>Yes</v>
      </c>
    </row>
    <row r="62" spans="1:12" ht="25" x14ac:dyDescent="0.25">
      <c r="A62" s="123" t="s">
        <v>1440</v>
      </c>
      <c r="B62" s="25" t="s">
        <v>213</v>
      </c>
      <c r="C62" s="10" t="s">
        <v>1748</v>
      </c>
      <c r="D62" s="7" t="str">
        <f t="shared" si="11"/>
        <v>N/A</v>
      </c>
      <c r="E62" s="10">
        <v>27416.647058999999</v>
      </c>
      <c r="F62" s="7" t="str">
        <f t="shared" si="12"/>
        <v>N/A</v>
      </c>
      <c r="G62" s="10">
        <v>19243.692308000002</v>
      </c>
      <c r="H62" s="7" t="str">
        <f t="shared" si="13"/>
        <v>N/A</v>
      </c>
      <c r="I62" s="8" t="s">
        <v>1748</v>
      </c>
      <c r="J62" s="8">
        <v>-29.8</v>
      </c>
      <c r="K62" s="25" t="s">
        <v>739</v>
      </c>
      <c r="L62" s="92" t="str">
        <f t="shared" si="14"/>
        <v>Yes</v>
      </c>
    </row>
    <row r="63" spans="1:12" x14ac:dyDescent="0.25">
      <c r="A63" s="123" t="s">
        <v>603</v>
      </c>
      <c r="B63" s="25" t="s">
        <v>213</v>
      </c>
      <c r="C63" s="10">
        <v>0</v>
      </c>
      <c r="D63" s="7" t="str">
        <f t="shared" si="11"/>
        <v>N/A</v>
      </c>
      <c r="E63" s="10">
        <v>5157024</v>
      </c>
      <c r="F63" s="7" t="str">
        <f t="shared" si="12"/>
        <v>N/A</v>
      </c>
      <c r="G63" s="10">
        <v>5175383</v>
      </c>
      <c r="H63" s="7" t="str">
        <f t="shared" si="13"/>
        <v>N/A</v>
      </c>
      <c r="I63" s="8" t="s">
        <v>1748</v>
      </c>
      <c r="J63" s="8">
        <v>0.35599999999999998</v>
      </c>
      <c r="K63" s="25" t="s">
        <v>739</v>
      </c>
      <c r="L63" s="92" t="str">
        <f t="shared" si="14"/>
        <v>Yes</v>
      </c>
    </row>
    <row r="64" spans="1:12" x14ac:dyDescent="0.25">
      <c r="A64" s="123" t="s">
        <v>604</v>
      </c>
      <c r="B64" s="25" t="s">
        <v>213</v>
      </c>
      <c r="C64" s="1">
        <v>0</v>
      </c>
      <c r="D64" s="7" t="str">
        <f t="shared" si="11"/>
        <v>N/A</v>
      </c>
      <c r="E64" s="1">
        <v>59</v>
      </c>
      <c r="F64" s="7" t="str">
        <f t="shared" si="12"/>
        <v>N/A</v>
      </c>
      <c r="G64" s="1">
        <v>50</v>
      </c>
      <c r="H64" s="7" t="str">
        <f t="shared" si="13"/>
        <v>N/A</v>
      </c>
      <c r="I64" s="8" t="s">
        <v>1748</v>
      </c>
      <c r="J64" s="8">
        <v>-15.3</v>
      </c>
      <c r="K64" s="25" t="s">
        <v>739</v>
      </c>
      <c r="L64" s="92" t="str">
        <f t="shared" si="14"/>
        <v>Yes</v>
      </c>
    </row>
    <row r="65" spans="1:12" x14ac:dyDescent="0.25">
      <c r="A65" s="123" t="s">
        <v>1441</v>
      </c>
      <c r="B65" s="25" t="s">
        <v>213</v>
      </c>
      <c r="C65" s="10" t="s">
        <v>1748</v>
      </c>
      <c r="D65" s="7" t="str">
        <f t="shared" si="11"/>
        <v>N/A</v>
      </c>
      <c r="E65" s="10">
        <v>87407.186440999998</v>
      </c>
      <c r="F65" s="7" t="str">
        <f t="shared" si="12"/>
        <v>N/A</v>
      </c>
      <c r="G65" s="10">
        <v>103507.66</v>
      </c>
      <c r="H65" s="7" t="str">
        <f t="shared" si="13"/>
        <v>N/A</v>
      </c>
      <c r="I65" s="8" t="s">
        <v>1748</v>
      </c>
      <c r="J65" s="8">
        <v>18.420000000000002</v>
      </c>
      <c r="K65" s="25" t="s">
        <v>739</v>
      </c>
      <c r="L65" s="92" t="str">
        <f t="shared" si="14"/>
        <v>Yes</v>
      </c>
    </row>
    <row r="66" spans="1:12" x14ac:dyDescent="0.25">
      <c r="A66" s="123" t="s">
        <v>605</v>
      </c>
      <c r="B66" s="25" t="s">
        <v>213</v>
      </c>
      <c r="C66" s="10">
        <v>0</v>
      </c>
      <c r="D66" s="7" t="str">
        <f t="shared" si="11"/>
        <v>N/A</v>
      </c>
      <c r="E66" s="10">
        <v>371306768</v>
      </c>
      <c r="F66" s="7" t="str">
        <f t="shared" si="12"/>
        <v>N/A</v>
      </c>
      <c r="G66" s="10">
        <v>391975502</v>
      </c>
      <c r="H66" s="7" t="str">
        <f t="shared" si="13"/>
        <v>N/A</v>
      </c>
      <c r="I66" s="8" t="s">
        <v>1748</v>
      </c>
      <c r="J66" s="8">
        <v>5.5659999999999998</v>
      </c>
      <c r="K66" s="25" t="s">
        <v>739</v>
      </c>
      <c r="L66" s="92" t="str">
        <f t="shared" si="14"/>
        <v>Yes</v>
      </c>
    </row>
    <row r="67" spans="1:12" x14ac:dyDescent="0.25">
      <c r="A67" s="123" t="s">
        <v>606</v>
      </c>
      <c r="B67" s="25" t="s">
        <v>213</v>
      </c>
      <c r="C67" s="1">
        <v>0</v>
      </c>
      <c r="D67" s="7" t="str">
        <f t="shared" si="11"/>
        <v>N/A</v>
      </c>
      <c r="E67" s="1">
        <v>12781</v>
      </c>
      <c r="F67" s="7" t="str">
        <f t="shared" si="12"/>
        <v>N/A</v>
      </c>
      <c r="G67" s="1">
        <v>12744</v>
      </c>
      <c r="H67" s="7" t="str">
        <f t="shared" si="13"/>
        <v>N/A</v>
      </c>
      <c r="I67" s="8" t="s">
        <v>1748</v>
      </c>
      <c r="J67" s="8">
        <v>-0.28899999999999998</v>
      </c>
      <c r="K67" s="25" t="s">
        <v>739</v>
      </c>
      <c r="L67" s="92" t="str">
        <f t="shared" si="14"/>
        <v>Yes</v>
      </c>
    </row>
    <row r="68" spans="1:12" x14ac:dyDescent="0.25">
      <c r="A68" s="123" t="s">
        <v>1442</v>
      </c>
      <c r="B68" s="25" t="s">
        <v>213</v>
      </c>
      <c r="C68" s="10" t="s">
        <v>1748</v>
      </c>
      <c r="D68" s="7" t="str">
        <f t="shared" si="11"/>
        <v>N/A</v>
      </c>
      <c r="E68" s="10">
        <v>29051.464518000001</v>
      </c>
      <c r="F68" s="7" t="str">
        <f t="shared" si="12"/>
        <v>N/A</v>
      </c>
      <c r="G68" s="10">
        <v>30757.650816000001</v>
      </c>
      <c r="H68" s="7" t="str">
        <f t="shared" si="13"/>
        <v>N/A</v>
      </c>
      <c r="I68" s="8" t="s">
        <v>1748</v>
      </c>
      <c r="J68" s="8">
        <v>5.8730000000000002</v>
      </c>
      <c r="K68" s="25" t="s">
        <v>739</v>
      </c>
      <c r="L68" s="92" t="str">
        <f t="shared" si="14"/>
        <v>Yes</v>
      </c>
    </row>
    <row r="69" spans="1:12" x14ac:dyDescent="0.25">
      <c r="A69" s="123" t="s">
        <v>607</v>
      </c>
      <c r="B69" s="25" t="s">
        <v>213</v>
      </c>
      <c r="C69" s="10">
        <v>0</v>
      </c>
      <c r="D69" s="7" t="str">
        <f t="shared" si="11"/>
        <v>N/A</v>
      </c>
      <c r="E69" s="10">
        <v>6609032</v>
      </c>
      <c r="F69" s="7" t="str">
        <f t="shared" si="12"/>
        <v>N/A</v>
      </c>
      <c r="G69" s="10">
        <v>6960417</v>
      </c>
      <c r="H69" s="7" t="str">
        <f t="shared" si="13"/>
        <v>N/A</v>
      </c>
      <c r="I69" s="8" t="s">
        <v>1748</v>
      </c>
      <c r="J69" s="8">
        <v>5.3170000000000002</v>
      </c>
      <c r="K69" s="25" t="s">
        <v>739</v>
      </c>
      <c r="L69" s="92" t="str">
        <f t="shared" si="14"/>
        <v>Yes</v>
      </c>
    </row>
    <row r="70" spans="1:12" x14ac:dyDescent="0.25">
      <c r="A70" s="123" t="s">
        <v>608</v>
      </c>
      <c r="B70" s="25" t="s">
        <v>213</v>
      </c>
      <c r="C70" s="1">
        <v>0</v>
      </c>
      <c r="D70" s="7" t="str">
        <f t="shared" si="11"/>
        <v>N/A</v>
      </c>
      <c r="E70" s="1">
        <v>23955</v>
      </c>
      <c r="F70" s="7" t="str">
        <f t="shared" si="12"/>
        <v>N/A</v>
      </c>
      <c r="G70" s="1">
        <v>25365</v>
      </c>
      <c r="H70" s="7" t="str">
        <f t="shared" si="13"/>
        <v>N/A</v>
      </c>
      <c r="I70" s="8" t="s">
        <v>1748</v>
      </c>
      <c r="J70" s="8">
        <v>5.8860000000000001</v>
      </c>
      <c r="K70" s="25" t="s">
        <v>739</v>
      </c>
      <c r="L70" s="92" t="str">
        <f t="shared" si="14"/>
        <v>Yes</v>
      </c>
    </row>
    <row r="71" spans="1:12" x14ac:dyDescent="0.25">
      <c r="A71" s="123" t="s">
        <v>1443</v>
      </c>
      <c r="B71" s="25" t="s">
        <v>213</v>
      </c>
      <c r="C71" s="10" t="s">
        <v>1748</v>
      </c>
      <c r="D71" s="7" t="str">
        <f t="shared" si="11"/>
        <v>N/A</v>
      </c>
      <c r="E71" s="10">
        <v>275.8936339</v>
      </c>
      <c r="F71" s="7" t="str">
        <f t="shared" si="12"/>
        <v>N/A</v>
      </c>
      <c r="G71" s="10">
        <v>274.41028977000002</v>
      </c>
      <c r="H71" s="7" t="str">
        <f t="shared" si="13"/>
        <v>N/A</v>
      </c>
      <c r="I71" s="8" t="s">
        <v>1748</v>
      </c>
      <c r="J71" s="8">
        <v>-0.53800000000000003</v>
      </c>
      <c r="K71" s="25" t="s">
        <v>739</v>
      </c>
      <c r="L71" s="92" t="str">
        <f t="shared" si="14"/>
        <v>Yes</v>
      </c>
    </row>
    <row r="72" spans="1:12" x14ac:dyDescent="0.25">
      <c r="A72" s="123" t="s">
        <v>609</v>
      </c>
      <c r="B72" s="25" t="s">
        <v>213</v>
      </c>
      <c r="C72" s="10">
        <v>0</v>
      </c>
      <c r="D72" s="7" t="str">
        <f t="shared" si="11"/>
        <v>N/A</v>
      </c>
      <c r="E72" s="10">
        <v>910342</v>
      </c>
      <c r="F72" s="7" t="str">
        <f t="shared" si="12"/>
        <v>N/A</v>
      </c>
      <c r="G72" s="10">
        <v>948583</v>
      </c>
      <c r="H72" s="7" t="str">
        <f t="shared" si="13"/>
        <v>N/A</v>
      </c>
      <c r="I72" s="8" t="s">
        <v>1748</v>
      </c>
      <c r="J72" s="8">
        <v>4.2009999999999996</v>
      </c>
      <c r="K72" s="25" t="s">
        <v>739</v>
      </c>
      <c r="L72" s="92" t="str">
        <f t="shared" si="14"/>
        <v>Yes</v>
      </c>
    </row>
    <row r="73" spans="1:12" x14ac:dyDescent="0.25">
      <c r="A73" s="123" t="s">
        <v>610</v>
      </c>
      <c r="B73" s="25" t="s">
        <v>213</v>
      </c>
      <c r="C73" s="1">
        <v>0</v>
      </c>
      <c r="D73" s="7" t="str">
        <f t="shared" si="11"/>
        <v>N/A</v>
      </c>
      <c r="E73" s="1">
        <v>3200</v>
      </c>
      <c r="F73" s="7" t="str">
        <f t="shared" si="12"/>
        <v>N/A</v>
      </c>
      <c r="G73" s="1">
        <v>3311</v>
      </c>
      <c r="H73" s="7" t="str">
        <f t="shared" si="13"/>
        <v>N/A</v>
      </c>
      <c r="I73" s="8" t="s">
        <v>1748</v>
      </c>
      <c r="J73" s="8">
        <v>3.4689999999999999</v>
      </c>
      <c r="K73" s="25" t="s">
        <v>739</v>
      </c>
      <c r="L73" s="92" t="str">
        <f t="shared" si="14"/>
        <v>Yes</v>
      </c>
    </row>
    <row r="74" spans="1:12" x14ac:dyDescent="0.25">
      <c r="A74" s="123" t="s">
        <v>1444</v>
      </c>
      <c r="B74" s="25" t="s">
        <v>213</v>
      </c>
      <c r="C74" s="10" t="s">
        <v>1748</v>
      </c>
      <c r="D74" s="7" t="str">
        <f t="shared" si="11"/>
        <v>N/A</v>
      </c>
      <c r="E74" s="10">
        <v>284.481875</v>
      </c>
      <c r="F74" s="7" t="str">
        <f t="shared" si="12"/>
        <v>N/A</v>
      </c>
      <c r="G74" s="10">
        <v>286.49441256</v>
      </c>
      <c r="H74" s="7" t="str">
        <f t="shared" si="13"/>
        <v>N/A</v>
      </c>
      <c r="I74" s="8" t="s">
        <v>1748</v>
      </c>
      <c r="J74" s="8">
        <v>0.70740000000000003</v>
      </c>
      <c r="K74" s="25" t="s">
        <v>739</v>
      </c>
      <c r="L74" s="92" t="str">
        <f t="shared" si="14"/>
        <v>Yes</v>
      </c>
    </row>
    <row r="75" spans="1:12" ht="25" x14ac:dyDescent="0.25">
      <c r="A75" s="123" t="s">
        <v>611</v>
      </c>
      <c r="B75" s="25" t="s">
        <v>213</v>
      </c>
      <c r="C75" s="10">
        <v>0</v>
      </c>
      <c r="D75" s="7" t="str">
        <f t="shared" si="11"/>
        <v>N/A</v>
      </c>
      <c r="E75" s="10">
        <v>821737</v>
      </c>
      <c r="F75" s="7" t="str">
        <f t="shared" si="12"/>
        <v>N/A</v>
      </c>
      <c r="G75" s="10">
        <v>452747</v>
      </c>
      <c r="H75" s="7" t="str">
        <f t="shared" si="13"/>
        <v>N/A</v>
      </c>
      <c r="I75" s="8" t="s">
        <v>1748</v>
      </c>
      <c r="J75" s="8">
        <v>-44.9</v>
      </c>
      <c r="K75" s="25" t="s">
        <v>739</v>
      </c>
      <c r="L75" s="92" t="str">
        <f t="shared" si="14"/>
        <v>No</v>
      </c>
    </row>
    <row r="76" spans="1:12" x14ac:dyDescent="0.25">
      <c r="A76" s="149" t="s">
        <v>612</v>
      </c>
      <c r="B76" s="21" t="s">
        <v>213</v>
      </c>
      <c r="C76" s="22">
        <v>0</v>
      </c>
      <c r="D76" s="7" t="str">
        <f t="shared" si="11"/>
        <v>N/A</v>
      </c>
      <c r="E76" s="22">
        <v>5721</v>
      </c>
      <c r="F76" s="7" t="str">
        <f t="shared" si="12"/>
        <v>N/A</v>
      </c>
      <c r="G76" s="22">
        <v>4023</v>
      </c>
      <c r="H76" s="7" t="str">
        <f t="shared" si="13"/>
        <v>N/A</v>
      </c>
      <c r="I76" s="8" t="s">
        <v>1748</v>
      </c>
      <c r="J76" s="8">
        <v>-29.7</v>
      </c>
      <c r="K76" s="25" t="s">
        <v>739</v>
      </c>
      <c r="L76" s="92" t="str">
        <f t="shared" si="14"/>
        <v>Yes</v>
      </c>
    </row>
    <row r="77" spans="1:12" ht="25" x14ac:dyDescent="0.25">
      <c r="A77" s="149" t="s">
        <v>1445</v>
      </c>
      <c r="B77" s="21" t="s">
        <v>213</v>
      </c>
      <c r="C77" s="26" t="s">
        <v>1748</v>
      </c>
      <c r="D77" s="7" t="str">
        <f t="shared" si="11"/>
        <v>N/A</v>
      </c>
      <c r="E77" s="26">
        <v>143.63520363999999</v>
      </c>
      <c r="F77" s="7" t="str">
        <f t="shared" si="12"/>
        <v>N/A</v>
      </c>
      <c r="G77" s="26">
        <v>112.53964703</v>
      </c>
      <c r="H77" s="7" t="str">
        <f t="shared" si="13"/>
        <v>N/A</v>
      </c>
      <c r="I77" s="8" t="s">
        <v>1748</v>
      </c>
      <c r="J77" s="8">
        <v>-21.6</v>
      </c>
      <c r="K77" s="25" t="s">
        <v>739</v>
      </c>
      <c r="L77" s="92" t="str">
        <f t="shared" si="14"/>
        <v>Yes</v>
      </c>
    </row>
    <row r="78" spans="1:12" ht="25" x14ac:dyDescent="0.25">
      <c r="A78" s="149" t="s">
        <v>613</v>
      </c>
      <c r="B78" s="21" t="s">
        <v>213</v>
      </c>
      <c r="C78" s="26">
        <v>0</v>
      </c>
      <c r="D78" s="7" t="str">
        <f t="shared" si="11"/>
        <v>N/A</v>
      </c>
      <c r="E78" s="26">
        <v>2469199</v>
      </c>
      <c r="F78" s="7" t="str">
        <f t="shared" si="12"/>
        <v>N/A</v>
      </c>
      <c r="G78" s="26">
        <v>2997941</v>
      </c>
      <c r="H78" s="7" t="str">
        <f t="shared" si="13"/>
        <v>N/A</v>
      </c>
      <c r="I78" s="8" t="s">
        <v>1748</v>
      </c>
      <c r="J78" s="8">
        <v>21.41</v>
      </c>
      <c r="K78" s="25" t="s">
        <v>739</v>
      </c>
      <c r="L78" s="92" t="str">
        <f t="shared" si="14"/>
        <v>Yes</v>
      </c>
    </row>
    <row r="79" spans="1:12" x14ac:dyDescent="0.25">
      <c r="A79" s="149" t="s">
        <v>614</v>
      </c>
      <c r="B79" s="21" t="s">
        <v>213</v>
      </c>
      <c r="C79" s="22">
        <v>0</v>
      </c>
      <c r="D79" s="7" t="str">
        <f t="shared" si="11"/>
        <v>N/A</v>
      </c>
      <c r="E79" s="22">
        <v>7875</v>
      </c>
      <c r="F79" s="7" t="str">
        <f t="shared" si="12"/>
        <v>N/A</v>
      </c>
      <c r="G79" s="22">
        <v>7820</v>
      </c>
      <c r="H79" s="7" t="str">
        <f t="shared" si="13"/>
        <v>N/A</v>
      </c>
      <c r="I79" s="8" t="s">
        <v>1748</v>
      </c>
      <c r="J79" s="8">
        <v>-0.69799999999999995</v>
      </c>
      <c r="K79" s="25" t="s">
        <v>739</v>
      </c>
      <c r="L79" s="92" t="str">
        <f t="shared" si="14"/>
        <v>Yes</v>
      </c>
    </row>
    <row r="80" spans="1:12" x14ac:dyDescent="0.25">
      <c r="A80" s="149" t="s">
        <v>1446</v>
      </c>
      <c r="B80" s="21" t="s">
        <v>213</v>
      </c>
      <c r="C80" s="26" t="s">
        <v>1748</v>
      </c>
      <c r="D80" s="7" t="str">
        <f t="shared" si="11"/>
        <v>N/A</v>
      </c>
      <c r="E80" s="26">
        <v>313.54907937000002</v>
      </c>
      <c r="F80" s="7" t="str">
        <f t="shared" si="12"/>
        <v>N/A</v>
      </c>
      <c r="G80" s="26">
        <v>383.36841432</v>
      </c>
      <c r="H80" s="7" t="str">
        <f t="shared" si="13"/>
        <v>N/A</v>
      </c>
      <c r="I80" s="8" t="s">
        <v>1748</v>
      </c>
      <c r="J80" s="8">
        <v>22.27</v>
      </c>
      <c r="K80" s="25" t="s">
        <v>739</v>
      </c>
      <c r="L80" s="92" t="str">
        <f t="shared" si="14"/>
        <v>Yes</v>
      </c>
    </row>
    <row r="81" spans="1:12" x14ac:dyDescent="0.25">
      <c r="A81" s="149" t="s">
        <v>615</v>
      </c>
      <c r="B81" s="21" t="s">
        <v>213</v>
      </c>
      <c r="C81" s="26">
        <v>0</v>
      </c>
      <c r="D81" s="7" t="str">
        <f t="shared" si="11"/>
        <v>N/A</v>
      </c>
      <c r="E81" s="26">
        <v>1103748</v>
      </c>
      <c r="F81" s="7" t="str">
        <f t="shared" si="12"/>
        <v>N/A</v>
      </c>
      <c r="G81" s="26">
        <v>1049145</v>
      </c>
      <c r="H81" s="7" t="str">
        <f t="shared" si="13"/>
        <v>N/A</v>
      </c>
      <c r="I81" s="8" t="s">
        <v>1748</v>
      </c>
      <c r="J81" s="8">
        <v>-4.95</v>
      </c>
      <c r="K81" s="25" t="s">
        <v>739</v>
      </c>
      <c r="L81" s="92" t="str">
        <f t="shared" si="14"/>
        <v>Yes</v>
      </c>
    </row>
    <row r="82" spans="1:12" x14ac:dyDescent="0.25">
      <c r="A82" s="149" t="s">
        <v>616</v>
      </c>
      <c r="B82" s="21" t="s">
        <v>213</v>
      </c>
      <c r="C82" s="22">
        <v>0</v>
      </c>
      <c r="D82" s="7" t="str">
        <f t="shared" si="11"/>
        <v>N/A</v>
      </c>
      <c r="E82" s="22">
        <v>8773</v>
      </c>
      <c r="F82" s="7" t="str">
        <f t="shared" si="12"/>
        <v>N/A</v>
      </c>
      <c r="G82" s="22">
        <v>9578</v>
      </c>
      <c r="H82" s="7" t="str">
        <f t="shared" si="13"/>
        <v>N/A</v>
      </c>
      <c r="I82" s="8" t="s">
        <v>1748</v>
      </c>
      <c r="J82" s="8">
        <v>9.1760000000000002</v>
      </c>
      <c r="K82" s="25" t="s">
        <v>739</v>
      </c>
      <c r="L82" s="92" t="str">
        <f t="shared" si="14"/>
        <v>Yes</v>
      </c>
    </row>
    <row r="83" spans="1:12" x14ac:dyDescent="0.25">
      <c r="A83" s="149" t="s">
        <v>1447</v>
      </c>
      <c r="B83" s="21" t="s">
        <v>213</v>
      </c>
      <c r="C83" s="26" t="s">
        <v>1748</v>
      </c>
      <c r="D83" s="7" t="str">
        <f t="shared" si="11"/>
        <v>N/A</v>
      </c>
      <c r="E83" s="26">
        <v>125.81192295</v>
      </c>
      <c r="F83" s="7" t="str">
        <f t="shared" si="12"/>
        <v>N/A</v>
      </c>
      <c r="G83" s="26">
        <v>109.5369597</v>
      </c>
      <c r="H83" s="7" t="str">
        <f t="shared" si="13"/>
        <v>N/A</v>
      </c>
      <c r="I83" s="8" t="s">
        <v>1748</v>
      </c>
      <c r="J83" s="8">
        <v>-12.9</v>
      </c>
      <c r="K83" s="25" t="s">
        <v>739</v>
      </c>
      <c r="L83" s="92" t="str">
        <f t="shared" si="14"/>
        <v>Yes</v>
      </c>
    </row>
    <row r="84" spans="1:12" ht="25" x14ac:dyDescent="0.25">
      <c r="A84" s="149" t="s">
        <v>617</v>
      </c>
      <c r="B84" s="21" t="s">
        <v>213</v>
      </c>
      <c r="C84" s="26">
        <v>0</v>
      </c>
      <c r="D84" s="7" t="str">
        <f t="shared" si="11"/>
        <v>N/A</v>
      </c>
      <c r="E84" s="26">
        <v>3638891</v>
      </c>
      <c r="F84" s="7" t="str">
        <f t="shared" si="12"/>
        <v>N/A</v>
      </c>
      <c r="G84" s="26">
        <v>3369318</v>
      </c>
      <c r="H84" s="7" t="str">
        <f t="shared" si="13"/>
        <v>N/A</v>
      </c>
      <c r="I84" s="8" t="s">
        <v>1748</v>
      </c>
      <c r="J84" s="8">
        <v>-7.41</v>
      </c>
      <c r="K84" s="25" t="s">
        <v>739</v>
      </c>
      <c r="L84" s="92" t="str">
        <f t="shared" si="14"/>
        <v>Yes</v>
      </c>
    </row>
    <row r="85" spans="1:12" x14ac:dyDescent="0.25">
      <c r="A85" s="149" t="s">
        <v>618</v>
      </c>
      <c r="B85" s="21" t="s">
        <v>213</v>
      </c>
      <c r="C85" s="22">
        <v>0</v>
      </c>
      <c r="D85" s="7" t="str">
        <f t="shared" si="11"/>
        <v>N/A</v>
      </c>
      <c r="E85" s="22">
        <v>848</v>
      </c>
      <c r="F85" s="7" t="str">
        <f t="shared" si="12"/>
        <v>N/A</v>
      </c>
      <c r="G85" s="22">
        <v>954</v>
      </c>
      <c r="H85" s="7" t="str">
        <f t="shared" si="13"/>
        <v>N/A</v>
      </c>
      <c r="I85" s="8" t="s">
        <v>1748</v>
      </c>
      <c r="J85" s="8">
        <v>12.5</v>
      </c>
      <c r="K85" s="25" t="s">
        <v>739</v>
      </c>
      <c r="L85" s="92" t="str">
        <f t="shared" si="14"/>
        <v>Yes</v>
      </c>
    </row>
    <row r="86" spans="1:12" x14ac:dyDescent="0.25">
      <c r="A86" s="149" t="s">
        <v>1448</v>
      </c>
      <c r="B86" s="21" t="s">
        <v>213</v>
      </c>
      <c r="C86" s="26" t="s">
        <v>1748</v>
      </c>
      <c r="D86" s="7" t="str">
        <f t="shared" si="11"/>
        <v>N/A</v>
      </c>
      <c r="E86" s="26">
        <v>4291.1450471999997</v>
      </c>
      <c r="F86" s="7" t="str">
        <f t="shared" si="12"/>
        <v>N/A</v>
      </c>
      <c r="G86" s="26">
        <v>3531.7798742</v>
      </c>
      <c r="H86" s="7" t="str">
        <f t="shared" si="13"/>
        <v>N/A</v>
      </c>
      <c r="I86" s="8" t="s">
        <v>1748</v>
      </c>
      <c r="J86" s="8">
        <v>-17.7</v>
      </c>
      <c r="K86" s="25" t="s">
        <v>739</v>
      </c>
      <c r="L86" s="92" t="str">
        <f t="shared" si="14"/>
        <v>Yes</v>
      </c>
    </row>
    <row r="87" spans="1:12" x14ac:dyDescent="0.25">
      <c r="A87" s="149" t="s">
        <v>619</v>
      </c>
      <c r="B87" s="21" t="s">
        <v>213</v>
      </c>
      <c r="C87" s="26">
        <v>0</v>
      </c>
      <c r="D87" s="7" t="str">
        <f t="shared" si="11"/>
        <v>N/A</v>
      </c>
      <c r="E87" s="26">
        <v>1971779</v>
      </c>
      <c r="F87" s="7" t="str">
        <f t="shared" si="12"/>
        <v>N/A</v>
      </c>
      <c r="G87" s="26">
        <v>2115967</v>
      </c>
      <c r="H87" s="7" t="str">
        <f t="shared" si="13"/>
        <v>N/A</v>
      </c>
      <c r="I87" s="8" t="s">
        <v>1748</v>
      </c>
      <c r="J87" s="8">
        <v>7.3129999999999997</v>
      </c>
      <c r="K87" s="25" t="s">
        <v>739</v>
      </c>
      <c r="L87" s="92" t="str">
        <f t="shared" si="14"/>
        <v>Yes</v>
      </c>
    </row>
    <row r="88" spans="1:12" x14ac:dyDescent="0.25">
      <c r="A88" s="149" t="s">
        <v>620</v>
      </c>
      <c r="B88" s="21" t="s">
        <v>213</v>
      </c>
      <c r="C88" s="22">
        <v>0</v>
      </c>
      <c r="D88" s="7" t="str">
        <f t="shared" si="11"/>
        <v>N/A</v>
      </c>
      <c r="E88" s="22">
        <v>14047</v>
      </c>
      <c r="F88" s="7" t="str">
        <f t="shared" si="12"/>
        <v>N/A</v>
      </c>
      <c r="G88" s="22">
        <v>16425</v>
      </c>
      <c r="H88" s="7" t="str">
        <f t="shared" si="13"/>
        <v>N/A</v>
      </c>
      <c r="I88" s="8" t="s">
        <v>1748</v>
      </c>
      <c r="J88" s="8">
        <v>16.93</v>
      </c>
      <c r="K88" s="25" t="s">
        <v>739</v>
      </c>
      <c r="L88" s="92" t="str">
        <f t="shared" si="14"/>
        <v>Yes</v>
      </c>
    </row>
    <row r="89" spans="1:12" x14ac:dyDescent="0.25">
      <c r="A89" s="149" t="s">
        <v>1449</v>
      </c>
      <c r="B89" s="21" t="s">
        <v>213</v>
      </c>
      <c r="C89" s="26" t="s">
        <v>1748</v>
      </c>
      <c r="D89" s="7" t="str">
        <f t="shared" si="11"/>
        <v>N/A</v>
      </c>
      <c r="E89" s="26">
        <v>140.37011462000001</v>
      </c>
      <c r="F89" s="7" t="str">
        <f t="shared" si="12"/>
        <v>N/A</v>
      </c>
      <c r="G89" s="26">
        <v>128.82599696</v>
      </c>
      <c r="H89" s="7" t="str">
        <f t="shared" si="13"/>
        <v>N/A</v>
      </c>
      <c r="I89" s="8" t="s">
        <v>1748</v>
      </c>
      <c r="J89" s="8">
        <v>-8.2200000000000006</v>
      </c>
      <c r="K89" s="25" t="s">
        <v>739</v>
      </c>
      <c r="L89" s="92" t="str">
        <f t="shared" si="14"/>
        <v>Yes</v>
      </c>
    </row>
    <row r="90" spans="1:12" x14ac:dyDescent="0.25">
      <c r="A90" s="149" t="s">
        <v>621</v>
      </c>
      <c r="B90" s="21" t="s">
        <v>213</v>
      </c>
      <c r="C90" s="26">
        <v>0</v>
      </c>
      <c r="D90" s="7" t="str">
        <f t="shared" si="11"/>
        <v>N/A</v>
      </c>
      <c r="E90" s="26">
        <v>6157243</v>
      </c>
      <c r="F90" s="7" t="str">
        <f t="shared" si="12"/>
        <v>N/A</v>
      </c>
      <c r="G90" s="26">
        <v>5927717</v>
      </c>
      <c r="H90" s="7" t="str">
        <f t="shared" si="13"/>
        <v>N/A</v>
      </c>
      <c r="I90" s="8" t="s">
        <v>1748</v>
      </c>
      <c r="J90" s="8">
        <v>-3.73</v>
      </c>
      <c r="K90" s="25" t="s">
        <v>739</v>
      </c>
      <c r="L90" s="92" t="str">
        <f t="shared" si="14"/>
        <v>Yes</v>
      </c>
    </row>
    <row r="91" spans="1:12" x14ac:dyDescent="0.25">
      <c r="A91" s="149" t="s">
        <v>622</v>
      </c>
      <c r="B91" s="21" t="s">
        <v>213</v>
      </c>
      <c r="C91" s="22">
        <v>0</v>
      </c>
      <c r="D91" s="7" t="str">
        <f t="shared" si="11"/>
        <v>N/A</v>
      </c>
      <c r="E91" s="22">
        <v>18430</v>
      </c>
      <c r="F91" s="7" t="str">
        <f t="shared" si="12"/>
        <v>N/A</v>
      </c>
      <c r="G91" s="22">
        <v>17800</v>
      </c>
      <c r="H91" s="7" t="str">
        <f t="shared" si="13"/>
        <v>N/A</v>
      </c>
      <c r="I91" s="8" t="s">
        <v>1748</v>
      </c>
      <c r="J91" s="8">
        <v>-3.42</v>
      </c>
      <c r="K91" s="25" t="s">
        <v>739</v>
      </c>
      <c r="L91" s="92" t="str">
        <f t="shared" si="14"/>
        <v>Yes</v>
      </c>
    </row>
    <row r="92" spans="1:12" x14ac:dyDescent="0.25">
      <c r="A92" s="149" t="s">
        <v>1450</v>
      </c>
      <c r="B92" s="21" t="s">
        <v>213</v>
      </c>
      <c r="C92" s="26" t="s">
        <v>1748</v>
      </c>
      <c r="D92" s="7" t="str">
        <f t="shared" si="11"/>
        <v>N/A</v>
      </c>
      <c r="E92" s="26">
        <v>334.08806293999999</v>
      </c>
      <c r="F92" s="7" t="str">
        <f t="shared" si="12"/>
        <v>N/A</v>
      </c>
      <c r="G92" s="26">
        <v>333.01780898999999</v>
      </c>
      <c r="H92" s="7" t="str">
        <f t="shared" si="13"/>
        <v>N/A</v>
      </c>
      <c r="I92" s="8" t="s">
        <v>1748</v>
      </c>
      <c r="J92" s="8">
        <v>-0.32</v>
      </c>
      <c r="K92" s="25" t="s">
        <v>739</v>
      </c>
      <c r="L92" s="92" t="str">
        <f t="shared" si="14"/>
        <v>Yes</v>
      </c>
    </row>
    <row r="93" spans="1:12" ht="25" x14ac:dyDescent="0.25">
      <c r="A93" s="149" t="s">
        <v>623</v>
      </c>
      <c r="B93" s="21" t="s">
        <v>213</v>
      </c>
      <c r="C93" s="26">
        <v>0</v>
      </c>
      <c r="D93" s="7" t="str">
        <f t="shared" si="11"/>
        <v>N/A</v>
      </c>
      <c r="E93" s="26">
        <v>150906864</v>
      </c>
      <c r="F93" s="7" t="str">
        <f t="shared" si="12"/>
        <v>N/A</v>
      </c>
      <c r="G93" s="26">
        <v>120335573</v>
      </c>
      <c r="H93" s="7" t="str">
        <f t="shared" si="13"/>
        <v>N/A</v>
      </c>
      <c r="I93" s="8" t="s">
        <v>1748</v>
      </c>
      <c r="J93" s="8">
        <v>-20.3</v>
      </c>
      <c r="K93" s="25" t="s">
        <v>739</v>
      </c>
      <c r="L93" s="92" t="str">
        <f t="shared" si="14"/>
        <v>Yes</v>
      </c>
    </row>
    <row r="94" spans="1:12" x14ac:dyDescent="0.25">
      <c r="A94" s="152" t="s">
        <v>624</v>
      </c>
      <c r="B94" s="22" t="s">
        <v>213</v>
      </c>
      <c r="C94" s="22">
        <v>0</v>
      </c>
      <c r="D94" s="7" t="str">
        <f t="shared" si="11"/>
        <v>N/A</v>
      </c>
      <c r="E94" s="22">
        <v>12386</v>
      </c>
      <c r="F94" s="7" t="str">
        <f t="shared" si="12"/>
        <v>N/A</v>
      </c>
      <c r="G94" s="22">
        <v>12281</v>
      </c>
      <c r="H94" s="7" t="str">
        <f t="shared" si="13"/>
        <v>N/A</v>
      </c>
      <c r="I94" s="8" t="s">
        <v>1748</v>
      </c>
      <c r="J94" s="8">
        <v>-0.84799999999999998</v>
      </c>
      <c r="K94" s="1" t="s">
        <v>739</v>
      </c>
      <c r="L94" s="92" t="str">
        <f t="shared" si="14"/>
        <v>Yes</v>
      </c>
    </row>
    <row r="95" spans="1:12" x14ac:dyDescent="0.25">
      <c r="A95" s="149" t="s">
        <v>1451</v>
      </c>
      <c r="B95" s="21" t="s">
        <v>213</v>
      </c>
      <c r="C95" s="26" t="s">
        <v>1748</v>
      </c>
      <c r="D95" s="7" t="str">
        <f t="shared" si="11"/>
        <v>N/A</v>
      </c>
      <c r="E95" s="26">
        <v>12183.664137</v>
      </c>
      <c r="F95" s="7" t="str">
        <f t="shared" si="12"/>
        <v>N/A</v>
      </c>
      <c r="G95" s="26">
        <v>9798.5158374999992</v>
      </c>
      <c r="H95" s="7" t="str">
        <f t="shared" si="13"/>
        <v>N/A</v>
      </c>
      <c r="I95" s="8" t="s">
        <v>1748</v>
      </c>
      <c r="J95" s="8">
        <v>-19.600000000000001</v>
      </c>
      <c r="K95" s="25" t="s">
        <v>739</v>
      </c>
      <c r="L95" s="92" t="str">
        <f t="shared" si="14"/>
        <v>Yes</v>
      </c>
    </row>
    <row r="96" spans="1:12" ht="25" x14ac:dyDescent="0.25">
      <c r="A96" s="149" t="s">
        <v>625</v>
      </c>
      <c r="B96" s="21" t="s">
        <v>213</v>
      </c>
      <c r="C96" s="26">
        <v>0</v>
      </c>
      <c r="D96" s="7" t="str">
        <f t="shared" si="11"/>
        <v>N/A</v>
      </c>
      <c r="E96" s="26">
        <v>210766</v>
      </c>
      <c r="F96" s="7" t="str">
        <f t="shared" si="12"/>
        <v>N/A</v>
      </c>
      <c r="G96" s="26">
        <v>177113</v>
      </c>
      <c r="H96" s="7" t="str">
        <f t="shared" si="13"/>
        <v>N/A</v>
      </c>
      <c r="I96" s="8" t="s">
        <v>1748</v>
      </c>
      <c r="J96" s="8">
        <v>-16</v>
      </c>
      <c r="K96" s="25" t="s">
        <v>739</v>
      </c>
      <c r="L96" s="92" t="str">
        <f t="shared" si="14"/>
        <v>Yes</v>
      </c>
    </row>
    <row r="97" spans="1:12" x14ac:dyDescent="0.25">
      <c r="A97" s="149" t="s">
        <v>626</v>
      </c>
      <c r="B97" s="21" t="s">
        <v>213</v>
      </c>
      <c r="C97" s="22">
        <v>0</v>
      </c>
      <c r="D97" s="7" t="str">
        <f t="shared" si="11"/>
        <v>N/A</v>
      </c>
      <c r="E97" s="22">
        <v>722</v>
      </c>
      <c r="F97" s="7" t="str">
        <f t="shared" si="12"/>
        <v>N/A</v>
      </c>
      <c r="G97" s="22">
        <v>755</v>
      </c>
      <c r="H97" s="7" t="str">
        <f t="shared" si="13"/>
        <v>N/A</v>
      </c>
      <c r="I97" s="8" t="s">
        <v>1748</v>
      </c>
      <c r="J97" s="8">
        <v>4.5709999999999997</v>
      </c>
      <c r="K97" s="25" t="s">
        <v>739</v>
      </c>
      <c r="L97" s="92" t="str">
        <f t="shared" si="14"/>
        <v>Yes</v>
      </c>
    </row>
    <row r="98" spans="1:12" x14ac:dyDescent="0.25">
      <c r="A98" s="149" t="s">
        <v>1452</v>
      </c>
      <c r="B98" s="21" t="s">
        <v>213</v>
      </c>
      <c r="C98" s="26" t="s">
        <v>1748</v>
      </c>
      <c r="D98" s="7" t="str">
        <f t="shared" si="11"/>
        <v>N/A</v>
      </c>
      <c r="E98" s="26">
        <v>291.91966759000002</v>
      </c>
      <c r="F98" s="7" t="str">
        <f t="shared" si="12"/>
        <v>N/A</v>
      </c>
      <c r="G98" s="26">
        <v>234.58675496999999</v>
      </c>
      <c r="H98" s="7" t="str">
        <f t="shared" si="13"/>
        <v>N/A</v>
      </c>
      <c r="I98" s="8" t="s">
        <v>1748</v>
      </c>
      <c r="J98" s="8">
        <v>-19.600000000000001</v>
      </c>
      <c r="K98" s="25" t="s">
        <v>739</v>
      </c>
      <c r="L98" s="92" t="str">
        <f t="shared" si="14"/>
        <v>Yes</v>
      </c>
    </row>
    <row r="99" spans="1:12" ht="25" x14ac:dyDescent="0.25">
      <c r="A99" s="149" t="s">
        <v>627</v>
      </c>
      <c r="B99" s="21" t="s">
        <v>213</v>
      </c>
      <c r="C99" s="26">
        <v>0</v>
      </c>
      <c r="D99" s="7" t="str">
        <f t="shared" si="11"/>
        <v>N/A</v>
      </c>
      <c r="E99" s="26">
        <v>328719</v>
      </c>
      <c r="F99" s="7" t="str">
        <f t="shared" si="12"/>
        <v>N/A</v>
      </c>
      <c r="G99" s="26">
        <v>11683012</v>
      </c>
      <c r="H99" s="7" t="str">
        <f t="shared" si="13"/>
        <v>N/A</v>
      </c>
      <c r="I99" s="8" t="s">
        <v>1748</v>
      </c>
      <c r="J99" s="8">
        <v>3454</v>
      </c>
      <c r="K99" s="25" t="s">
        <v>739</v>
      </c>
      <c r="L99" s="92" t="str">
        <f t="shared" si="14"/>
        <v>No</v>
      </c>
    </row>
    <row r="100" spans="1:12" x14ac:dyDescent="0.25">
      <c r="A100" s="149" t="s">
        <v>628</v>
      </c>
      <c r="B100" s="21" t="s">
        <v>213</v>
      </c>
      <c r="C100" s="22">
        <v>0</v>
      </c>
      <c r="D100" s="7" t="str">
        <f t="shared" si="11"/>
        <v>N/A</v>
      </c>
      <c r="E100" s="22">
        <v>248</v>
      </c>
      <c r="F100" s="7" t="str">
        <f t="shared" si="12"/>
        <v>N/A</v>
      </c>
      <c r="G100" s="22">
        <v>11534</v>
      </c>
      <c r="H100" s="7" t="str">
        <f t="shared" si="13"/>
        <v>N/A</v>
      </c>
      <c r="I100" s="8" t="s">
        <v>1748</v>
      </c>
      <c r="J100" s="8">
        <v>4551</v>
      </c>
      <c r="K100" s="25" t="s">
        <v>739</v>
      </c>
      <c r="L100" s="92" t="str">
        <f t="shared" si="14"/>
        <v>No</v>
      </c>
    </row>
    <row r="101" spans="1:12" ht="25" x14ac:dyDescent="0.25">
      <c r="A101" s="149" t="s">
        <v>1453</v>
      </c>
      <c r="B101" s="21" t="s">
        <v>213</v>
      </c>
      <c r="C101" s="26" t="s">
        <v>1748</v>
      </c>
      <c r="D101" s="7" t="str">
        <f t="shared" si="11"/>
        <v>N/A</v>
      </c>
      <c r="E101" s="26">
        <v>1325.4798387000001</v>
      </c>
      <c r="F101" s="7" t="str">
        <f t="shared" si="12"/>
        <v>N/A</v>
      </c>
      <c r="G101" s="26">
        <v>1012.9193688</v>
      </c>
      <c r="H101" s="7" t="str">
        <f t="shared" si="13"/>
        <v>N/A</v>
      </c>
      <c r="I101" s="8" t="s">
        <v>1748</v>
      </c>
      <c r="J101" s="8">
        <v>-23.6</v>
      </c>
      <c r="K101" s="25" t="s">
        <v>739</v>
      </c>
      <c r="L101" s="92" t="str">
        <f t="shared" si="14"/>
        <v>Yes</v>
      </c>
    </row>
    <row r="102" spans="1:12" ht="25" x14ac:dyDescent="0.25">
      <c r="A102" s="149" t="s">
        <v>629</v>
      </c>
      <c r="B102" s="21" t="s">
        <v>213</v>
      </c>
      <c r="C102" s="26">
        <v>0</v>
      </c>
      <c r="D102" s="7" t="str">
        <f t="shared" si="11"/>
        <v>N/A</v>
      </c>
      <c r="E102" s="26">
        <v>12856758</v>
      </c>
      <c r="F102" s="7" t="str">
        <f t="shared" si="12"/>
        <v>N/A</v>
      </c>
      <c r="G102" s="26">
        <v>13082366</v>
      </c>
      <c r="H102" s="7" t="str">
        <f t="shared" si="13"/>
        <v>N/A</v>
      </c>
      <c r="I102" s="8" t="s">
        <v>1748</v>
      </c>
      <c r="J102" s="8">
        <v>1.7549999999999999</v>
      </c>
      <c r="K102" s="25" t="s">
        <v>739</v>
      </c>
      <c r="L102" s="92" t="str">
        <f t="shared" si="14"/>
        <v>Yes</v>
      </c>
    </row>
    <row r="103" spans="1:12" x14ac:dyDescent="0.25">
      <c r="A103" s="149" t="s">
        <v>630</v>
      </c>
      <c r="B103" s="21" t="s">
        <v>213</v>
      </c>
      <c r="C103" s="22">
        <v>0</v>
      </c>
      <c r="D103" s="7" t="str">
        <f t="shared" si="11"/>
        <v>N/A</v>
      </c>
      <c r="E103" s="22">
        <v>13981</v>
      </c>
      <c r="F103" s="7" t="str">
        <f t="shared" si="12"/>
        <v>N/A</v>
      </c>
      <c r="G103" s="22">
        <v>16956</v>
      </c>
      <c r="H103" s="7" t="str">
        <f t="shared" si="13"/>
        <v>N/A</v>
      </c>
      <c r="I103" s="8" t="s">
        <v>1748</v>
      </c>
      <c r="J103" s="8">
        <v>21.28</v>
      </c>
      <c r="K103" s="25" t="s">
        <v>739</v>
      </c>
      <c r="L103" s="92" t="str">
        <f t="shared" si="14"/>
        <v>Yes</v>
      </c>
    </row>
    <row r="104" spans="1:12" ht="25" x14ac:dyDescent="0.25">
      <c r="A104" s="149" t="s">
        <v>1454</v>
      </c>
      <c r="B104" s="21" t="s">
        <v>213</v>
      </c>
      <c r="C104" s="26" t="s">
        <v>1748</v>
      </c>
      <c r="D104" s="7" t="str">
        <f t="shared" si="11"/>
        <v>N/A</v>
      </c>
      <c r="E104" s="26">
        <v>919.58786925000004</v>
      </c>
      <c r="F104" s="7" t="str">
        <f t="shared" si="12"/>
        <v>N/A</v>
      </c>
      <c r="G104" s="26">
        <v>771.54788865</v>
      </c>
      <c r="H104" s="7" t="str">
        <f t="shared" si="13"/>
        <v>N/A</v>
      </c>
      <c r="I104" s="8" t="s">
        <v>1748</v>
      </c>
      <c r="J104" s="8">
        <v>-16.100000000000001</v>
      </c>
      <c r="K104" s="25" t="s">
        <v>739</v>
      </c>
      <c r="L104" s="92" t="str">
        <f t="shared" si="14"/>
        <v>Yes</v>
      </c>
    </row>
    <row r="105" spans="1:12" ht="25" x14ac:dyDescent="0.25">
      <c r="A105" s="149" t="s">
        <v>631</v>
      </c>
      <c r="B105" s="21" t="s">
        <v>213</v>
      </c>
      <c r="C105" s="26">
        <v>0</v>
      </c>
      <c r="D105" s="7" t="str">
        <f t="shared" si="11"/>
        <v>N/A</v>
      </c>
      <c r="E105" s="26">
        <v>25</v>
      </c>
      <c r="F105" s="7" t="str">
        <f t="shared" si="12"/>
        <v>N/A</v>
      </c>
      <c r="G105" s="26">
        <v>25</v>
      </c>
      <c r="H105" s="7" t="str">
        <f t="shared" si="13"/>
        <v>N/A</v>
      </c>
      <c r="I105" s="8" t="s">
        <v>1748</v>
      </c>
      <c r="J105" s="8">
        <v>0</v>
      </c>
      <c r="K105" s="25" t="s">
        <v>739</v>
      </c>
      <c r="L105" s="92" t="str">
        <f t="shared" si="14"/>
        <v>Yes</v>
      </c>
    </row>
    <row r="106" spans="1:12" x14ac:dyDescent="0.25">
      <c r="A106" s="149" t="s">
        <v>632</v>
      </c>
      <c r="B106" s="21" t="s">
        <v>213</v>
      </c>
      <c r="C106" s="22">
        <v>0</v>
      </c>
      <c r="D106" s="7" t="str">
        <f t="shared" si="11"/>
        <v>N/A</v>
      </c>
      <c r="E106" s="22">
        <v>11</v>
      </c>
      <c r="F106" s="7" t="str">
        <f t="shared" si="12"/>
        <v>N/A</v>
      </c>
      <c r="G106" s="22">
        <v>11</v>
      </c>
      <c r="H106" s="7" t="str">
        <f t="shared" si="13"/>
        <v>N/A</v>
      </c>
      <c r="I106" s="8" t="s">
        <v>1748</v>
      </c>
      <c r="J106" s="8">
        <v>0</v>
      </c>
      <c r="K106" s="25" t="s">
        <v>739</v>
      </c>
      <c r="L106" s="92" t="str">
        <f t="shared" si="14"/>
        <v>Yes</v>
      </c>
    </row>
    <row r="107" spans="1:12" ht="25" x14ac:dyDescent="0.25">
      <c r="A107" s="149" t="s">
        <v>1455</v>
      </c>
      <c r="B107" s="21" t="s">
        <v>213</v>
      </c>
      <c r="C107" s="26" t="s">
        <v>1748</v>
      </c>
      <c r="D107" s="7" t="str">
        <f t="shared" si="11"/>
        <v>N/A</v>
      </c>
      <c r="E107" s="26">
        <v>25</v>
      </c>
      <c r="F107" s="7" t="str">
        <f t="shared" si="12"/>
        <v>N/A</v>
      </c>
      <c r="G107" s="26">
        <v>25</v>
      </c>
      <c r="H107" s="7" t="str">
        <f t="shared" si="13"/>
        <v>N/A</v>
      </c>
      <c r="I107" s="8" t="s">
        <v>1748</v>
      </c>
      <c r="J107" s="8">
        <v>0</v>
      </c>
      <c r="K107" s="25" t="s">
        <v>739</v>
      </c>
      <c r="L107" s="92" t="str">
        <f t="shared" si="14"/>
        <v>Yes</v>
      </c>
    </row>
    <row r="108" spans="1:12" ht="25" x14ac:dyDescent="0.25">
      <c r="A108" s="149" t="s">
        <v>633</v>
      </c>
      <c r="B108" s="21" t="s">
        <v>213</v>
      </c>
      <c r="C108" s="26">
        <v>0</v>
      </c>
      <c r="D108" s="7" t="str">
        <f t="shared" si="11"/>
        <v>N/A</v>
      </c>
      <c r="E108" s="26">
        <v>44390</v>
      </c>
      <c r="F108" s="7" t="str">
        <f t="shared" si="12"/>
        <v>N/A</v>
      </c>
      <c r="G108" s="26">
        <v>30734</v>
      </c>
      <c r="H108" s="7" t="str">
        <f t="shared" si="13"/>
        <v>N/A</v>
      </c>
      <c r="I108" s="8" t="s">
        <v>1748</v>
      </c>
      <c r="J108" s="8">
        <v>-30.8</v>
      </c>
      <c r="K108" s="25" t="s">
        <v>739</v>
      </c>
      <c r="L108" s="92" t="str">
        <f t="shared" si="14"/>
        <v>No</v>
      </c>
    </row>
    <row r="109" spans="1:12" x14ac:dyDescent="0.25">
      <c r="A109" s="149" t="s">
        <v>634</v>
      </c>
      <c r="B109" s="21" t="s">
        <v>213</v>
      </c>
      <c r="C109" s="22">
        <v>0</v>
      </c>
      <c r="D109" s="7" t="str">
        <f t="shared" si="11"/>
        <v>N/A</v>
      </c>
      <c r="E109" s="22">
        <v>357</v>
      </c>
      <c r="F109" s="7" t="str">
        <f t="shared" si="12"/>
        <v>N/A</v>
      </c>
      <c r="G109" s="22">
        <v>420</v>
      </c>
      <c r="H109" s="7" t="str">
        <f t="shared" si="13"/>
        <v>N/A</v>
      </c>
      <c r="I109" s="8" t="s">
        <v>1748</v>
      </c>
      <c r="J109" s="8">
        <v>17.649999999999999</v>
      </c>
      <c r="K109" s="25" t="s">
        <v>739</v>
      </c>
      <c r="L109" s="92" t="str">
        <f t="shared" si="14"/>
        <v>Yes</v>
      </c>
    </row>
    <row r="110" spans="1:12" ht="25" x14ac:dyDescent="0.25">
      <c r="A110" s="149" t="s">
        <v>1456</v>
      </c>
      <c r="B110" s="21" t="s">
        <v>213</v>
      </c>
      <c r="C110" s="26" t="s">
        <v>1748</v>
      </c>
      <c r="D110" s="7" t="str">
        <f t="shared" si="11"/>
        <v>N/A</v>
      </c>
      <c r="E110" s="26">
        <v>124.34173669</v>
      </c>
      <c r="F110" s="7" t="str">
        <f t="shared" si="12"/>
        <v>N/A</v>
      </c>
      <c r="G110" s="26">
        <v>73.176190476000002</v>
      </c>
      <c r="H110" s="7" t="str">
        <f t="shared" si="13"/>
        <v>N/A</v>
      </c>
      <c r="I110" s="8" t="s">
        <v>1748</v>
      </c>
      <c r="J110" s="8">
        <v>-41.1</v>
      </c>
      <c r="K110" s="25" t="s">
        <v>739</v>
      </c>
      <c r="L110" s="92" t="str">
        <f t="shared" si="14"/>
        <v>No</v>
      </c>
    </row>
    <row r="111" spans="1:12" x14ac:dyDescent="0.25">
      <c r="A111" s="149" t="s">
        <v>635</v>
      </c>
      <c r="B111" s="21" t="s">
        <v>213</v>
      </c>
      <c r="C111" s="26">
        <v>0</v>
      </c>
      <c r="D111" s="7" t="str">
        <f t="shared" si="11"/>
        <v>N/A</v>
      </c>
      <c r="E111" s="26">
        <v>17126370</v>
      </c>
      <c r="F111" s="7" t="str">
        <f t="shared" si="12"/>
        <v>N/A</v>
      </c>
      <c r="G111" s="26">
        <v>15302843</v>
      </c>
      <c r="H111" s="7" t="str">
        <f t="shared" si="13"/>
        <v>N/A</v>
      </c>
      <c r="I111" s="8" t="s">
        <v>1748</v>
      </c>
      <c r="J111" s="8">
        <v>-10.6</v>
      </c>
      <c r="K111" s="25" t="s">
        <v>739</v>
      </c>
      <c r="L111" s="92" t="str">
        <f t="shared" si="14"/>
        <v>Yes</v>
      </c>
    </row>
    <row r="112" spans="1:12" x14ac:dyDescent="0.25">
      <c r="A112" s="149" t="s">
        <v>636</v>
      </c>
      <c r="B112" s="21" t="s">
        <v>213</v>
      </c>
      <c r="C112" s="22">
        <v>0</v>
      </c>
      <c r="D112" s="7" t="str">
        <f t="shared" si="11"/>
        <v>N/A</v>
      </c>
      <c r="E112" s="22">
        <v>2243</v>
      </c>
      <c r="F112" s="7" t="str">
        <f t="shared" si="12"/>
        <v>N/A</v>
      </c>
      <c r="G112" s="22">
        <v>2034</v>
      </c>
      <c r="H112" s="7" t="str">
        <f t="shared" si="13"/>
        <v>N/A</v>
      </c>
      <c r="I112" s="8" t="s">
        <v>1748</v>
      </c>
      <c r="J112" s="8">
        <v>-9.32</v>
      </c>
      <c r="K112" s="25" t="s">
        <v>739</v>
      </c>
      <c r="L112" s="92" t="str">
        <f t="shared" si="14"/>
        <v>Yes</v>
      </c>
    </row>
    <row r="113" spans="1:12" x14ac:dyDescent="0.25">
      <c r="A113" s="149" t="s">
        <v>1457</v>
      </c>
      <c r="B113" s="21" t="s">
        <v>213</v>
      </c>
      <c r="C113" s="26" t="s">
        <v>1748</v>
      </c>
      <c r="D113" s="7" t="str">
        <f t="shared" si="11"/>
        <v>N/A</v>
      </c>
      <c r="E113" s="26">
        <v>7635.4748104999999</v>
      </c>
      <c r="F113" s="7" t="str">
        <f t="shared" si="12"/>
        <v>N/A</v>
      </c>
      <c r="G113" s="26">
        <v>7523.5216323000004</v>
      </c>
      <c r="H113" s="7" t="str">
        <f t="shared" si="13"/>
        <v>N/A</v>
      </c>
      <c r="I113" s="8" t="s">
        <v>1748</v>
      </c>
      <c r="J113" s="8">
        <v>-1.47</v>
      </c>
      <c r="K113" s="25" t="s">
        <v>739</v>
      </c>
      <c r="L113" s="92" t="str">
        <f t="shared" si="14"/>
        <v>Yes</v>
      </c>
    </row>
    <row r="114" spans="1:12" ht="25" x14ac:dyDescent="0.25">
      <c r="A114" s="149" t="s">
        <v>637</v>
      </c>
      <c r="B114" s="21" t="s">
        <v>213</v>
      </c>
      <c r="C114" s="26">
        <v>0</v>
      </c>
      <c r="D114" s="7" t="str">
        <f t="shared" si="11"/>
        <v>N/A</v>
      </c>
      <c r="E114" s="26">
        <v>72660</v>
      </c>
      <c r="F114" s="7" t="str">
        <f t="shared" si="12"/>
        <v>N/A</v>
      </c>
      <c r="G114" s="26">
        <v>98220</v>
      </c>
      <c r="H114" s="7" t="str">
        <f t="shared" si="13"/>
        <v>N/A</v>
      </c>
      <c r="I114" s="8" t="s">
        <v>1748</v>
      </c>
      <c r="J114" s="8">
        <v>35.18</v>
      </c>
      <c r="K114" s="25" t="s">
        <v>739</v>
      </c>
      <c r="L114" s="92" t="str">
        <f>IF(J114="Div by 0", "N/A", IF(OR(J114="N/A",K114="N/A"),"N/A", IF(J114&gt;VALUE(MID(K114,1,2)), "No", IF(J114&lt;-1*VALUE(MID(K114,1,2)), "No", "Yes"))))</f>
        <v>No</v>
      </c>
    </row>
    <row r="115" spans="1:12" x14ac:dyDescent="0.25">
      <c r="A115" s="149" t="s">
        <v>638</v>
      </c>
      <c r="B115" s="21" t="s">
        <v>213</v>
      </c>
      <c r="C115" s="22">
        <v>0</v>
      </c>
      <c r="D115" s="7" t="str">
        <f t="shared" si="11"/>
        <v>N/A</v>
      </c>
      <c r="E115" s="22">
        <v>1414</v>
      </c>
      <c r="F115" s="7" t="str">
        <f t="shared" si="12"/>
        <v>N/A</v>
      </c>
      <c r="G115" s="22">
        <v>1680</v>
      </c>
      <c r="H115" s="7" t="str">
        <f t="shared" si="13"/>
        <v>N/A</v>
      </c>
      <c r="I115" s="8" t="s">
        <v>1748</v>
      </c>
      <c r="J115" s="8">
        <v>18.809999999999999</v>
      </c>
      <c r="K115" s="25" t="s">
        <v>739</v>
      </c>
      <c r="L115" s="92" t="str">
        <f t="shared" ref="L115:L119" si="15">IF(J115="Div by 0", "N/A", IF(OR(J115="N/A",K115="N/A"),"N/A", IF(J115&gt;VALUE(MID(K115,1,2)), "No", IF(J115&lt;-1*VALUE(MID(K115,1,2)), "No", "Yes"))))</f>
        <v>Yes</v>
      </c>
    </row>
    <row r="116" spans="1:12" ht="25" x14ac:dyDescent="0.25">
      <c r="A116" s="149" t="s">
        <v>1458</v>
      </c>
      <c r="B116" s="21" t="s">
        <v>213</v>
      </c>
      <c r="C116" s="26" t="s">
        <v>1748</v>
      </c>
      <c r="D116" s="7" t="str">
        <f t="shared" si="11"/>
        <v>N/A</v>
      </c>
      <c r="E116" s="26">
        <v>51.386138613999996</v>
      </c>
      <c r="F116" s="7" t="str">
        <f t="shared" si="12"/>
        <v>N/A</v>
      </c>
      <c r="G116" s="26">
        <v>58.464285713999999</v>
      </c>
      <c r="H116" s="7" t="str">
        <f t="shared" si="13"/>
        <v>N/A</v>
      </c>
      <c r="I116" s="8" t="s">
        <v>1748</v>
      </c>
      <c r="J116" s="8">
        <v>13.77</v>
      </c>
      <c r="K116" s="25" t="s">
        <v>739</v>
      </c>
      <c r="L116" s="92" t="str">
        <f t="shared" si="15"/>
        <v>Yes</v>
      </c>
    </row>
    <row r="117" spans="1:12" ht="25" x14ac:dyDescent="0.25">
      <c r="A117" s="149" t="s">
        <v>639</v>
      </c>
      <c r="B117" s="21" t="s">
        <v>213</v>
      </c>
      <c r="C117" s="26">
        <v>0</v>
      </c>
      <c r="D117" s="7" t="str">
        <f t="shared" si="11"/>
        <v>N/A</v>
      </c>
      <c r="E117" s="26">
        <v>0</v>
      </c>
      <c r="F117" s="7" t="str">
        <f t="shared" si="12"/>
        <v>N/A</v>
      </c>
      <c r="G117" s="26">
        <v>0</v>
      </c>
      <c r="H117" s="7" t="str">
        <f t="shared" si="13"/>
        <v>N/A</v>
      </c>
      <c r="I117" s="8" t="s">
        <v>1748</v>
      </c>
      <c r="J117" s="8" t="s">
        <v>1748</v>
      </c>
      <c r="K117" s="25" t="s">
        <v>739</v>
      </c>
      <c r="L117" s="92" t="str">
        <f t="shared" si="15"/>
        <v>N/A</v>
      </c>
    </row>
    <row r="118" spans="1:12" x14ac:dyDescent="0.25">
      <c r="A118" s="149" t="s">
        <v>640</v>
      </c>
      <c r="B118" s="21" t="s">
        <v>213</v>
      </c>
      <c r="C118" s="22">
        <v>0</v>
      </c>
      <c r="D118" s="7" t="str">
        <f t="shared" si="11"/>
        <v>N/A</v>
      </c>
      <c r="E118" s="22">
        <v>0</v>
      </c>
      <c r="F118" s="7" t="str">
        <f t="shared" si="12"/>
        <v>N/A</v>
      </c>
      <c r="G118" s="22">
        <v>0</v>
      </c>
      <c r="H118" s="7" t="str">
        <f t="shared" si="13"/>
        <v>N/A</v>
      </c>
      <c r="I118" s="8" t="s">
        <v>1748</v>
      </c>
      <c r="J118" s="8" t="s">
        <v>1748</v>
      </c>
      <c r="K118" s="25" t="s">
        <v>739</v>
      </c>
      <c r="L118" s="92" t="str">
        <f t="shared" si="15"/>
        <v>N/A</v>
      </c>
    </row>
    <row r="119" spans="1:12" ht="25" x14ac:dyDescent="0.25">
      <c r="A119" s="149" t="s">
        <v>1459</v>
      </c>
      <c r="B119" s="21" t="s">
        <v>213</v>
      </c>
      <c r="C119" s="26" t="s">
        <v>1748</v>
      </c>
      <c r="D119" s="7" t="str">
        <f t="shared" si="11"/>
        <v>N/A</v>
      </c>
      <c r="E119" s="26" t="s">
        <v>1748</v>
      </c>
      <c r="F119" s="7" t="str">
        <f t="shared" si="12"/>
        <v>N/A</v>
      </c>
      <c r="G119" s="26" t="s">
        <v>1748</v>
      </c>
      <c r="H119" s="7" t="str">
        <f t="shared" si="13"/>
        <v>N/A</v>
      </c>
      <c r="I119" s="8" t="s">
        <v>1748</v>
      </c>
      <c r="J119" s="8" t="s">
        <v>1748</v>
      </c>
      <c r="K119" s="25" t="s">
        <v>739</v>
      </c>
      <c r="L119" s="92" t="str">
        <f t="shared" si="15"/>
        <v>N/A</v>
      </c>
    </row>
    <row r="120" spans="1:12" ht="25" x14ac:dyDescent="0.25">
      <c r="A120" s="149" t="s">
        <v>641</v>
      </c>
      <c r="B120" s="21" t="s">
        <v>213</v>
      </c>
      <c r="C120" s="26">
        <v>0</v>
      </c>
      <c r="D120" s="7" t="str">
        <f t="shared" si="11"/>
        <v>N/A</v>
      </c>
      <c r="E120" s="26">
        <v>4069518</v>
      </c>
      <c r="F120" s="7" t="str">
        <f t="shared" si="12"/>
        <v>N/A</v>
      </c>
      <c r="G120" s="26">
        <v>3931870</v>
      </c>
      <c r="H120" s="7" t="str">
        <f t="shared" si="13"/>
        <v>N/A</v>
      </c>
      <c r="I120" s="8" t="s">
        <v>1748</v>
      </c>
      <c r="J120" s="8">
        <v>-3.38</v>
      </c>
      <c r="K120" s="25" t="s">
        <v>739</v>
      </c>
      <c r="L120" s="92" t="str">
        <f t="shared" ref="L120:L131" si="16">IF(J120="Div by 0", "N/A", IF(K120="N/A","N/A", IF(J120&gt;VALUE(MID(K120,1,2)), "No", IF(J120&lt;-1*VALUE(MID(K120,1,2)), "No", "Yes"))))</f>
        <v>Yes</v>
      </c>
    </row>
    <row r="121" spans="1:12" x14ac:dyDescent="0.25">
      <c r="A121" s="149" t="s">
        <v>642</v>
      </c>
      <c r="B121" s="21" t="s">
        <v>213</v>
      </c>
      <c r="C121" s="22">
        <v>0</v>
      </c>
      <c r="D121" s="7" t="str">
        <f t="shared" si="11"/>
        <v>N/A</v>
      </c>
      <c r="E121" s="22">
        <v>12410</v>
      </c>
      <c r="F121" s="7" t="str">
        <f t="shared" si="12"/>
        <v>N/A</v>
      </c>
      <c r="G121" s="22">
        <v>13079</v>
      </c>
      <c r="H121" s="7" t="str">
        <f t="shared" si="13"/>
        <v>N/A</v>
      </c>
      <c r="I121" s="8" t="s">
        <v>1748</v>
      </c>
      <c r="J121" s="8">
        <v>5.391</v>
      </c>
      <c r="K121" s="25" t="s">
        <v>739</v>
      </c>
      <c r="L121" s="92" t="str">
        <f t="shared" si="16"/>
        <v>Yes</v>
      </c>
    </row>
    <row r="122" spans="1:12" ht="25" x14ac:dyDescent="0.25">
      <c r="A122" s="149" t="s">
        <v>1460</v>
      </c>
      <c r="B122" s="21" t="s">
        <v>213</v>
      </c>
      <c r="C122" s="26" t="s">
        <v>1748</v>
      </c>
      <c r="D122" s="7" t="str">
        <f t="shared" si="11"/>
        <v>N/A</v>
      </c>
      <c r="E122" s="26">
        <v>327.92248187000001</v>
      </c>
      <c r="F122" s="7" t="str">
        <f t="shared" si="12"/>
        <v>N/A</v>
      </c>
      <c r="G122" s="26">
        <v>300.62466548999998</v>
      </c>
      <c r="H122" s="7" t="str">
        <f t="shared" si="13"/>
        <v>N/A</v>
      </c>
      <c r="I122" s="8" t="s">
        <v>1748</v>
      </c>
      <c r="J122" s="8">
        <v>-8.32</v>
      </c>
      <c r="K122" s="25" t="s">
        <v>739</v>
      </c>
      <c r="L122" s="92" t="str">
        <f t="shared" si="16"/>
        <v>Yes</v>
      </c>
    </row>
    <row r="123" spans="1:12" ht="25" x14ac:dyDescent="0.25">
      <c r="A123" s="149" t="s">
        <v>643</v>
      </c>
      <c r="B123" s="21" t="s">
        <v>213</v>
      </c>
      <c r="C123" s="26">
        <v>0</v>
      </c>
      <c r="D123" s="7" t="str">
        <f t="shared" ref="D123:D131" si="17">IF($B123="N/A","N/A",IF(C123&gt;10,"No",IF(C123&lt;-10,"No","Yes")))</f>
        <v>N/A</v>
      </c>
      <c r="E123" s="26">
        <v>54322870</v>
      </c>
      <c r="F123" s="7" t="str">
        <f t="shared" ref="F123:F131" si="18">IF($B123="N/A","N/A",IF(E123&gt;10,"No",IF(E123&lt;-10,"No","Yes")))</f>
        <v>N/A</v>
      </c>
      <c r="G123" s="26">
        <v>64706328</v>
      </c>
      <c r="H123" s="7" t="str">
        <f t="shared" ref="H123:H131" si="19">IF($B123="N/A","N/A",IF(G123&gt;10,"No",IF(G123&lt;-10,"No","Yes")))</f>
        <v>N/A</v>
      </c>
      <c r="I123" s="8" t="s">
        <v>1748</v>
      </c>
      <c r="J123" s="8">
        <v>19.11</v>
      </c>
      <c r="K123" s="25" t="s">
        <v>739</v>
      </c>
      <c r="L123" s="92" t="str">
        <f t="shared" si="16"/>
        <v>Yes</v>
      </c>
    </row>
    <row r="124" spans="1:12" x14ac:dyDescent="0.25">
      <c r="A124" s="149" t="s">
        <v>644</v>
      </c>
      <c r="B124" s="21" t="s">
        <v>213</v>
      </c>
      <c r="C124" s="22">
        <v>0</v>
      </c>
      <c r="D124" s="7" t="str">
        <f t="shared" si="17"/>
        <v>N/A</v>
      </c>
      <c r="E124" s="22">
        <v>1662</v>
      </c>
      <c r="F124" s="7" t="str">
        <f t="shared" si="18"/>
        <v>N/A</v>
      </c>
      <c r="G124" s="22">
        <v>3576</v>
      </c>
      <c r="H124" s="7" t="str">
        <f t="shared" si="19"/>
        <v>N/A</v>
      </c>
      <c r="I124" s="8" t="s">
        <v>1748</v>
      </c>
      <c r="J124" s="8">
        <v>115.2</v>
      </c>
      <c r="K124" s="25" t="s">
        <v>739</v>
      </c>
      <c r="L124" s="92" t="str">
        <f t="shared" si="16"/>
        <v>No</v>
      </c>
    </row>
    <row r="125" spans="1:12" ht="25" x14ac:dyDescent="0.25">
      <c r="A125" s="149" t="s">
        <v>1461</v>
      </c>
      <c r="B125" s="21" t="s">
        <v>213</v>
      </c>
      <c r="C125" s="26" t="s">
        <v>1748</v>
      </c>
      <c r="D125" s="7" t="str">
        <f t="shared" si="17"/>
        <v>N/A</v>
      </c>
      <c r="E125" s="26">
        <v>32685.240674000001</v>
      </c>
      <c r="F125" s="7" t="str">
        <f t="shared" si="18"/>
        <v>N/A</v>
      </c>
      <c r="G125" s="26">
        <v>18094.610737999999</v>
      </c>
      <c r="H125" s="7" t="str">
        <f t="shared" si="19"/>
        <v>N/A</v>
      </c>
      <c r="I125" s="8" t="s">
        <v>1748</v>
      </c>
      <c r="J125" s="8">
        <v>-44.6</v>
      </c>
      <c r="K125" s="25" t="s">
        <v>739</v>
      </c>
      <c r="L125" s="92" t="str">
        <f t="shared" si="16"/>
        <v>No</v>
      </c>
    </row>
    <row r="126" spans="1:12" ht="25" x14ac:dyDescent="0.25">
      <c r="A126" s="149" t="s">
        <v>645</v>
      </c>
      <c r="B126" s="21" t="s">
        <v>213</v>
      </c>
      <c r="C126" s="26">
        <v>0</v>
      </c>
      <c r="D126" s="7" t="str">
        <f t="shared" si="17"/>
        <v>N/A</v>
      </c>
      <c r="E126" s="26">
        <v>346996</v>
      </c>
      <c r="F126" s="7" t="str">
        <f t="shared" si="18"/>
        <v>N/A</v>
      </c>
      <c r="G126" s="26">
        <v>488323</v>
      </c>
      <c r="H126" s="7" t="str">
        <f t="shared" si="19"/>
        <v>N/A</v>
      </c>
      <c r="I126" s="8" t="s">
        <v>1748</v>
      </c>
      <c r="J126" s="8">
        <v>40.729999999999997</v>
      </c>
      <c r="K126" s="25" t="s">
        <v>739</v>
      </c>
      <c r="L126" s="92" t="str">
        <f t="shared" si="16"/>
        <v>No</v>
      </c>
    </row>
    <row r="127" spans="1:12" x14ac:dyDescent="0.25">
      <c r="A127" s="149" t="s">
        <v>646</v>
      </c>
      <c r="B127" s="21" t="s">
        <v>213</v>
      </c>
      <c r="C127" s="22">
        <v>0</v>
      </c>
      <c r="D127" s="7" t="str">
        <f t="shared" si="17"/>
        <v>N/A</v>
      </c>
      <c r="E127" s="22">
        <v>1390</v>
      </c>
      <c r="F127" s="7" t="str">
        <f t="shared" si="18"/>
        <v>N/A</v>
      </c>
      <c r="G127" s="22">
        <v>1701</v>
      </c>
      <c r="H127" s="7" t="str">
        <f t="shared" si="19"/>
        <v>N/A</v>
      </c>
      <c r="I127" s="8" t="s">
        <v>1748</v>
      </c>
      <c r="J127" s="8">
        <v>22.37</v>
      </c>
      <c r="K127" s="25" t="s">
        <v>739</v>
      </c>
      <c r="L127" s="92" t="str">
        <f t="shared" si="16"/>
        <v>Yes</v>
      </c>
    </row>
    <row r="128" spans="1:12" ht="25" x14ac:dyDescent="0.25">
      <c r="A128" s="149" t="s">
        <v>1462</v>
      </c>
      <c r="B128" s="21" t="s">
        <v>213</v>
      </c>
      <c r="C128" s="26" t="s">
        <v>1748</v>
      </c>
      <c r="D128" s="7" t="str">
        <f t="shared" si="17"/>
        <v>N/A</v>
      </c>
      <c r="E128" s="26">
        <v>249.63741006999999</v>
      </c>
      <c r="F128" s="7" t="str">
        <f t="shared" si="18"/>
        <v>N/A</v>
      </c>
      <c r="G128" s="26">
        <v>287.07995297000002</v>
      </c>
      <c r="H128" s="7" t="str">
        <f t="shared" si="19"/>
        <v>N/A</v>
      </c>
      <c r="I128" s="8" t="s">
        <v>1748</v>
      </c>
      <c r="J128" s="8">
        <v>15</v>
      </c>
      <c r="K128" s="25" t="s">
        <v>739</v>
      </c>
      <c r="L128" s="92" t="str">
        <f t="shared" si="16"/>
        <v>Yes</v>
      </c>
    </row>
    <row r="129" spans="1:12" ht="25" x14ac:dyDescent="0.25">
      <c r="A129" s="149" t="s">
        <v>647</v>
      </c>
      <c r="B129" s="21" t="s">
        <v>213</v>
      </c>
      <c r="C129" s="26">
        <v>0</v>
      </c>
      <c r="D129" s="7" t="str">
        <f t="shared" si="17"/>
        <v>N/A</v>
      </c>
      <c r="E129" s="26">
        <v>26939644</v>
      </c>
      <c r="F129" s="7" t="str">
        <f t="shared" si="18"/>
        <v>N/A</v>
      </c>
      <c r="G129" s="26">
        <v>31834175</v>
      </c>
      <c r="H129" s="7" t="str">
        <f t="shared" si="19"/>
        <v>N/A</v>
      </c>
      <c r="I129" s="8" t="s">
        <v>1748</v>
      </c>
      <c r="J129" s="8">
        <v>18.170000000000002</v>
      </c>
      <c r="K129" s="25" t="s">
        <v>739</v>
      </c>
      <c r="L129" s="92" t="str">
        <f t="shared" si="16"/>
        <v>Yes</v>
      </c>
    </row>
    <row r="130" spans="1:12" x14ac:dyDescent="0.25">
      <c r="A130" s="149" t="s">
        <v>648</v>
      </c>
      <c r="B130" s="21" t="s">
        <v>213</v>
      </c>
      <c r="C130" s="22">
        <v>0</v>
      </c>
      <c r="D130" s="7" t="str">
        <f t="shared" si="17"/>
        <v>N/A</v>
      </c>
      <c r="E130" s="22">
        <v>2076</v>
      </c>
      <c r="F130" s="7" t="str">
        <f t="shared" si="18"/>
        <v>N/A</v>
      </c>
      <c r="G130" s="22">
        <v>4168</v>
      </c>
      <c r="H130" s="7" t="str">
        <f t="shared" si="19"/>
        <v>N/A</v>
      </c>
      <c r="I130" s="8" t="s">
        <v>1748</v>
      </c>
      <c r="J130" s="8">
        <v>100.8</v>
      </c>
      <c r="K130" s="25" t="s">
        <v>739</v>
      </c>
      <c r="L130" s="92" t="str">
        <f t="shared" si="16"/>
        <v>No</v>
      </c>
    </row>
    <row r="131" spans="1:12" ht="25" x14ac:dyDescent="0.25">
      <c r="A131" s="149" t="s">
        <v>1463</v>
      </c>
      <c r="B131" s="21" t="s">
        <v>213</v>
      </c>
      <c r="C131" s="26" t="s">
        <v>1748</v>
      </c>
      <c r="D131" s="7" t="str">
        <f t="shared" si="17"/>
        <v>N/A</v>
      </c>
      <c r="E131" s="26">
        <v>12976.707129</v>
      </c>
      <c r="F131" s="7" t="str">
        <f t="shared" si="18"/>
        <v>N/A</v>
      </c>
      <c r="G131" s="26">
        <v>7637.7579175000001</v>
      </c>
      <c r="H131" s="7" t="str">
        <f t="shared" si="19"/>
        <v>N/A</v>
      </c>
      <c r="I131" s="8" t="s">
        <v>1748</v>
      </c>
      <c r="J131" s="8">
        <v>-41.1</v>
      </c>
      <c r="K131" s="25" t="s">
        <v>739</v>
      </c>
      <c r="L131" s="92" t="str">
        <f t="shared" si="16"/>
        <v>No</v>
      </c>
    </row>
    <row r="132" spans="1:12" x14ac:dyDescent="0.25">
      <c r="A132" s="149" t="s">
        <v>1464</v>
      </c>
      <c r="B132" s="21" t="s">
        <v>213</v>
      </c>
      <c r="C132" s="26">
        <v>0</v>
      </c>
      <c r="D132" s="7" t="str">
        <f t="shared" ref="D132:D143" si="20">IF($B132="N/A","N/A",IF(C132&gt;10,"No",IF(C132&lt;-10,"No","Yes")))</f>
        <v>N/A</v>
      </c>
      <c r="E132" s="26">
        <v>379.20664240999997</v>
      </c>
      <c r="F132" s="7" t="str">
        <f t="shared" ref="F132:F143" si="21">IF($B132="N/A","N/A",IF(E132&gt;10,"No",IF(E132&lt;-10,"No","Yes")))</f>
        <v>N/A</v>
      </c>
      <c r="G132" s="26">
        <v>448.30528859999998</v>
      </c>
      <c r="H132" s="7" t="str">
        <f t="shared" ref="H132:H143" si="22">IF($B132="N/A","N/A",IF(G132&gt;10,"No",IF(G132&lt;-10,"No","Yes")))</f>
        <v>N/A</v>
      </c>
      <c r="I132" s="8" t="s">
        <v>1748</v>
      </c>
      <c r="J132" s="8">
        <v>18.22</v>
      </c>
      <c r="K132" s="25" t="s">
        <v>739</v>
      </c>
      <c r="L132" s="92" t="str">
        <f t="shared" ref="L132:L143" si="23">IF(J132="Div by 0", "N/A", IF(K132="N/A","N/A", IF(J132&gt;VALUE(MID(K132,1,2)), "No", IF(J132&lt;-1*VALUE(MID(K132,1,2)), "No", "Yes"))))</f>
        <v>Yes</v>
      </c>
    </row>
    <row r="133" spans="1:12" x14ac:dyDescent="0.25">
      <c r="A133" s="149" t="s">
        <v>1465</v>
      </c>
      <c r="B133" s="21" t="s">
        <v>213</v>
      </c>
      <c r="C133" s="26">
        <v>0</v>
      </c>
      <c r="D133" s="7" t="str">
        <f t="shared" si="20"/>
        <v>N/A</v>
      </c>
      <c r="E133" s="26">
        <v>284.48429879999998</v>
      </c>
      <c r="F133" s="7" t="str">
        <f t="shared" si="21"/>
        <v>N/A</v>
      </c>
      <c r="G133" s="26">
        <v>375.2344253</v>
      </c>
      <c r="H133" s="7" t="str">
        <f t="shared" si="22"/>
        <v>N/A</v>
      </c>
      <c r="I133" s="8" t="s">
        <v>1748</v>
      </c>
      <c r="J133" s="8">
        <v>31.9</v>
      </c>
      <c r="K133" s="25" t="s">
        <v>739</v>
      </c>
      <c r="L133" s="92" t="str">
        <f t="shared" si="23"/>
        <v>No</v>
      </c>
    </row>
    <row r="134" spans="1:12" x14ac:dyDescent="0.25">
      <c r="A134" s="149" t="s">
        <v>1466</v>
      </c>
      <c r="B134" s="21" t="s">
        <v>213</v>
      </c>
      <c r="C134" s="26">
        <v>0</v>
      </c>
      <c r="D134" s="7" t="str">
        <f t="shared" si="20"/>
        <v>N/A</v>
      </c>
      <c r="E134" s="26">
        <v>472.51312693</v>
      </c>
      <c r="F134" s="7" t="str">
        <f t="shared" si="21"/>
        <v>N/A</v>
      </c>
      <c r="G134" s="26">
        <v>518.89196034999998</v>
      </c>
      <c r="H134" s="7" t="str">
        <f t="shared" si="22"/>
        <v>N/A</v>
      </c>
      <c r="I134" s="8" t="s">
        <v>1748</v>
      </c>
      <c r="J134" s="8">
        <v>9.8149999999999995</v>
      </c>
      <c r="K134" s="25" t="s">
        <v>739</v>
      </c>
      <c r="L134" s="92" t="str">
        <f t="shared" si="23"/>
        <v>Yes</v>
      </c>
    </row>
    <row r="135" spans="1:12" x14ac:dyDescent="0.25">
      <c r="A135" s="149" t="s">
        <v>1467</v>
      </c>
      <c r="B135" s="21" t="s">
        <v>213</v>
      </c>
      <c r="C135" s="26">
        <v>0</v>
      </c>
      <c r="D135" s="7" t="str">
        <f t="shared" si="20"/>
        <v>N/A</v>
      </c>
      <c r="E135" s="26">
        <v>6931.6388030999997</v>
      </c>
      <c r="F135" s="7" t="str">
        <f t="shared" si="21"/>
        <v>N/A</v>
      </c>
      <c r="G135" s="26">
        <v>7398.5452923000003</v>
      </c>
      <c r="H135" s="7" t="str">
        <f t="shared" si="22"/>
        <v>N/A</v>
      </c>
      <c r="I135" s="8" t="s">
        <v>1748</v>
      </c>
      <c r="J135" s="8">
        <v>6.7359999999999998</v>
      </c>
      <c r="K135" s="25" t="s">
        <v>739</v>
      </c>
      <c r="L135" s="92" t="str">
        <f t="shared" si="23"/>
        <v>Yes</v>
      </c>
    </row>
    <row r="136" spans="1:12" x14ac:dyDescent="0.25">
      <c r="A136" s="149" t="s">
        <v>1468</v>
      </c>
      <c r="B136" s="21" t="s">
        <v>213</v>
      </c>
      <c r="C136" s="26">
        <v>0</v>
      </c>
      <c r="D136" s="7" t="str">
        <f t="shared" si="20"/>
        <v>N/A</v>
      </c>
      <c r="E136" s="26">
        <v>12382.507684</v>
      </c>
      <c r="F136" s="7" t="str">
        <f t="shared" si="21"/>
        <v>N/A</v>
      </c>
      <c r="G136" s="26">
        <v>13350.122742</v>
      </c>
      <c r="H136" s="7" t="str">
        <f t="shared" si="22"/>
        <v>N/A</v>
      </c>
      <c r="I136" s="8" t="s">
        <v>1748</v>
      </c>
      <c r="J136" s="8">
        <v>7.8140000000000001</v>
      </c>
      <c r="K136" s="25" t="s">
        <v>739</v>
      </c>
      <c r="L136" s="92" t="str">
        <f t="shared" si="23"/>
        <v>Yes</v>
      </c>
    </row>
    <row r="137" spans="1:12" x14ac:dyDescent="0.25">
      <c r="A137" s="149" t="s">
        <v>1469</v>
      </c>
      <c r="B137" s="21" t="s">
        <v>213</v>
      </c>
      <c r="C137" s="26">
        <v>0</v>
      </c>
      <c r="D137" s="7" t="str">
        <f t="shared" si="20"/>
        <v>N/A</v>
      </c>
      <c r="E137" s="26">
        <v>1539.4491102</v>
      </c>
      <c r="F137" s="7" t="str">
        <f t="shared" si="21"/>
        <v>N/A</v>
      </c>
      <c r="G137" s="26">
        <v>1665.9686489999999</v>
      </c>
      <c r="H137" s="7" t="str">
        <f t="shared" si="22"/>
        <v>N/A</v>
      </c>
      <c r="I137" s="8" t="s">
        <v>1748</v>
      </c>
      <c r="J137" s="8">
        <v>8.218</v>
      </c>
      <c r="K137" s="25" t="s">
        <v>739</v>
      </c>
      <c r="L137" s="92" t="str">
        <f t="shared" si="23"/>
        <v>Yes</v>
      </c>
    </row>
    <row r="138" spans="1:12" x14ac:dyDescent="0.25">
      <c r="A138" s="149" t="s">
        <v>1470</v>
      </c>
      <c r="B138" s="21" t="s">
        <v>213</v>
      </c>
      <c r="C138" s="26">
        <v>0</v>
      </c>
      <c r="D138" s="7" t="str">
        <f t="shared" si="20"/>
        <v>N/A</v>
      </c>
      <c r="E138" s="26">
        <v>113.16797162</v>
      </c>
      <c r="F138" s="7" t="str">
        <f t="shared" si="21"/>
        <v>N/A</v>
      </c>
      <c r="G138" s="26">
        <v>110.19085416999999</v>
      </c>
      <c r="H138" s="7" t="str">
        <f t="shared" si="22"/>
        <v>N/A</v>
      </c>
      <c r="I138" s="8" t="s">
        <v>1748</v>
      </c>
      <c r="J138" s="8">
        <v>-2.63</v>
      </c>
      <c r="K138" s="25" t="s">
        <v>739</v>
      </c>
      <c r="L138" s="92" t="str">
        <f t="shared" si="23"/>
        <v>Yes</v>
      </c>
    </row>
    <row r="139" spans="1:12" x14ac:dyDescent="0.25">
      <c r="A139" s="149" t="s">
        <v>1471</v>
      </c>
      <c r="B139" s="21" t="s">
        <v>213</v>
      </c>
      <c r="C139" s="26">
        <v>0</v>
      </c>
      <c r="D139" s="7" t="str">
        <f t="shared" si="20"/>
        <v>N/A</v>
      </c>
      <c r="E139" s="26">
        <v>50.723585045</v>
      </c>
      <c r="F139" s="7" t="str">
        <f t="shared" si="21"/>
        <v>N/A</v>
      </c>
      <c r="G139" s="26">
        <v>47.158568453000001</v>
      </c>
      <c r="H139" s="7" t="str">
        <f t="shared" si="22"/>
        <v>N/A</v>
      </c>
      <c r="I139" s="8" t="s">
        <v>1748</v>
      </c>
      <c r="J139" s="8">
        <v>-7.03</v>
      </c>
      <c r="K139" s="25" t="s">
        <v>739</v>
      </c>
      <c r="L139" s="92" t="str">
        <f t="shared" si="23"/>
        <v>Yes</v>
      </c>
    </row>
    <row r="140" spans="1:12" x14ac:dyDescent="0.25">
      <c r="A140" s="149" t="s">
        <v>1472</v>
      </c>
      <c r="B140" s="21" t="s">
        <v>213</v>
      </c>
      <c r="C140" s="26">
        <v>0</v>
      </c>
      <c r="D140" s="7" t="str">
        <f t="shared" si="20"/>
        <v>N/A</v>
      </c>
      <c r="E140" s="26">
        <v>172.42826151</v>
      </c>
      <c r="F140" s="7" t="str">
        <f t="shared" si="21"/>
        <v>N/A</v>
      </c>
      <c r="G140" s="26">
        <v>168.93428781</v>
      </c>
      <c r="H140" s="7" t="str">
        <f t="shared" si="22"/>
        <v>N/A</v>
      </c>
      <c r="I140" s="8" t="s">
        <v>1748</v>
      </c>
      <c r="J140" s="8">
        <v>-2.0299999999999998</v>
      </c>
      <c r="K140" s="25" t="s">
        <v>739</v>
      </c>
      <c r="L140" s="92" t="str">
        <f t="shared" si="23"/>
        <v>Yes</v>
      </c>
    </row>
    <row r="141" spans="1:12" x14ac:dyDescent="0.25">
      <c r="A141" s="149" t="s">
        <v>1473</v>
      </c>
      <c r="B141" s="21" t="s">
        <v>213</v>
      </c>
      <c r="C141" s="26">
        <v>0</v>
      </c>
      <c r="D141" s="7" t="str">
        <f t="shared" si="20"/>
        <v>N/A</v>
      </c>
      <c r="E141" s="26">
        <v>5234.0483568999998</v>
      </c>
      <c r="F141" s="7" t="str">
        <f t="shared" si="21"/>
        <v>N/A</v>
      </c>
      <c r="G141" s="26">
        <v>5197.4013011999996</v>
      </c>
      <c r="H141" s="7" t="str">
        <f t="shared" si="22"/>
        <v>N/A</v>
      </c>
      <c r="I141" s="8" t="s">
        <v>1748</v>
      </c>
      <c r="J141" s="8">
        <v>-0.7</v>
      </c>
      <c r="K141" s="25" t="s">
        <v>739</v>
      </c>
      <c r="L141" s="92" t="str">
        <f t="shared" si="23"/>
        <v>Yes</v>
      </c>
    </row>
    <row r="142" spans="1:12" x14ac:dyDescent="0.25">
      <c r="A142" s="149" t="s">
        <v>1474</v>
      </c>
      <c r="B142" s="21" t="s">
        <v>213</v>
      </c>
      <c r="C142" s="26">
        <v>0</v>
      </c>
      <c r="D142" s="7" t="str">
        <f t="shared" si="20"/>
        <v>N/A</v>
      </c>
      <c r="E142" s="26">
        <v>4160.3079650999998</v>
      </c>
      <c r="F142" s="7" t="str">
        <f t="shared" si="21"/>
        <v>N/A</v>
      </c>
      <c r="G142" s="26">
        <v>3717.4725999000002</v>
      </c>
      <c r="H142" s="7" t="str">
        <f t="shared" si="22"/>
        <v>N/A</v>
      </c>
      <c r="I142" s="8" t="s">
        <v>1748</v>
      </c>
      <c r="J142" s="8">
        <v>-10.6</v>
      </c>
      <c r="K142" s="25" t="s">
        <v>739</v>
      </c>
      <c r="L142" s="92" t="str">
        <f t="shared" si="23"/>
        <v>Yes</v>
      </c>
    </row>
    <row r="143" spans="1:12" x14ac:dyDescent="0.25">
      <c r="A143" s="149" t="s">
        <v>1475</v>
      </c>
      <c r="B143" s="21" t="s">
        <v>213</v>
      </c>
      <c r="C143" s="26">
        <v>0</v>
      </c>
      <c r="D143" s="7" t="str">
        <f t="shared" si="20"/>
        <v>N/A</v>
      </c>
      <c r="E143" s="26">
        <v>6317.0897191000004</v>
      </c>
      <c r="F143" s="7" t="str">
        <f t="shared" si="21"/>
        <v>N/A</v>
      </c>
      <c r="G143" s="26">
        <v>6641.5972834000004</v>
      </c>
      <c r="H143" s="7" t="str">
        <f t="shared" si="22"/>
        <v>N/A</v>
      </c>
      <c r="I143" s="8" t="s">
        <v>1748</v>
      </c>
      <c r="J143" s="8">
        <v>5.1369999999999996</v>
      </c>
      <c r="K143" s="25" t="s">
        <v>739</v>
      </c>
      <c r="L143" s="92" t="str">
        <f t="shared" si="23"/>
        <v>Yes</v>
      </c>
    </row>
    <row r="144" spans="1:12" x14ac:dyDescent="0.25">
      <c r="A144" s="149" t="s">
        <v>89</v>
      </c>
      <c r="B144" s="21" t="s">
        <v>213</v>
      </c>
      <c r="C144" s="4">
        <v>0</v>
      </c>
      <c r="D144" s="7" t="str">
        <f t="shared" ref="D144:D161" si="24">IF($B144="N/A","N/A",IF(C144&gt;10,"No",IF(C144&lt;-10,"No","Yes")))</f>
        <v>N/A</v>
      </c>
      <c r="E144" s="4">
        <v>11.200558741</v>
      </c>
      <c r="F144" s="7" t="str">
        <f t="shared" ref="F144:F161" si="25">IF($B144="N/A","N/A",IF(E144&gt;10,"No",IF(E144&lt;-10,"No","Yes")))</f>
        <v>N/A</v>
      </c>
      <c r="G144" s="4">
        <v>11.486197602000001</v>
      </c>
      <c r="H144" s="7" t="str">
        <f t="shared" ref="H144:H161" si="26">IF($B144="N/A","N/A",IF(G144&gt;10,"No",IF(G144&lt;-10,"No","Yes")))</f>
        <v>N/A</v>
      </c>
      <c r="I144" s="8" t="s">
        <v>1748</v>
      </c>
      <c r="J144" s="8">
        <v>2.5499999999999998</v>
      </c>
      <c r="K144" s="25" t="s">
        <v>739</v>
      </c>
      <c r="L144" s="92" t="str">
        <f t="shared" ref="L144:L161" si="27">IF(J144="Div by 0", "N/A", IF(K144="N/A","N/A", IF(J144&gt;VALUE(MID(K144,1,2)), "No", IF(J144&lt;-1*VALUE(MID(K144,1,2)), "No", "Yes"))))</f>
        <v>Yes</v>
      </c>
    </row>
    <row r="145" spans="1:12" x14ac:dyDescent="0.25">
      <c r="A145" s="149" t="s">
        <v>477</v>
      </c>
      <c r="B145" s="21" t="s">
        <v>213</v>
      </c>
      <c r="C145" s="4">
        <v>0</v>
      </c>
      <c r="D145" s="7" t="str">
        <f t="shared" si="24"/>
        <v>N/A</v>
      </c>
      <c r="E145" s="4">
        <v>12.494458400999999</v>
      </c>
      <c r="F145" s="7" t="str">
        <f t="shared" si="25"/>
        <v>N/A</v>
      </c>
      <c r="G145" s="4">
        <v>13.149024806</v>
      </c>
      <c r="H145" s="7" t="str">
        <f t="shared" si="26"/>
        <v>N/A</v>
      </c>
      <c r="I145" s="8" t="s">
        <v>1748</v>
      </c>
      <c r="J145" s="8">
        <v>5.2389999999999999</v>
      </c>
      <c r="K145" s="25" t="s">
        <v>739</v>
      </c>
      <c r="L145" s="92" t="str">
        <f t="shared" si="27"/>
        <v>Yes</v>
      </c>
    </row>
    <row r="146" spans="1:12" x14ac:dyDescent="0.25">
      <c r="A146" s="149" t="s">
        <v>478</v>
      </c>
      <c r="B146" s="21" t="s">
        <v>213</v>
      </c>
      <c r="C146" s="4">
        <v>0</v>
      </c>
      <c r="D146" s="7" t="str">
        <f t="shared" si="24"/>
        <v>N/A</v>
      </c>
      <c r="E146" s="4">
        <v>9.9021914987000006</v>
      </c>
      <c r="F146" s="7" t="str">
        <f t="shared" si="25"/>
        <v>N/A</v>
      </c>
      <c r="G146" s="4">
        <v>9.8384728340999992</v>
      </c>
      <c r="H146" s="7" t="str">
        <f t="shared" si="26"/>
        <v>N/A</v>
      </c>
      <c r="I146" s="8" t="s">
        <v>1748</v>
      </c>
      <c r="J146" s="8">
        <v>-0.64300000000000002</v>
      </c>
      <c r="K146" s="25" t="s">
        <v>739</v>
      </c>
      <c r="L146" s="92" t="str">
        <f t="shared" si="27"/>
        <v>Yes</v>
      </c>
    </row>
    <row r="147" spans="1:12" x14ac:dyDescent="0.25">
      <c r="A147" s="149" t="s">
        <v>1476</v>
      </c>
      <c r="B147" s="21" t="s">
        <v>213</v>
      </c>
      <c r="C147" s="4">
        <v>0</v>
      </c>
      <c r="D147" s="7" t="str">
        <f t="shared" si="24"/>
        <v>N/A</v>
      </c>
      <c r="E147" s="4">
        <v>23.634392000999998</v>
      </c>
      <c r="F147" s="7" t="str">
        <f t="shared" si="25"/>
        <v>N/A</v>
      </c>
      <c r="G147" s="4">
        <v>23.805186356</v>
      </c>
      <c r="H147" s="7" t="str">
        <f t="shared" si="26"/>
        <v>N/A</v>
      </c>
      <c r="I147" s="8" t="s">
        <v>1748</v>
      </c>
      <c r="J147" s="8">
        <v>0.72270000000000001</v>
      </c>
      <c r="K147" s="25" t="s">
        <v>739</v>
      </c>
      <c r="L147" s="92" t="str">
        <f t="shared" si="27"/>
        <v>Yes</v>
      </c>
    </row>
    <row r="148" spans="1:12" x14ac:dyDescent="0.25">
      <c r="A148" s="149" t="s">
        <v>1477</v>
      </c>
      <c r="B148" s="21" t="s">
        <v>213</v>
      </c>
      <c r="C148" s="4">
        <v>0</v>
      </c>
      <c r="D148" s="7" t="str">
        <f t="shared" si="24"/>
        <v>N/A</v>
      </c>
      <c r="E148" s="4">
        <v>42.755282991000001</v>
      </c>
      <c r="F148" s="7" t="str">
        <f t="shared" si="25"/>
        <v>N/A</v>
      </c>
      <c r="G148" s="4">
        <v>43.450104146999998</v>
      </c>
      <c r="H148" s="7" t="str">
        <f t="shared" si="26"/>
        <v>N/A</v>
      </c>
      <c r="I148" s="8" t="s">
        <v>1748</v>
      </c>
      <c r="J148" s="8">
        <v>1.625</v>
      </c>
      <c r="K148" s="25" t="s">
        <v>739</v>
      </c>
      <c r="L148" s="92" t="str">
        <f t="shared" si="27"/>
        <v>Yes</v>
      </c>
    </row>
    <row r="149" spans="1:12" x14ac:dyDescent="0.25">
      <c r="A149" s="149" t="s">
        <v>1478</v>
      </c>
      <c r="B149" s="21" t="s">
        <v>213</v>
      </c>
      <c r="C149" s="4">
        <v>0</v>
      </c>
      <c r="D149" s="7" t="str">
        <f t="shared" si="24"/>
        <v>N/A</v>
      </c>
      <c r="E149" s="4">
        <v>4.7212825415999999</v>
      </c>
      <c r="F149" s="7" t="str">
        <f t="shared" si="25"/>
        <v>N/A</v>
      </c>
      <c r="G149" s="4">
        <v>4.8788546255999998</v>
      </c>
      <c r="H149" s="7" t="str">
        <f t="shared" si="26"/>
        <v>N/A</v>
      </c>
      <c r="I149" s="8" t="s">
        <v>1748</v>
      </c>
      <c r="J149" s="8">
        <v>3.3370000000000002</v>
      </c>
      <c r="K149" s="25" t="s">
        <v>739</v>
      </c>
      <c r="L149" s="92" t="str">
        <f t="shared" si="27"/>
        <v>Yes</v>
      </c>
    </row>
    <row r="150" spans="1:12" x14ac:dyDescent="0.25">
      <c r="A150" s="149" t="s">
        <v>90</v>
      </c>
      <c r="B150" s="21" t="s">
        <v>213</v>
      </c>
      <c r="C150" s="4">
        <v>0</v>
      </c>
      <c r="D150" s="7" t="str">
        <f t="shared" si="24"/>
        <v>N/A</v>
      </c>
      <c r="E150" s="4">
        <v>33.873695044999998</v>
      </c>
      <c r="F150" s="7" t="str">
        <f t="shared" si="25"/>
        <v>N/A</v>
      </c>
      <c r="G150" s="4">
        <v>33.088577004999998</v>
      </c>
      <c r="H150" s="7" t="str">
        <f t="shared" si="26"/>
        <v>N/A</v>
      </c>
      <c r="I150" s="8" t="s">
        <v>1748</v>
      </c>
      <c r="J150" s="8">
        <v>-2.3199999999999998</v>
      </c>
      <c r="K150" s="25" t="s">
        <v>739</v>
      </c>
      <c r="L150" s="92" t="str">
        <f t="shared" si="27"/>
        <v>Yes</v>
      </c>
    </row>
    <row r="151" spans="1:12" x14ac:dyDescent="0.25">
      <c r="A151" s="149" t="s">
        <v>479</v>
      </c>
      <c r="B151" s="21" t="s">
        <v>213</v>
      </c>
      <c r="C151" s="4">
        <v>0</v>
      </c>
      <c r="D151" s="7" t="str">
        <f t="shared" si="24"/>
        <v>N/A</v>
      </c>
      <c r="E151" s="4">
        <v>38.824442146000003</v>
      </c>
      <c r="F151" s="7" t="str">
        <f t="shared" si="25"/>
        <v>N/A</v>
      </c>
      <c r="G151" s="4">
        <v>37.667108501999998</v>
      </c>
      <c r="H151" s="7" t="str">
        <f t="shared" si="26"/>
        <v>N/A</v>
      </c>
      <c r="I151" s="8" t="s">
        <v>1748</v>
      </c>
      <c r="J151" s="8">
        <v>-2.98</v>
      </c>
      <c r="K151" s="25" t="s">
        <v>739</v>
      </c>
      <c r="L151" s="92" t="str">
        <f t="shared" si="27"/>
        <v>Yes</v>
      </c>
    </row>
    <row r="152" spans="1:12" x14ac:dyDescent="0.25">
      <c r="A152" s="149" t="s">
        <v>480</v>
      </c>
      <c r="B152" s="21" t="s">
        <v>213</v>
      </c>
      <c r="C152" s="4">
        <v>0</v>
      </c>
      <c r="D152" s="7" t="str">
        <f t="shared" si="24"/>
        <v>N/A</v>
      </c>
      <c r="E152" s="4">
        <v>28.978526253999998</v>
      </c>
      <c r="F152" s="7" t="str">
        <f t="shared" si="25"/>
        <v>N/A</v>
      </c>
      <c r="G152" s="4">
        <v>28.634361233</v>
      </c>
      <c r="H152" s="7" t="str">
        <f t="shared" si="26"/>
        <v>N/A</v>
      </c>
      <c r="I152" s="8" t="s">
        <v>1748</v>
      </c>
      <c r="J152" s="8">
        <v>-1.19</v>
      </c>
      <c r="K152" s="25" t="s">
        <v>739</v>
      </c>
      <c r="L152" s="92" t="str">
        <f t="shared" si="27"/>
        <v>Yes</v>
      </c>
    </row>
    <row r="153" spans="1:12" x14ac:dyDescent="0.25">
      <c r="A153" s="149" t="s">
        <v>117</v>
      </c>
      <c r="B153" s="21" t="s">
        <v>213</v>
      </c>
      <c r="C153" s="4">
        <v>0</v>
      </c>
      <c r="D153" s="7" t="str">
        <f t="shared" si="24"/>
        <v>N/A</v>
      </c>
      <c r="E153" s="4">
        <v>62.244522863999997</v>
      </c>
      <c r="F153" s="7" t="str">
        <f t="shared" si="25"/>
        <v>N/A</v>
      </c>
      <c r="G153" s="4">
        <v>73.122037363999993</v>
      </c>
      <c r="H153" s="7" t="str">
        <f t="shared" si="26"/>
        <v>N/A</v>
      </c>
      <c r="I153" s="8" t="s">
        <v>1748</v>
      </c>
      <c r="J153" s="8">
        <v>17.48</v>
      </c>
      <c r="K153" s="25" t="s">
        <v>739</v>
      </c>
      <c r="L153" s="92" t="str">
        <f t="shared" si="27"/>
        <v>Yes</v>
      </c>
    </row>
    <row r="154" spans="1:12" x14ac:dyDescent="0.25">
      <c r="A154" s="149" t="s">
        <v>481</v>
      </c>
      <c r="B154" s="21" t="s">
        <v>213</v>
      </c>
      <c r="C154" s="4">
        <v>0</v>
      </c>
      <c r="D154" s="7" t="str">
        <f t="shared" si="24"/>
        <v>N/A</v>
      </c>
      <c r="E154" s="4">
        <v>65.749224175999998</v>
      </c>
      <c r="F154" s="7" t="str">
        <f t="shared" si="25"/>
        <v>N/A</v>
      </c>
      <c r="G154" s="4">
        <v>71.963643249</v>
      </c>
      <c r="H154" s="7" t="str">
        <f t="shared" si="26"/>
        <v>N/A</v>
      </c>
      <c r="I154" s="8" t="s">
        <v>1748</v>
      </c>
      <c r="J154" s="8">
        <v>9.452</v>
      </c>
      <c r="K154" s="25" t="s">
        <v>739</v>
      </c>
      <c r="L154" s="92" t="str">
        <f t="shared" si="27"/>
        <v>Yes</v>
      </c>
    </row>
    <row r="155" spans="1:12" x14ac:dyDescent="0.25">
      <c r="A155" s="149" t="s">
        <v>482</v>
      </c>
      <c r="B155" s="21" t="s">
        <v>213</v>
      </c>
      <c r="C155" s="4">
        <v>0</v>
      </c>
      <c r="D155" s="7" t="str">
        <f t="shared" si="24"/>
        <v>N/A</v>
      </c>
      <c r="E155" s="4">
        <v>58.729224885999997</v>
      </c>
      <c r="F155" s="7" t="str">
        <f t="shared" si="25"/>
        <v>N/A</v>
      </c>
      <c r="G155" s="4">
        <v>74.225403818000004</v>
      </c>
      <c r="H155" s="7" t="str">
        <f t="shared" si="26"/>
        <v>N/A</v>
      </c>
      <c r="I155" s="8" t="s">
        <v>1748</v>
      </c>
      <c r="J155" s="8">
        <v>26.39</v>
      </c>
      <c r="K155" s="25" t="s">
        <v>739</v>
      </c>
      <c r="L155" s="92" t="str">
        <f t="shared" si="27"/>
        <v>Yes</v>
      </c>
    </row>
    <row r="156" spans="1:12" x14ac:dyDescent="0.25">
      <c r="A156" s="149" t="s">
        <v>1479</v>
      </c>
      <c r="B156" s="21" t="s">
        <v>213</v>
      </c>
      <c r="C156" s="22" t="s">
        <v>1748</v>
      </c>
      <c r="D156" s="7" t="str">
        <f t="shared" si="24"/>
        <v>N/A</v>
      </c>
      <c r="E156" s="22">
        <v>1.2843780767999999</v>
      </c>
      <c r="F156" s="7" t="str">
        <f t="shared" si="25"/>
        <v>N/A</v>
      </c>
      <c r="G156" s="22">
        <v>1.5363327399</v>
      </c>
      <c r="H156" s="7" t="str">
        <f t="shared" si="26"/>
        <v>N/A</v>
      </c>
      <c r="I156" s="8" t="s">
        <v>1748</v>
      </c>
      <c r="J156" s="8">
        <v>19.62</v>
      </c>
      <c r="K156" s="25" t="s">
        <v>739</v>
      </c>
      <c r="L156" s="92" t="str">
        <f t="shared" si="27"/>
        <v>Yes</v>
      </c>
    </row>
    <row r="157" spans="1:12" x14ac:dyDescent="0.25">
      <c r="A157" s="149" t="s">
        <v>1480</v>
      </c>
      <c r="B157" s="21" t="s">
        <v>213</v>
      </c>
      <c r="C157" s="22" t="s">
        <v>1748</v>
      </c>
      <c r="D157" s="7" t="str">
        <f t="shared" si="24"/>
        <v>N/A</v>
      </c>
      <c r="E157" s="22">
        <v>0.7856298048</v>
      </c>
      <c r="F157" s="7" t="str">
        <f t="shared" si="25"/>
        <v>N/A</v>
      </c>
      <c r="G157" s="22">
        <v>0.97177419350000005</v>
      </c>
      <c r="H157" s="7" t="str">
        <f t="shared" si="26"/>
        <v>N/A</v>
      </c>
      <c r="I157" s="8" t="s">
        <v>1748</v>
      </c>
      <c r="J157" s="8">
        <v>23.69</v>
      </c>
      <c r="K157" s="25" t="s">
        <v>739</v>
      </c>
      <c r="L157" s="92" t="str">
        <f t="shared" si="27"/>
        <v>Yes</v>
      </c>
    </row>
    <row r="158" spans="1:12" x14ac:dyDescent="0.25">
      <c r="A158" s="149" t="s">
        <v>1481</v>
      </c>
      <c r="B158" s="21" t="s">
        <v>213</v>
      </c>
      <c r="C158" s="22" t="s">
        <v>1748</v>
      </c>
      <c r="D158" s="7" t="str">
        <f t="shared" si="24"/>
        <v>N/A</v>
      </c>
      <c r="E158" s="22">
        <v>1.8989974006999999</v>
      </c>
      <c r="F158" s="7" t="str">
        <f t="shared" si="25"/>
        <v>N/A</v>
      </c>
      <c r="G158" s="22">
        <v>2.271641791</v>
      </c>
      <c r="H158" s="7" t="str">
        <f t="shared" si="26"/>
        <v>N/A</v>
      </c>
      <c r="I158" s="8" t="s">
        <v>1748</v>
      </c>
      <c r="J158" s="8">
        <v>19.62</v>
      </c>
      <c r="K158" s="25" t="s">
        <v>739</v>
      </c>
      <c r="L158" s="92" t="str">
        <f t="shared" si="27"/>
        <v>Yes</v>
      </c>
    </row>
    <row r="159" spans="1:12" x14ac:dyDescent="0.25">
      <c r="A159" s="149" t="s">
        <v>1482</v>
      </c>
      <c r="B159" s="21" t="s">
        <v>213</v>
      </c>
      <c r="C159" s="22" t="s">
        <v>1748</v>
      </c>
      <c r="D159" s="7" t="str">
        <f t="shared" si="24"/>
        <v>N/A</v>
      </c>
      <c r="E159" s="22">
        <v>236.20981413999999</v>
      </c>
      <c r="F159" s="7" t="str">
        <f t="shared" si="25"/>
        <v>N/A</v>
      </c>
      <c r="G159" s="22">
        <v>245.38973917999999</v>
      </c>
      <c r="H159" s="7" t="str">
        <f t="shared" si="26"/>
        <v>N/A</v>
      </c>
      <c r="I159" s="8" t="s">
        <v>1748</v>
      </c>
      <c r="J159" s="8">
        <v>3.8860000000000001</v>
      </c>
      <c r="K159" s="25" t="s">
        <v>739</v>
      </c>
      <c r="L159" s="92" t="str">
        <f t="shared" si="27"/>
        <v>Yes</v>
      </c>
    </row>
    <row r="160" spans="1:12" x14ac:dyDescent="0.25">
      <c r="A160" s="149" t="s">
        <v>1483</v>
      </c>
      <c r="B160" s="21" t="s">
        <v>213</v>
      </c>
      <c r="C160" s="22" t="s">
        <v>1748</v>
      </c>
      <c r="D160" s="7" t="str">
        <f t="shared" si="24"/>
        <v>N/A</v>
      </c>
      <c r="E160" s="22">
        <v>236.74552839</v>
      </c>
      <c r="F160" s="7" t="str">
        <f t="shared" si="25"/>
        <v>N/A</v>
      </c>
      <c r="G160" s="22">
        <v>246.20186525</v>
      </c>
      <c r="H160" s="7" t="str">
        <f t="shared" si="26"/>
        <v>N/A</v>
      </c>
      <c r="I160" s="8" t="s">
        <v>1748</v>
      </c>
      <c r="J160" s="8">
        <v>3.9940000000000002</v>
      </c>
      <c r="K160" s="25" t="s">
        <v>739</v>
      </c>
      <c r="L160" s="92" t="str">
        <f t="shared" si="27"/>
        <v>Yes</v>
      </c>
    </row>
    <row r="161" spans="1:12" x14ac:dyDescent="0.25">
      <c r="A161" s="149" t="s">
        <v>1484</v>
      </c>
      <c r="B161" s="21" t="s">
        <v>213</v>
      </c>
      <c r="C161" s="22" t="s">
        <v>1748</v>
      </c>
      <c r="D161" s="7" t="str">
        <f t="shared" si="24"/>
        <v>N/A</v>
      </c>
      <c r="E161" s="22">
        <v>231.54750779</v>
      </c>
      <c r="F161" s="7" t="str">
        <f t="shared" si="25"/>
        <v>N/A</v>
      </c>
      <c r="G161" s="22">
        <v>238.93303236</v>
      </c>
      <c r="H161" s="7" t="str">
        <f t="shared" si="26"/>
        <v>N/A</v>
      </c>
      <c r="I161" s="8" t="s">
        <v>1748</v>
      </c>
      <c r="J161" s="8">
        <v>3.19</v>
      </c>
      <c r="K161" s="25" t="s">
        <v>739</v>
      </c>
      <c r="L161" s="92" t="str">
        <f t="shared" si="27"/>
        <v>Yes</v>
      </c>
    </row>
    <row r="162" spans="1:12" x14ac:dyDescent="0.25">
      <c r="A162" s="149" t="s">
        <v>1617</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1748</v>
      </c>
      <c r="J162" s="8" t="s">
        <v>1748</v>
      </c>
      <c r="K162" s="10" t="s">
        <v>213</v>
      </c>
      <c r="L162" s="92" t="str">
        <f t="shared" ref="L162:L172" si="31">IF(J162="Div by 0", "N/A", IF(K162="N/A","N/A", IF(J162&gt;VALUE(MID(K162,1,2)), "No", IF(J162&lt;-1*VALUE(MID(K162,1,2)), "No", "Yes"))))</f>
        <v>N/A</v>
      </c>
    </row>
    <row r="163" spans="1:12" x14ac:dyDescent="0.25">
      <c r="A163" s="149" t="s">
        <v>126</v>
      </c>
      <c r="B163" s="21" t="s">
        <v>213</v>
      </c>
      <c r="C163" s="22">
        <v>0</v>
      </c>
      <c r="D163" s="7" t="str">
        <f t="shared" si="28"/>
        <v>N/A</v>
      </c>
      <c r="E163" s="22">
        <v>11</v>
      </c>
      <c r="F163" s="7" t="str">
        <f t="shared" si="29"/>
        <v>N/A</v>
      </c>
      <c r="G163" s="22">
        <v>0</v>
      </c>
      <c r="H163" s="7" t="str">
        <f t="shared" si="30"/>
        <v>N/A</v>
      </c>
      <c r="I163" s="8" t="s">
        <v>1748</v>
      </c>
      <c r="J163" s="8">
        <v>-100</v>
      </c>
      <c r="K163" s="10" t="s">
        <v>213</v>
      </c>
      <c r="L163" s="92" t="str">
        <f t="shared" si="31"/>
        <v>N/A</v>
      </c>
    </row>
    <row r="164" spans="1:12" ht="25" x14ac:dyDescent="0.25">
      <c r="A164" s="149" t="s">
        <v>1618</v>
      </c>
      <c r="B164" s="21" t="s">
        <v>213</v>
      </c>
      <c r="C164" s="22">
        <v>0</v>
      </c>
      <c r="D164" s="7" t="str">
        <f t="shared" si="28"/>
        <v>N/A</v>
      </c>
      <c r="E164" s="22">
        <v>0</v>
      </c>
      <c r="F164" s="7" t="str">
        <f t="shared" si="29"/>
        <v>N/A</v>
      </c>
      <c r="G164" s="22">
        <v>0</v>
      </c>
      <c r="H164" s="7" t="str">
        <f t="shared" si="30"/>
        <v>N/A</v>
      </c>
      <c r="I164" s="8" t="s">
        <v>1748</v>
      </c>
      <c r="J164" s="8" t="s">
        <v>1748</v>
      </c>
      <c r="K164" s="10" t="s">
        <v>213</v>
      </c>
      <c r="L164" s="92" t="str">
        <f t="shared" si="31"/>
        <v>N/A</v>
      </c>
    </row>
    <row r="165" spans="1:12" ht="25" x14ac:dyDescent="0.25">
      <c r="A165" s="149" t="s">
        <v>1485</v>
      </c>
      <c r="B165" s="21" t="s">
        <v>213</v>
      </c>
      <c r="C165" s="22">
        <v>0</v>
      </c>
      <c r="D165" s="7" t="str">
        <f t="shared" si="28"/>
        <v>N/A</v>
      </c>
      <c r="E165" s="22">
        <v>11</v>
      </c>
      <c r="F165" s="7" t="str">
        <f t="shared" si="29"/>
        <v>N/A</v>
      </c>
      <c r="G165" s="22">
        <v>11</v>
      </c>
      <c r="H165" s="7" t="str">
        <f t="shared" si="30"/>
        <v>N/A</v>
      </c>
      <c r="I165" s="8" t="s">
        <v>1748</v>
      </c>
      <c r="J165" s="8">
        <v>100</v>
      </c>
      <c r="K165" s="10" t="s">
        <v>213</v>
      </c>
      <c r="L165" s="92" t="str">
        <f t="shared" si="31"/>
        <v>N/A</v>
      </c>
    </row>
    <row r="166" spans="1:12" x14ac:dyDescent="0.25">
      <c r="A166" s="149" t="s">
        <v>1619</v>
      </c>
      <c r="B166" s="21" t="s">
        <v>213</v>
      </c>
      <c r="C166" s="22">
        <v>0</v>
      </c>
      <c r="D166" s="7" t="str">
        <f t="shared" si="28"/>
        <v>N/A</v>
      </c>
      <c r="E166" s="22">
        <v>0</v>
      </c>
      <c r="F166" s="7" t="str">
        <f t="shared" si="29"/>
        <v>N/A</v>
      </c>
      <c r="G166" s="22">
        <v>0</v>
      </c>
      <c r="H166" s="7" t="str">
        <f t="shared" si="30"/>
        <v>N/A</v>
      </c>
      <c r="I166" s="8" t="s">
        <v>1748</v>
      </c>
      <c r="J166" s="8" t="s">
        <v>1748</v>
      </c>
      <c r="K166" s="10" t="s">
        <v>213</v>
      </c>
      <c r="L166" s="92" t="str">
        <f t="shared" si="31"/>
        <v>N/A</v>
      </c>
    </row>
    <row r="167" spans="1:12" x14ac:dyDescent="0.25">
      <c r="A167" s="149" t="s">
        <v>1620</v>
      </c>
      <c r="B167" s="21" t="s">
        <v>213</v>
      </c>
      <c r="C167" s="22">
        <v>0</v>
      </c>
      <c r="D167" s="7" t="str">
        <f t="shared" si="28"/>
        <v>N/A</v>
      </c>
      <c r="E167" s="22">
        <v>11</v>
      </c>
      <c r="F167" s="7" t="str">
        <f t="shared" si="29"/>
        <v>N/A</v>
      </c>
      <c r="G167" s="22">
        <v>11</v>
      </c>
      <c r="H167" s="7" t="str">
        <f t="shared" si="30"/>
        <v>N/A</v>
      </c>
      <c r="I167" s="8" t="s">
        <v>1748</v>
      </c>
      <c r="J167" s="8">
        <v>100</v>
      </c>
      <c r="K167" s="10" t="s">
        <v>213</v>
      </c>
      <c r="L167" s="92" t="str">
        <f t="shared" si="31"/>
        <v>N/A</v>
      </c>
    </row>
    <row r="168" spans="1:12" x14ac:dyDescent="0.25">
      <c r="A168" s="149" t="s">
        <v>125</v>
      </c>
      <c r="B168" s="21" t="s">
        <v>213</v>
      </c>
      <c r="C168" s="26">
        <v>0</v>
      </c>
      <c r="D168" s="7" t="str">
        <f t="shared" si="28"/>
        <v>N/A</v>
      </c>
      <c r="E168" s="26">
        <v>595580</v>
      </c>
      <c r="F168" s="7" t="str">
        <f t="shared" si="29"/>
        <v>N/A</v>
      </c>
      <c r="G168" s="26">
        <v>483699</v>
      </c>
      <c r="H168" s="7" t="str">
        <f t="shared" si="30"/>
        <v>N/A</v>
      </c>
      <c r="I168" s="8" t="s">
        <v>1748</v>
      </c>
      <c r="J168" s="8">
        <v>-18.8</v>
      </c>
      <c r="K168" s="10" t="s">
        <v>213</v>
      </c>
      <c r="L168" s="92" t="str">
        <f t="shared" si="31"/>
        <v>N/A</v>
      </c>
    </row>
    <row r="169" spans="1:12" x14ac:dyDescent="0.25">
      <c r="A169" s="149" t="s">
        <v>1621</v>
      </c>
      <c r="B169" s="21" t="s">
        <v>213</v>
      </c>
      <c r="C169" s="26">
        <v>0</v>
      </c>
      <c r="D169" s="7" t="str">
        <f t="shared" si="28"/>
        <v>N/A</v>
      </c>
      <c r="E169" s="26">
        <v>318966</v>
      </c>
      <c r="F169" s="7" t="str">
        <f t="shared" si="29"/>
        <v>N/A</v>
      </c>
      <c r="G169" s="26">
        <v>481496</v>
      </c>
      <c r="H169" s="7" t="str">
        <f t="shared" si="30"/>
        <v>N/A</v>
      </c>
      <c r="I169" s="8" t="s">
        <v>1748</v>
      </c>
      <c r="J169" s="8">
        <v>50.96</v>
      </c>
      <c r="K169" s="10" t="s">
        <v>213</v>
      </c>
      <c r="L169" s="92" t="str">
        <f t="shared" si="31"/>
        <v>N/A</v>
      </c>
    </row>
    <row r="170" spans="1:12" x14ac:dyDescent="0.25">
      <c r="A170" s="149" t="s">
        <v>1378</v>
      </c>
      <c r="B170" s="21" t="s">
        <v>213</v>
      </c>
      <c r="C170" s="26">
        <v>0</v>
      </c>
      <c r="D170" s="7" t="str">
        <f t="shared" si="28"/>
        <v>N/A</v>
      </c>
      <c r="E170" s="26">
        <v>273234</v>
      </c>
      <c r="F170" s="7" t="str">
        <f t="shared" si="29"/>
        <v>N/A</v>
      </c>
      <c r="G170" s="26">
        <v>255500</v>
      </c>
      <c r="H170" s="7" t="str">
        <f t="shared" si="30"/>
        <v>N/A</v>
      </c>
      <c r="I170" s="8" t="s">
        <v>1748</v>
      </c>
      <c r="J170" s="8">
        <v>-6.49</v>
      </c>
      <c r="K170" s="10" t="s">
        <v>213</v>
      </c>
      <c r="L170" s="92" t="str">
        <f t="shared" si="31"/>
        <v>N/A</v>
      </c>
    </row>
    <row r="171" spans="1:12" x14ac:dyDescent="0.25">
      <c r="A171" s="149" t="s">
        <v>1615</v>
      </c>
      <c r="B171" s="21" t="s">
        <v>213</v>
      </c>
      <c r="C171" s="26">
        <v>0</v>
      </c>
      <c r="D171" s="7" t="str">
        <f t="shared" si="28"/>
        <v>N/A</v>
      </c>
      <c r="E171" s="26">
        <v>117419</v>
      </c>
      <c r="F171" s="7" t="str">
        <f t="shared" si="29"/>
        <v>N/A</v>
      </c>
      <c r="G171" s="26">
        <v>98697</v>
      </c>
      <c r="H171" s="7" t="str">
        <f t="shared" si="30"/>
        <v>N/A</v>
      </c>
      <c r="I171" s="8" t="s">
        <v>1748</v>
      </c>
      <c r="J171" s="8">
        <v>-15.9</v>
      </c>
      <c r="K171" s="10" t="s">
        <v>213</v>
      </c>
      <c r="L171" s="92" t="str">
        <f t="shared" si="31"/>
        <v>N/A</v>
      </c>
    </row>
    <row r="172" spans="1:12" x14ac:dyDescent="0.25">
      <c r="A172" s="149" t="s">
        <v>1616</v>
      </c>
      <c r="B172" s="21" t="s">
        <v>213</v>
      </c>
      <c r="C172" s="26">
        <v>0</v>
      </c>
      <c r="D172" s="7" t="str">
        <f t="shared" si="28"/>
        <v>N/A</v>
      </c>
      <c r="E172" s="26">
        <v>594662</v>
      </c>
      <c r="F172" s="7" t="str">
        <f t="shared" si="29"/>
        <v>N/A</v>
      </c>
      <c r="G172" s="26">
        <v>363767</v>
      </c>
      <c r="H172" s="7" t="str">
        <f t="shared" si="30"/>
        <v>N/A</v>
      </c>
      <c r="I172" s="8" t="s">
        <v>1748</v>
      </c>
      <c r="J172" s="8">
        <v>-38.799999999999997</v>
      </c>
      <c r="K172" s="10" t="s">
        <v>213</v>
      </c>
      <c r="L172" s="92" t="str">
        <f t="shared" si="31"/>
        <v>N/A</v>
      </c>
    </row>
    <row r="173" spans="1:12" ht="25" x14ac:dyDescent="0.25">
      <c r="A173" s="149" t="s">
        <v>1379</v>
      </c>
      <c r="B173" s="21" t="s">
        <v>213</v>
      </c>
      <c r="C173" s="26">
        <v>0</v>
      </c>
      <c r="D173" s="7" t="str">
        <f t="shared" ref="D173:D187" si="32">IF($B173="N/A","N/A",IF(C173&gt;10,"No",IF(C173&lt;-10,"No","Yes")))</f>
        <v>N/A</v>
      </c>
      <c r="E173" s="26">
        <v>47548</v>
      </c>
      <c r="F173" s="7" t="str">
        <f t="shared" ref="F173:F187" si="33">IF($B173="N/A","N/A",IF(E173&gt;10,"No",IF(E173&lt;-10,"No","Yes")))</f>
        <v>N/A</v>
      </c>
      <c r="G173" s="26">
        <v>61289</v>
      </c>
      <c r="H173" s="7" t="str">
        <f t="shared" ref="H173:H187" si="34">IF($B173="N/A","N/A",IF(G173&gt;10,"No",IF(G173&lt;-10,"No","Yes")))</f>
        <v>N/A</v>
      </c>
      <c r="I173" s="8" t="s">
        <v>1748</v>
      </c>
      <c r="J173" s="8">
        <v>28.9</v>
      </c>
      <c r="K173" s="25" t="s">
        <v>739</v>
      </c>
      <c r="L173" s="92" t="str">
        <f t="shared" ref="L173:L187" si="35">IF(J173="Div by 0", "N/A", IF(K173="N/A","N/A", IF(J173&gt;VALUE(MID(K173,1,2)), "No", IF(J173&lt;-1*VALUE(MID(K173,1,2)), "No", "Yes"))))</f>
        <v>Yes</v>
      </c>
    </row>
    <row r="174" spans="1:12" x14ac:dyDescent="0.25">
      <c r="A174" s="149" t="s">
        <v>649</v>
      </c>
      <c r="B174" s="21" t="s">
        <v>213</v>
      </c>
      <c r="C174" s="22">
        <v>0</v>
      </c>
      <c r="D174" s="7" t="str">
        <f t="shared" si="32"/>
        <v>N/A</v>
      </c>
      <c r="E174" s="22">
        <v>220</v>
      </c>
      <c r="F174" s="7" t="str">
        <f t="shared" si="33"/>
        <v>N/A</v>
      </c>
      <c r="G174" s="22">
        <v>276</v>
      </c>
      <c r="H174" s="7" t="str">
        <f t="shared" si="34"/>
        <v>N/A</v>
      </c>
      <c r="I174" s="8" t="s">
        <v>1748</v>
      </c>
      <c r="J174" s="8">
        <v>25.45</v>
      </c>
      <c r="K174" s="25" t="s">
        <v>739</v>
      </c>
      <c r="L174" s="92" t="str">
        <f t="shared" si="35"/>
        <v>Yes</v>
      </c>
    </row>
    <row r="175" spans="1:12" x14ac:dyDescent="0.25">
      <c r="A175" s="149" t="s">
        <v>1380</v>
      </c>
      <c r="B175" s="21" t="s">
        <v>213</v>
      </c>
      <c r="C175" s="26" t="s">
        <v>1748</v>
      </c>
      <c r="D175" s="7" t="str">
        <f t="shared" si="32"/>
        <v>N/A</v>
      </c>
      <c r="E175" s="26">
        <v>216.12727272999999</v>
      </c>
      <c r="F175" s="7" t="str">
        <f t="shared" si="33"/>
        <v>N/A</v>
      </c>
      <c r="G175" s="26">
        <v>222.0615942</v>
      </c>
      <c r="H175" s="7" t="str">
        <f t="shared" si="34"/>
        <v>N/A</v>
      </c>
      <c r="I175" s="8" t="s">
        <v>1748</v>
      </c>
      <c r="J175" s="8">
        <v>2.746</v>
      </c>
      <c r="K175" s="25" t="s">
        <v>739</v>
      </c>
      <c r="L175" s="92" t="str">
        <f t="shared" si="35"/>
        <v>Yes</v>
      </c>
    </row>
    <row r="176" spans="1:12" ht="25" x14ac:dyDescent="0.25">
      <c r="A176" s="149" t="s">
        <v>1381</v>
      </c>
      <c r="B176" s="21" t="s">
        <v>213</v>
      </c>
      <c r="C176" s="26">
        <v>0</v>
      </c>
      <c r="D176" s="7" t="str">
        <f t="shared" si="32"/>
        <v>N/A</v>
      </c>
      <c r="E176" s="26">
        <v>801515</v>
      </c>
      <c r="F176" s="7" t="str">
        <f t="shared" si="33"/>
        <v>N/A</v>
      </c>
      <c r="G176" s="26">
        <v>653365</v>
      </c>
      <c r="H176" s="7" t="str">
        <f t="shared" si="34"/>
        <v>N/A</v>
      </c>
      <c r="I176" s="8" t="s">
        <v>1748</v>
      </c>
      <c r="J176" s="8">
        <v>-18.5</v>
      </c>
      <c r="K176" s="25" t="s">
        <v>739</v>
      </c>
      <c r="L176" s="92" t="str">
        <f t="shared" si="35"/>
        <v>Yes</v>
      </c>
    </row>
    <row r="177" spans="1:12" x14ac:dyDescent="0.25">
      <c r="A177" s="149" t="s">
        <v>516</v>
      </c>
      <c r="B177" s="21" t="s">
        <v>213</v>
      </c>
      <c r="C177" s="22">
        <v>0</v>
      </c>
      <c r="D177" s="7" t="str">
        <f t="shared" si="32"/>
        <v>N/A</v>
      </c>
      <c r="E177" s="22">
        <v>6617</v>
      </c>
      <c r="F177" s="7" t="str">
        <f t="shared" si="33"/>
        <v>N/A</v>
      </c>
      <c r="G177" s="22">
        <v>6140</v>
      </c>
      <c r="H177" s="7" t="str">
        <f t="shared" si="34"/>
        <v>N/A</v>
      </c>
      <c r="I177" s="8" t="s">
        <v>1748</v>
      </c>
      <c r="J177" s="8">
        <v>-7.21</v>
      </c>
      <c r="K177" s="25" t="s">
        <v>739</v>
      </c>
      <c r="L177" s="92" t="str">
        <f t="shared" si="35"/>
        <v>Yes</v>
      </c>
    </row>
    <row r="178" spans="1:12" x14ac:dyDescent="0.25">
      <c r="A178" s="149" t="s">
        <v>1382</v>
      </c>
      <c r="B178" s="21" t="s">
        <v>213</v>
      </c>
      <c r="C178" s="26" t="s">
        <v>1748</v>
      </c>
      <c r="D178" s="7" t="str">
        <f t="shared" si="32"/>
        <v>N/A</v>
      </c>
      <c r="E178" s="26">
        <v>121.12966600999999</v>
      </c>
      <c r="F178" s="7" t="str">
        <f t="shared" si="33"/>
        <v>N/A</v>
      </c>
      <c r="G178" s="26">
        <v>106.41123779</v>
      </c>
      <c r="H178" s="7" t="str">
        <f t="shared" si="34"/>
        <v>N/A</v>
      </c>
      <c r="I178" s="8" t="s">
        <v>1748</v>
      </c>
      <c r="J178" s="8">
        <v>-12.2</v>
      </c>
      <c r="K178" s="25" t="s">
        <v>739</v>
      </c>
      <c r="L178" s="92" t="str">
        <f t="shared" si="35"/>
        <v>Yes</v>
      </c>
    </row>
    <row r="179" spans="1:12" ht="25" x14ac:dyDescent="0.25">
      <c r="A179" s="149" t="s">
        <v>1383</v>
      </c>
      <c r="B179" s="21" t="s">
        <v>213</v>
      </c>
      <c r="C179" s="26">
        <v>0</v>
      </c>
      <c r="D179" s="7" t="str">
        <f t="shared" si="32"/>
        <v>N/A</v>
      </c>
      <c r="E179" s="26">
        <v>434672</v>
      </c>
      <c r="F179" s="7" t="str">
        <f t="shared" si="33"/>
        <v>N/A</v>
      </c>
      <c r="G179" s="26">
        <v>442271</v>
      </c>
      <c r="H179" s="7" t="str">
        <f t="shared" si="34"/>
        <v>N/A</v>
      </c>
      <c r="I179" s="8" t="s">
        <v>1748</v>
      </c>
      <c r="J179" s="8">
        <v>1.748</v>
      </c>
      <c r="K179" s="25" t="s">
        <v>739</v>
      </c>
      <c r="L179" s="92" t="str">
        <f t="shared" si="35"/>
        <v>Yes</v>
      </c>
    </row>
    <row r="180" spans="1:12" x14ac:dyDescent="0.25">
      <c r="A180" s="149" t="s">
        <v>517</v>
      </c>
      <c r="B180" s="21" t="s">
        <v>213</v>
      </c>
      <c r="C180" s="22">
        <v>0</v>
      </c>
      <c r="D180" s="7" t="str">
        <f t="shared" si="32"/>
        <v>N/A</v>
      </c>
      <c r="E180" s="22">
        <v>2628</v>
      </c>
      <c r="F180" s="7" t="str">
        <f t="shared" si="33"/>
        <v>N/A</v>
      </c>
      <c r="G180" s="22">
        <v>2889</v>
      </c>
      <c r="H180" s="7" t="str">
        <f t="shared" si="34"/>
        <v>N/A</v>
      </c>
      <c r="I180" s="8" t="s">
        <v>1748</v>
      </c>
      <c r="J180" s="8">
        <v>9.9320000000000004</v>
      </c>
      <c r="K180" s="25" t="s">
        <v>739</v>
      </c>
      <c r="L180" s="92" t="str">
        <f t="shared" si="35"/>
        <v>Yes</v>
      </c>
    </row>
    <row r="181" spans="1:12" ht="25" x14ac:dyDescent="0.25">
      <c r="A181" s="149" t="s">
        <v>1384</v>
      </c>
      <c r="B181" s="21" t="s">
        <v>213</v>
      </c>
      <c r="C181" s="26" t="s">
        <v>1748</v>
      </c>
      <c r="D181" s="7" t="str">
        <f t="shared" si="32"/>
        <v>N/A</v>
      </c>
      <c r="E181" s="26">
        <v>165.40030440999999</v>
      </c>
      <c r="F181" s="7" t="str">
        <f t="shared" si="33"/>
        <v>N/A</v>
      </c>
      <c r="G181" s="26">
        <v>153.08791969999999</v>
      </c>
      <c r="H181" s="7" t="str">
        <f t="shared" si="34"/>
        <v>N/A</v>
      </c>
      <c r="I181" s="8" t="s">
        <v>1748</v>
      </c>
      <c r="J181" s="8">
        <v>-7.44</v>
      </c>
      <c r="K181" s="25" t="s">
        <v>739</v>
      </c>
      <c r="L181" s="92" t="str">
        <f t="shared" si="35"/>
        <v>Yes</v>
      </c>
    </row>
    <row r="182" spans="1:12" ht="25" x14ac:dyDescent="0.25">
      <c r="A182" s="149" t="s">
        <v>1385</v>
      </c>
      <c r="B182" s="21" t="s">
        <v>213</v>
      </c>
      <c r="C182" s="26">
        <v>0</v>
      </c>
      <c r="D182" s="7" t="str">
        <f t="shared" si="32"/>
        <v>N/A</v>
      </c>
      <c r="E182" s="26">
        <v>24288</v>
      </c>
      <c r="F182" s="7" t="str">
        <f t="shared" si="33"/>
        <v>N/A</v>
      </c>
      <c r="G182" s="26">
        <v>20378</v>
      </c>
      <c r="H182" s="7" t="str">
        <f t="shared" si="34"/>
        <v>N/A</v>
      </c>
      <c r="I182" s="8" t="s">
        <v>1748</v>
      </c>
      <c r="J182" s="8">
        <v>-16.100000000000001</v>
      </c>
      <c r="K182" s="25" t="s">
        <v>739</v>
      </c>
      <c r="L182" s="92" t="str">
        <f t="shared" si="35"/>
        <v>Yes</v>
      </c>
    </row>
    <row r="183" spans="1:12" x14ac:dyDescent="0.25">
      <c r="A183" s="149" t="s">
        <v>518</v>
      </c>
      <c r="B183" s="21" t="s">
        <v>213</v>
      </c>
      <c r="C183" s="22">
        <v>0</v>
      </c>
      <c r="D183" s="7" t="str">
        <f t="shared" si="32"/>
        <v>N/A</v>
      </c>
      <c r="E183" s="22">
        <v>34</v>
      </c>
      <c r="F183" s="7" t="str">
        <f t="shared" si="33"/>
        <v>N/A</v>
      </c>
      <c r="G183" s="22">
        <v>41</v>
      </c>
      <c r="H183" s="7" t="str">
        <f t="shared" si="34"/>
        <v>N/A</v>
      </c>
      <c r="I183" s="8" t="s">
        <v>1748</v>
      </c>
      <c r="J183" s="8">
        <v>20.59</v>
      </c>
      <c r="K183" s="25" t="s">
        <v>739</v>
      </c>
      <c r="L183" s="92" t="str">
        <f t="shared" si="35"/>
        <v>Yes</v>
      </c>
    </row>
    <row r="184" spans="1:12" x14ac:dyDescent="0.25">
      <c r="A184" s="149" t="s">
        <v>1386</v>
      </c>
      <c r="B184" s="21" t="s">
        <v>213</v>
      </c>
      <c r="C184" s="26" t="s">
        <v>1748</v>
      </c>
      <c r="D184" s="7" t="str">
        <f t="shared" si="32"/>
        <v>N/A</v>
      </c>
      <c r="E184" s="26">
        <v>714.35294118000002</v>
      </c>
      <c r="F184" s="7" t="str">
        <f t="shared" si="33"/>
        <v>N/A</v>
      </c>
      <c r="G184" s="26">
        <v>497.02439024</v>
      </c>
      <c r="H184" s="7" t="str">
        <f t="shared" si="34"/>
        <v>N/A</v>
      </c>
      <c r="I184" s="8" t="s">
        <v>1748</v>
      </c>
      <c r="J184" s="8">
        <v>-30.4</v>
      </c>
      <c r="K184" s="25" t="s">
        <v>739</v>
      </c>
      <c r="L184" s="92" t="str">
        <f t="shared" si="35"/>
        <v>No</v>
      </c>
    </row>
    <row r="185" spans="1:12" ht="25" x14ac:dyDescent="0.25">
      <c r="A185" s="149" t="s">
        <v>1387</v>
      </c>
      <c r="B185" s="21" t="s">
        <v>213</v>
      </c>
      <c r="C185" s="26">
        <v>0</v>
      </c>
      <c r="D185" s="7" t="str">
        <f t="shared" si="32"/>
        <v>N/A</v>
      </c>
      <c r="E185" s="26">
        <v>229220922</v>
      </c>
      <c r="F185" s="7" t="str">
        <f t="shared" si="33"/>
        <v>N/A</v>
      </c>
      <c r="G185" s="26">
        <v>224688123</v>
      </c>
      <c r="H185" s="7" t="str">
        <f t="shared" si="34"/>
        <v>N/A</v>
      </c>
      <c r="I185" s="8" t="s">
        <v>1748</v>
      </c>
      <c r="J185" s="8">
        <v>-1.98</v>
      </c>
      <c r="K185" s="25" t="s">
        <v>739</v>
      </c>
      <c r="L185" s="92" t="str">
        <f t="shared" si="35"/>
        <v>Yes</v>
      </c>
    </row>
    <row r="186" spans="1:12" ht="25" x14ac:dyDescent="0.25">
      <c r="A186" s="149" t="s">
        <v>519</v>
      </c>
      <c r="B186" s="21" t="s">
        <v>213</v>
      </c>
      <c r="C186" s="22">
        <v>0</v>
      </c>
      <c r="D186" s="7" t="str">
        <f t="shared" si="32"/>
        <v>N/A</v>
      </c>
      <c r="E186" s="22">
        <v>12859</v>
      </c>
      <c r="F186" s="7" t="str">
        <f t="shared" si="33"/>
        <v>N/A</v>
      </c>
      <c r="G186" s="22">
        <v>15568</v>
      </c>
      <c r="H186" s="7" t="str">
        <f t="shared" si="34"/>
        <v>N/A</v>
      </c>
      <c r="I186" s="8" t="s">
        <v>1748</v>
      </c>
      <c r="J186" s="8">
        <v>21.07</v>
      </c>
      <c r="K186" s="25" t="s">
        <v>739</v>
      </c>
      <c r="L186" s="92" t="str">
        <f t="shared" si="35"/>
        <v>Yes</v>
      </c>
    </row>
    <row r="187" spans="1:12" ht="25" x14ac:dyDescent="0.25">
      <c r="A187" s="149" t="s">
        <v>1388</v>
      </c>
      <c r="B187" s="21" t="s">
        <v>213</v>
      </c>
      <c r="C187" s="26" t="s">
        <v>1748</v>
      </c>
      <c r="D187" s="7" t="str">
        <f t="shared" si="32"/>
        <v>N/A</v>
      </c>
      <c r="E187" s="26">
        <v>17825.719107000001</v>
      </c>
      <c r="F187" s="7" t="str">
        <f t="shared" si="33"/>
        <v>N/A</v>
      </c>
      <c r="G187" s="26">
        <v>14432.690326</v>
      </c>
      <c r="H187" s="7" t="str">
        <f t="shared" si="34"/>
        <v>N/A</v>
      </c>
      <c r="I187" s="8" t="s">
        <v>1748</v>
      </c>
      <c r="J187" s="8">
        <v>-19</v>
      </c>
      <c r="K187" s="25" t="s">
        <v>739</v>
      </c>
      <c r="L187" s="92" t="str">
        <f t="shared" si="35"/>
        <v>Yes</v>
      </c>
    </row>
    <row r="188" spans="1:12" x14ac:dyDescent="0.25">
      <c r="A188" s="123" t="s">
        <v>1389</v>
      </c>
      <c r="B188" s="21" t="s">
        <v>213</v>
      </c>
      <c r="C188" s="26" t="s">
        <v>1748</v>
      </c>
      <c r="D188" s="7" t="str">
        <f t="shared" ref="D188:D203" si="36">IF($B188="N/A","N/A",IF(C188&gt;10,"No",IF(C188&lt;-10,"No","Yes")))</f>
        <v>N/A</v>
      </c>
      <c r="E188" s="26">
        <v>233739981</v>
      </c>
      <c r="F188" s="7" t="str">
        <f t="shared" ref="F188:F203" si="37">IF($B188="N/A","N/A",IF(E188&gt;10,"No",IF(E188&lt;-10,"No","Yes")))</f>
        <v>N/A</v>
      </c>
      <c r="G188" s="26">
        <v>230194908</v>
      </c>
      <c r="H188" s="7" t="str">
        <f t="shared" ref="H188:H203" si="38">IF($B188="N/A","N/A",IF(G188&gt;10,"No",IF(G188&lt;-10,"No","Yes")))</f>
        <v>N/A</v>
      </c>
      <c r="I188" s="8" t="s">
        <v>1748</v>
      </c>
      <c r="J188" s="8">
        <v>-1.52</v>
      </c>
      <c r="K188" s="25" t="s">
        <v>739</v>
      </c>
      <c r="L188" s="92" t="str">
        <f t="shared" ref="L188:L203" si="39">IF(J188="Div by 0", "N/A", IF(K188="N/A","N/A", IF(J188&gt;VALUE(MID(K188,1,2)), "No", IF(J188&lt;-1*VALUE(MID(K188,1,2)), "No", "Yes"))))</f>
        <v>Yes</v>
      </c>
    </row>
    <row r="189" spans="1:12" x14ac:dyDescent="0.25">
      <c r="A189" s="123" t="s">
        <v>1486</v>
      </c>
      <c r="B189" s="21" t="s">
        <v>213</v>
      </c>
      <c r="C189" s="22" t="s">
        <v>1748</v>
      </c>
      <c r="D189" s="7" t="str">
        <f t="shared" si="36"/>
        <v>N/A</v>
      </c>
      <c r="E189" s="22">
        <v>13256</v>
      </c>
      <c r="F189" s="7" t="str">
        <f t="shared" si="37"/>
        <v>N/A</v>
      </c>
      <c r="G189" s="22">
        <v>16800</v>
      </c>
      <c r="H189" s="7" t="str">
        <f t="shared" si="38"/>
        <v>N/A</v>
      </c>
      <c r="I189" s="8" t="s">
        <v>1748</v>
      </c>
      <c r="J189" s="8">
        <v>26.74</v>
      </c>
      <c r="K189" s="25" t="s">
        <v>739</v>
      </c>
      <c r="L189" s="92" t="str">
        <f t="shared" si="39"/>
        <v>Yes</v>
      </c>
    </row>
    <row r="190" spans="1:12" x14ac:dyDescent="0.25">
      <c r="A190" s="123" t="s">
        <v>1487</v>
      </c>
      <c r="B190" s="21" t="s">
        <v>213</v>
      </c>
      <c r="C190" s="26" t="s">
        <v>1748</v>
      </c>
      <c r="D190" s="7" t="str">
        <f t="shared" si="36"/>
        <v>N/A</v>
      </c>
      <c r="E190" s="26">
        <v>17632.768633</v>
      </c>
      <c r="F190" s="7" t="str">
        <f t="shared" si="37"/>
        <v>N/A</v>
      </c>
      <c r="G190" s="26">
        <v>13702.077857</v>
      </c>
      <c r="H190" s="7" t="str">
        <f t="shared" si="38"/>
        <v>N/A</v>
      </c>
      <c r="I190" s="8" t="s">
        <v>1748</v>
      </c>
      <c r="J190" s="8">
        <v>-22.3</v>
      </c>
      <c r="K190" s="25" t="s">
        <v>739</v>
      </c>
      <c r="L190" s="92" t="str">
        <f t="shared" si="39"/>
        <v>Yes</v>
      </c>
    </row>
    <row r="191" spans="1:12" x14ac:dyDescent="0.25">
      <c r="A191" s="123" t="s">
        <v>1488</v>
      </c>
      <c r="B191" s="21" t="s">
        <v>213</v>
      </c>
      <c r="C191" s="26" t="s">
        <v>1748</v>
      </c>
      <c r="D191" s="7" t="str">
        <f t="shared" si="36"/>
        <v>N/A</v>
      </c>
      <c r="E191" s="26">
        <v>11600.389961000001</v>
      </c>
      <c r="F191" s="7" t="str">
        <f t="shared" si="37"/>
        <v>N/A</v>
      </c>
      <c r="G191" s="26">
        <v>9069.1990693999996</v>
      </c>
      <c r="H191" s="7" t="str">
        <f t="shared" si="38"/>
        <v>N/A</v>
      </c>
      <c r="I191" s="8" t="s">
        <v>1748</v>
      </c>
      <c r="J191" s="8">
        <v>-21.8</v>
      </c>
      <c r="K191" s="25" t="s">
        <v>739</v>
      </c>
      <c r="L191" s="92" t="str">
        <f t="shared" si="39"/>
        <v>Yes</v>
      </c>
    </row>
    <row r="192" spans="1:12" x14ac:dyDescent="0.25">
      <c r="A192" s="123" t="s">
        <v>1489</v>
      </c>
      <c r="B192" s="21" t="s">
        <v>213</v>
      </c>
      <c r="C192" s="26" t="s">
        <v>1748</v>
      </c>
      <c r="D192" s="7" t="str">
        <f t="shared" si="36"/>
        <v>N/A</v>
      </c>
      <c r="E192" s="26">
        <v>24912.294481000001</v>
      </c>
      <c r="F192" s="7" t="str">
        <f t="shared" si="37"/>
        <v>N/A</v>
      </c>
      <c r="G192" s="26">
        <v>17853.247821000001</v>
      </c>
      <c r="H192" s="7" t="str">
        <f t="shared" si="38"/>
        <v>N/A</v>
      </c>
      <c r="I192" s="8" t="s">
        <v>1748</v>
      </c>
      <c r="J192" s="8">
        <v>-28.3</v>
      </c>
      <c r="K192" s="25" t="s">
        <v>739</v>
      </c>
      <c r="L192" s="92" t="str">
        <f t="shared" si="39"/>
        <v>Yes</v>
      </c>
    </row>
    <row r="193" spans="1:12" x14ac:dyDescent="0.25">
      <c r="A193" s="149" t="s">
        <v>1490</v>
      </c>
      <c r="B193" s="21" t="s">
        <v>213</v>
      </c>
      <c r="C193" s="5">
        <v>0</v>
      </c>
      <c r="D193" s="7" t="str">
        <f t="shared" si="36"/>
        <v>N/A</v>
      </c>
      <c r="E193" s="5">
        <v>24.364064108000001</v>
      </c>
      <c r="F193" s="7" t="str">
        <f t="shared" si="37"/>
        <v>N/A</v>
      </c>
      <c r="G193" s="5">
        <v>31.229668185000001</v>
      </c>
      <c r="H193" s="7" t="str">
        <f t="shared" si="38"/>
        <v>N/A</v>
      </c>
      <c r="I193" s="8" t="s">
        <v>1748</v>
      </c>
      <c r="J193" s="8">
        <v>28.18</v>
      </c>
      <c r="K193" s="25" t="s">
        <v>739</v>
      </c>
      <c r="L193" s="92" t="str">
        <f t="shared" si="39"/>
        <v>Yes</v>
      </c>
    </row>
    <row r="194" spans="1:12" x14ac:dyDescent="0.25">
      <c r="A194" s="149" t="s">
        <v>1491</v>
      </c>
      <c r="B194" s="21" t="s">
        <v>213</v>
      </c>
      <c r="C194" s="5">
        <v>0</v>
      </c>
      <c r="D194" s="7" t="str">
        <f t="shared" si="36"/>
        <v>N/A</v>
      </c>
      <c r="E194" s="5">
        <v>26.791783656</v>
      </c>
      <c r="F194" s="7" t="str">
        <f t="shared" si="37"/>
        <v>N/A</v>
      </c>
      <c r="G194" s="5">
        <v>30.115508426000002</v>
      </c>
      <c r="H194" s="7" t="str">
        <f t="shared" si="38"/>
        <v>N/A</v>
      </c>
      <c r="I194" s="8" t="s">
        <v>1748</v>
      </c>
      <c r="J194" s="8">
        <v>12.41</v>
      </c>
      <c r="K194" s="25" t="s">
        <v>739</v>
      </c>
      <c r="L194" s="92" t="str">
        <f t="shared" si="39"/>
        <v>Yes</v>
      </c>
    </row>
    <row r="195" spans="1:12" x14ac:dyDescent="0.25">
      <c r="A195" s="149" t="s">
        <v>1492</v>
      </c>
      <c r="B195" s="21" t="s">
        <v>213</v>
      </c>
      <c r="C195" s="5">
        <v>0</v>
      </c>
      <c r="D195" s="7" t="str">
        <f t="shared" si="36"/>
        <v>N/A</v>
      </c>
      <c r="E195" s="5">
        <v>22.051036917000001</v>
      </c>
      <c r="F195" s="7" t="str">
        <f t="shared" si="37"/>
        <v>N/A</v>
      </c>
      <c r="G195" s="5">
        <v>32.426578560999999</v>
      </c>
      <c r="H195" s="7" t="str">
        <f t="shared" si="38"/>
        <v>N/A</v>
      </c>
      <c r="I195" s="8" t="s">
        <v>1748</v>
      </c>
      <c r="J195" s="8">
        <v>47.05</v>
      </c>
      <c r="K195" s="25" t="s">
        <v>739</v>
      </c>
      <c r="L195" s="92" t="str">
        <f t="shared" si="39"/>
        <v>No</v>
      </c>
    </row>
    <row r="196" spans="1:12" x14ac:dyDescent="0.25">
      <c r="A196" s="123" t="s">
        <v>1401</v>
      </c>
      <c r="B196" s="21" t="s">
        <v>213</v>
      </c>
      <c r="C196" s="26" t="s">
        <v>1748</v>
      </c>
      <c r="D196" s="7" t="str">
        <f t="shared" si="36"/>
        <v>N/A</v>
      </c>
      <c r="E196" s="26">
        <v>229220922</v>
      </c>
      <c r="F196" s="7" t="str">
        <f t="shared" si="37"/>
        <v>N/A</v>
      </c>
      <c r="G196" s="26">
        <v>224688123</v>
      </c>
      <c r="H196" s="7" t="str">
        <f t="shared" si="38"/>
        <v>N/A</v>
      </c>
      <c r="I196" s="8" t="s">
        <v>1748</v>
      </c>
      <c r="J196" s="8">
        <v>-1.98</v>
      </c>
      <c r="K196" s="25" t="s">
        <v>739</v>
      </c>
      <c r="L196" s="92" t="str">
        <f t="shared" si="39"/>
        <v>Yes</v>
      </c>
    </row>
    <row r="197" spans="1:12" x14ac:dyDescent="0.25">
      <c r="A197" s="123" t="s">
        <v>1493</v>
      </c>
      <c r="B197" s="21" t="s">
        <v>213</v>
      </c>
      <c r="C197" s="22" t="s">
        <v>1748</v>
      </c>
      <c r="D197" s="7" t="str">
        <f t="shared" si="36"/>
        <v>N/A</v>
      </c>
      <c r="E197" s="22">
        <v>12859</v>
      </c>
      <c r="F197" s="7" t="str">
        <f t="shared" si="37"/>
        <v>N/A</v>
      </c>
      <c r="G197" s="22">
        <v>15568</v>
      </c>
      <c r="H197" s="7" t="str">
        <f t="shared" si="38"/>
        <v>N/A</v>
      </c>
      <c r="I197" s="8" t="s">
        <v>1748</v>
      </c>
      <c r="J197" s="8">
        <v>21.07</v>
      </c>
      <c r="K197" s="25" t="s">
        <v>739</v>
      </c>
      <c r="L197" s="92" t="str">
        <f t="shared" si="39"/>
        <v>Yes</v>
      </c>
    </row>
    <row r="198" spans="1:12" ht="25" x14ac:dyDescent="0.25">
      <c r="A198" s="123" t="s">
        <v>1494</v>
      </c>
      <c r="B198" s="21" t="s">
        <v>213</v>
      </c>
      <c r="C198" s="26" t="s">
        <v>1748</v>
      </c>
      <c r="D198" s="7" t="str">
        <f t="shared" si="36"/>
        <v>N/A</v>
      </c>
      <c r="E198" s="26">
        <v>17825.719107000001</v>
      </c>
      <c r="F198" s="7" t="str">
        <f t="shared" si="37"/>
        <v>N/A</v>
      </c>
      <c r="G198" s="26">
        <v>14432.690326</v>
      </c>
      <c r="H198" s="7" t="str">
        <f t="shared" si="38"/>
        <v>N/A</v>
      </c>
      <c r="I198" s="8" t="s">
        <v>1748</v>
      </c>
      <c r="J198" s="8">
        <v>-19</v>
      </c>
      <c r="K198" s="25" t="s">
        <v>739</v>
      </c>
      <c r="L198" s="92" t="str">
        <f t="shared" si="39"/>
        <v>Yes</v>
      </c>
    </row>
    <row r="199" spans="1:12" ht="25" x14ac:dyDescent="0.25">
      <c r="A199" s="123" t="s">
        <v>1495</v>
      </c>
      <c r="B199" s="21" t="s">
        <v>213</v>
      </c>
      <c r="C199" s="26" t="s">
        <v>1748</v>
      </c>
      <c r="D199" s="7" t="str">
        <f t="shared" si="36"/>
        <v>N/A</v>
      </c>
      <c r="E199" s="26">
        <v>11374.992082000001</v>
      </c>
      <c r="F199" s="7" t="str">
        <f t="shared" si="37"/>
        <v>N/A</v>
      </c>
      <c r="G199" s="26">
        <v>9082.8665975000004</v>
      </c>
      <c r="H199" s="7" t="str">
        <f t="shared" si="38"/>
        <v>N/A</v>
      </c>
      <c r="I199" s="8" t="s">
        <v>1748</v>
      </c>
      <c r="J199" s="8">
        <v>-20.2</v>
      </c>
      <c r="K199" s="25" t="s">
        <v>739</v>
      </c>
      <c r="L199" s="92" t="str">
        <f t="shared" si="39"/>
        <v>Yes</v>
      </c>
    </row>
    <row r="200" spans="1:12" ht="25" x14ac:dyDescent="0.25">
      <c r="A200" s="123" t="s">
        <v>1496</v>
      </c>
      <c r="B200" s="21" t="s">
        <v>213</v>
      </c>
      <c r="C200" s="26" t="s">
        <v>1748</v>
      </c>
      <c r="D200" s="7" t="str">
        <f t="shared" si="36"/>
        <v>N/A</v>
      </c>
      <c r="E200" s="26">
        <v>26024.664957000001</v>
      </c>
      <c r="F200" s="7" t="str">
        <f t="shared" si="37"/>
        <v>N/A</v>
      </c>
      <c r="G200" s="26">
        <v>19655.856324</v>
      </c>
      <c r="H200" s="7" t="str">
        <f t="shared" si="38"/>
        <v>N/A</v>
      </c>
      <c r="I200" s="8" t="s">
        <v>1748</v>
      </c>
      <c r="J200" s="8">
        <v>-24.5</v>
      </c>
      <c r="K200" s="25" t="s">
        <v>739</v>
      </c>
      <c r="L200" s="92" t="str">
        <f t="shared" si="39"/>
        <v>Yes</v>
      </c>
    </row>
    <row r="201" spans="1:12" ht="25" x14ac:dyDescent="0.25">
      <c r="A201" s="123" t="s">
        <v>1497</v>
      </c>
      <c r="B201" s="21" t="s">
        <v>213</v>
      </c>
      <c r="C201" s="5">
        <v>0</v>
      </c>
      <c r="D201" s="7" t="str">
        <f t="shared" si="36"/>
        <v>N/A</v>
      </c>
      <c r="E201" s="5">
        <v>23.634392000999998</v>
      </c>
      <c r="F201" s="7" t="str">
        <f t="shared" si="37"/>
        <v>N/A</v>
      </c>
      <c r="G201" s="5">
        <v>28.939492518000002</v>
      </c>
      <c r="H201" s="7" t="str">
        <f t="shared" si="38"/>
        <v>N/A</v>
      </c>
      <c r="I201" s="8" t="s">
        <v>1748</v>
      </c>
      <c r="J201" s="8">
        <v>22.45</v>
      </c>
      <c r="K201" s="25" t="s">
        <v>739</v>
      </c>
      <c r="L201" s="92" t="str">
        <f t="shared" si="39"/>
        <v>Yes</v>
      </c>
    </row>
    <row r="202" spans="1:12" ht="25" x14ac:dyDescent="0.25">
      <c r="A202" s="123" t="s">
        <v>1498</v>
      </c>
      <c r="B202" s="21" t="s">
        <v>213</v>
      </c>
      <c r="C202" s="5">
        <v>0</v>
      </c>
      <c r="D202" s="7" t="str">
        <f t="shared" si="36"/>
        <v>N/A</v>
      </c>
      <c r="E202" s="5">
        <v>26.595980493999999</v>
      </c>
      <c r="F202" s="7" t="str">
        <f t="shared" si="37"/>
        <v>N/A</v>
      </c>
      <c r="G202" s="5">
        <v>29.183866691999999</v>
      </c>
      <c r="H202" s="7" t="str">
        <f t="shared" si="38"/>
        <v>N/A</v>
      </c>
      <c r="I202" s="8" t="s">
        <v>1748</v>
      </c>
      <c r="J202" s="8">
        <v>9.73</v>
      </c>
      <c r="K202" s="25" t="s">
        <v>739</v>
      </c>
      <c r="L202" s="92" t="str">
        <f t="shared" si="39"/>
        <v>Yes</v>
      </c>
    </row>
    <row r="203" spans="1:12" ht="25" x14ac:dyDescent="0.25">
      <c r="A203" s="151" t="s">
        <v>1499</v>
      </c>
      <c r="B203" s="100" t="s">
        <v>213</v>
      </c>
      <c r="C203" s="101">
        <v>0</v>
      </c>
      <c r="D203" s="131" t="str">
        <f t="shared" si="36"/>
        <v>N/A</v>
      </c>
      <c r="E203" s="101">
        <v>20.786145020999999</v>
      </c>
      <c r="F203" s="131" t="str">
        <f t="shared" si="37"/>
        <v>N/A</v>
      </c>
      <c r="G203" s="101">
        <v>28.821585902999999</v>
      </c>
      <c r="H203" s="131" t="str">
        <f t="shared" si="38"/>
        <v>N/A</v>
      </c>
      <c r="I203" s="132" t="s">
        <v>1748</v>
      </c>
      <c r="J203" s="132">
        <v>38.659999999999997</v>
      </c>
      <c r="K203" s="145" t="s">
        <v>739</v>
      </c>
      <c r="L203" s="103" t="str">
        <f t="shared" si="39"/>
        <v>No</v>
      </c>
    </row>
    <row r="204" spans="1:12" x14ac:dyDescent="0.25">
      <c r="A204" s="170" t="s">
        <v>1646</v>
      </c>
      <c r="B204" s="171"/>
      <c r="C204" s="171"/>
      <c r="D204" s="171"/>
      <c r="E204" s="171"/>
      <c r="F204" s="171"/>
      <c r="G204" s="171"/>
      <c r="H204" s="171"/>
      <c r="I204" s="171"/>
      <c r="J204" s="171"/>
      <c r="K204" s="171"/>
      <c r="L204" s="172"/>
    </row>
    <row r="205" spans="1:12" x14ac:dyDescent="0.25">
      <c r="A205" s="165" t="s">
        <v>1644</v>
      </c>
      <c r="B205" s="166"/>
      <c r="C205" s="166"/>
      <c r="D205" s="166"/>
      <c r="E205" s="166"/>
      <c r="F205" s="166"/>
      <c r="G205" s="166"/>
      <c r="H205" s="166"/>
      <c r="I205" s="166"/>
      <c r="J205" s="166"/>
      <c r="K205" s="166"/>
      <c r="L205" s="167"/>
    </row>
    <row r="206" spans="1:12" s="13" customFormat="1" x14ac:dyDescent="0.25">
      <c r="A206" s="168" t="s">
        <v>1742</v>
      </c>
      <c r="B206" s="168"/>
      <c r="C206" s="168"/>
      <c r="D206" s="168"/>
      <c r="E206" s="168"/>
      <c r="F206" s="168"/>
      <c r="G206" s="168"/>
      <c r="H206" s="168"/>
      <c r="I206" s="168"/>
      <c r="J206" s="168"/>
      <c r="K206" s="168"/>
      <c r="L206" s="169"/>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G6" activePane="bottomRight" state="frozen"/>
      <selection activeCell="L3" sqref="L3"/>
      <selection pane="topRight" activeCell="L3" sqref="L3"/>
      <selection pane="bottomLeft" activeCell="L3" sqref="L3"/>
      <selection pane="bottomRight" activeCell="A2" sqref="A2:L2"/>
    </sheetView>
  </sheetViews>
  <sheetFormatPr defaultColWidth="9.1796875" defaultRowHeight="12.5" x14ac:dyDescent="0.25"/>
  <cols>
    <col min="1" max="1" width="77.26953125" style="15" customWidth="1"/>
    <col min="2" max="2" width="18.7265625"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0.453125" style="13" customWidth="1"/>
    <col min="12" max="12" width="27.54296875" style="15" customWidth="1"/>
    <col min="13" max="16384" width="9.1796875" style="15"/>
  </cols>
  <sheetData>
    <row r="1" spans="1:12" s="12" customFormat="1" ht="18.75" customHeight="1" x14ac:dyDescent="0.25">
      <c r="A1" s="156" t="s">
        <v>1712</v>
      </c>
      <c r="B1" s="157"/>
      <c r="C1" s="157"/>
      <c r="D1" s="157"/>
      <c r="E1" s="157"/>
      <c r="F1" s="157"/>
      <c r="G1" s="157"/>
      <c r="H1" s="157"/>
      <c r="I1" s="157"/>
      <c r="J1" s="157"/>
      <c r="K1" s="157"/>
      <c r="L1" s="158"/>
    </row>
    <row r="2" spans="1:12" s="13" customFormat="1" ht="50.25" customHeight="1" x14ac:dyDescent="0.3">
      <c r="A2" s="179" t="s">
        <v>1609</v>
      </c>
      <c r="B2" s="180"/>
      <c r="C2" s="180"/>
      <c r="D2" s="180"/>
      <c r="E2" s="180"/>
      <c r="F2" s="180"/>
      <c r="G2" s="180"/>
      <c r="H2" s="180"/>
      <c r="I2" s="180"/>
      <c r="J2" s="180"/>
      <c r="K2" s="180"/>
      <c r="L2" s="181"/>
    </row>
    <row r="3" spans="1:12" s="13" customFormat="1" ht="13" x14ac:dyDescent="0.3">
      <c r="A3" s="173" t="s">
        <v>1747</v>
      </c>
      <c r="B3" s="174"/>
      <c r="C3" s="174"/>
      <c r="D3" s="174"/>
      <c r="E3" s="174"/>
      <c r="F3" s="174"/>
      <c r="G3" s="174"/>
      <c r="H3" s="174"/>
      <c r="I3" s="174"/>
      <c r="J3" s="174"/>
      <c r="K3" s="174"/>
      <c r="L3" s="175"/>
    </row>
    <row r="4" spans="1:12" s="13" customFormat="1" ht="13" x14ac:dyDescent="0.3">
      <c r="A4" s="159" t="s">
        <v>650</v>
      </c>
      <c r="B4" s="160"/>
      <c r="C4" s="160"/>
      <c r="D4" s="160"/>
      <c r="E4" s="160"/>
      <c r="F4" s="160"/>
      <c r="G4" s="160"/>
      <c r="H4" s="160"/>
      <c r="I4" s="160"/>
      <c r="J4" s="160"/>
      <c r="K4" s="160"/>
      <c r="L4" s="161"/>
    </row>
    <row r="5" spans="1:12" ht="52" x14ac:dyDescent="0.3">
      <c r="A5" s="126" t="s">
        <v>11</v>
      </c>
      <c r="B5" s="96" t="s">
        <v>212</v>
      </c>
      <c r="C5" s="96" t="s">
        <v>651</v>
      </c>
      <c r="D5" s="96" t="s">
        <v>1716</v>
      </c>
      <c r="E5" s="96" t="s">
        <v>652</v>
      </c>
      <c r="F5" s="96" t="s">
        <v>1717</v>
      </c>
      <c r="G5" s="96" t="s">
        <v>1718</v>
      </c>
      <c r="H5" s="96" t="s">
        <v>1713</v>
      </c>
      <c r="I5" s="127" t="s">
        <v>1715</v>
      </c>
      <c r="J5" s="127" t="s">
        <v>1714</v>
      </c>
      <c r="K5" s="128" t="s">
        <v>744</v>
      </c>
      <c r="L5" s="129" t="s">
        <v>743</v>
      </c>
    </row>
    <row r="6" spans="1:12" x14ac:dyDescent="0.25">
      <c r="A6" s="91" t="s">
        <v>9</v>
      </c>
      <c r="B6" s="21" t="s">
        <v>213</v>
      </c>
      <c r="C6" s="22">
        <v>161577</v>
      </c>
      <c r="D6" s="7" t="str">
        <f>IF($B6="N/A","N/A",IF(C6&gt;10,"No",IF(C6&lt;-10,"No","Yes")))</f>
        <v>N/A</v>
      </c>
      <c r="E6" s="22">
        <v>151959</v>
      </c>
      <c r="F6" s="7" t="str">
        <f>IF($B6="N/A","N/A",IF(E6&gt;10,"No",IF(E6&lt;-10,"No","Yes")))</f>
        <v>N/A</v>
      </c>
      <c r="G6" s="22">
        <v>155534</v>
      </c>
      <c r="H6" s="7" t="str">
        <f>IF($B6="N/A","N/A",IF(G6&gt;10,"No",IF(G6&lt;-10,"No","Yes")))</f>
        <v>N/A</v>
      </c>
      <c r="I6" s="8">
        <v>-5.95</v>
      </c>
      <c r="J6" s="8">
        <v>2.3530000000000002</v>
      </c>
      <c r="K6" s="25" t="s">
        <v>739</v>
      </c>
      <c r="L6" s="92" t="str">
        <f t="shared" ref="L6:L46" si="0">IF(J6="Div by 0", "N/A", IF(K6="N/A","N/A", IF(J6&gt;VALUE(MID(K6,1,2)), "No", IF(J6&lt;-1*VALUE(MID(K6,1,2)), "No", "Yes"))))</f>
        <v>Yes</v>
      </c>
    </row>
    <row r="7" spans="1:12" x14ac:dyDescent="0.25">
      <c r="A7" s="149" t="s">
        <v>10</v>
      </c>
      <c r="B7" s="21" t="s">
        <v>213</v>
      </c>
      <c r="C7" s="22">
        <v>0</v>
      </c>
      <c r="D7" s="7" t="str">
        <f>IF($B7="N/A","N/A",IF(C7&gt;10,"No",IF(C7&lt;-10,"No","Yes")))</f>
        <v>N/A</v>
      </c>
      <c r="E7" s="22">
        <v>110451</v>
      </c>
      <c r="F7" s="7" t="str">
        <f>IF($B7="N/A","N/A",IF(E7&gt;10,"No",IF(E7&lt;-10,"No","Yes")))</f>
        <v>N/A</v>
      </c>
      <c r="G7" s="22">
        <v>123264</v>
      </c>
      <c r="H7" s="7" t="str">
        <f>IF($B7="N/A","N/A",IF(G7&gt;10,"No",IF(G7&lt;-10,"No","Yes")))</f>
        <v>N/A</v>
      </c>
      <c r="I7" s="8" t="s">
        <v>1748</v>
      </c>
      <c r="J7" s="8">
        <v>11.6</v>
      </c>
      <c r="K7" s="25" t="s">
        <v>739</v>
      </c>
      <c r="L7" s="92" t="str">
        <f t="shared" si="0"/>
        <v>Yes</v>
      </c>
    </row>
    <row r="8" spans="1:12" x14ac:dyDescent="0.25">
      <c r="A8" s="149" t="s">
        <v>91</v>
      </c>
      <c r="B8" s="5" t="s">
        <v>297</v>
      </c>
      <c r="C8" s="4">
        <v>0</v>
      </c>
      <c r="D8" s="7" t="str">
        <f>IF($B8="N/A","N/A",IF(C8&gt;90,"No",IF(C8&lt;65,"No","Yes")))</f>
        <v>No</v>
      </c>
      <c r="E8" s="4">
        <v>72.684737330000004</v>
      </c>
      <c r="F8" s="7" t="str">
        <f>IF($B8="N/A","N/A",IF(E8&gt;90,"No",IF(E8&lt;65,"No","Yes")))</f>
        <v>Yes</v>
      </c>
      <c r="G8" s="4">
        <v>79.252124937000005</v>
      </c>
      <c r="H8" s="7" t="str">
        <f>IF($B8="N/A","N/A",IF(G8&gt;90,"No",IF(G8&lt;65,"No","Yes")))</f>
        <v>Yes</v>
      </c>
      <c r="I8" s="8" t="s">
        <v>1748</v>
      </c>
      <c r="J8" s="8">
        <v>9.0350000000000001</v>
      </c>
      <c r="K8" s="25" t="s">
        <v>739</v>
      </c>
      <c r="L8" s="92" t="str">
        <f t="shared" si="0"/>
        <v>Yes</v>
      </c>
    </row>
    <row r="9" spans="1:12" x14ac:dyDescent="0.25">
      <c r="A9" s="149" t="s">
        <v>92</v>
      </c>
      <c r="B9" s="5" t="s">
        <v>298</v>
      </c>
      <c r="C9" s="4">
        <v>0</v>
      </c>
      <c r="D9" s="7" t="str">
        <f>IF($B9="N/A","N/A",IF(C9&gt;100,"No",IF(C9&lt;90,"No","Yes")))</f>
        <v>No</v>
      </c>
      <c r="E9" s="4">
        <v>79.819639968000004</v>
      </c>
      <c r="F9" s="7" t="str">
        <f>IF($B9="N/A","N/A",IF(E9&gt;100,"No",IF(E9&lt;90,"No","Yes")))</f>
        <v>No</v>
      </c>
      <c r="G9" s="4">
        <v>87.344604673999996</v>
      </c>
      <c r="H9" s="7" t="str">
        <f>IF($B9="N/A","N/A",IF(G9&gt;100,"No",IF(G9&lt;90,"No","Yes")))</f>
        <v>No</v>
      </c>
      <c r="I9" s="8" t="s">
        <v>1748</v>
      </c>
      <c r="J9" s="8">
        <v>9.4269999999999996</v>
      </c>
      <c r="K9" s="25" t="s">
        <v>739</v>
      </c>
      <c r="L9" s="92" t="str">
        <f t="shared" si="0"/>
        <v>Yes</v>
      </c>
    </row>
    <row r="10" spans="1:12" x14ac:dyDescent="0.25">
      <c r="A10" s="149" t="s">
        <v>93</v>
      </c>
      <c r="B10" s="5" t="s">
        <v>299</v>
      </c>
      <c r="C10" s="4">
        <v>0</v>
      </c>
      <c r="D10" s="7" t="str">
        <f>IF($B10="N/A","N/A",IF(C10&gt;100,"No",IF(C10&lt;85,"No","Yes")))</f>
        <v>No</v>
      </c>
      <c r="E10" s="4">
        <v>68.564969473999994</v>
      </c>
      <c r="F10" s="7" t="str">
        <f>IF($B10="N/A","N/A",IF(E10&gt;100,"No",IF(E10&lt;85,"No","Yes")))</f>
        <v>No</v>
      </c>
      <c r="G10" s="4">
        <v>79.781846513000005</v>
      </c>
      <c r="H10" s="7" t="str">
        <f>IF($B10="N/A","N/A",IF(G10&gt;100,"No",IF(G10&lt;85,"No","Yes")))</f>
        <v>No</v>
      </c>
      <c r="I10" s="8" t="s">
        <v>1748</v>
      </c>
      <c r="J10" s="8">
        <v>16.36</v>
      </c>
      <c r="K10" s="25" t="s">
        <v>739</v>
      </c>
      <c r="L10" s="92" t="str">
        <f t="shared" si="0"/>
        <v>Yes</v>
      </c>
    </row>
    <row r="11" spans="1:12" x14ac:dyDescent="0.25">
      <c r="A11" s="149" t="s">
        <v>94</v>
      </c>
      <c r="B11" s="5" t="s">
        <v>300</v>
      </c>
      <c r="C11" s="4">
        <v>0</v>
      </c>
      <c r="D11" s="7" t="str">
        <f>IF($B11="N/A","N/A",IF(C11&gt;100,"No",IF(C11&lt;80,"No","Yes")))</f>
        <v>No</v>
      </c>
      <c r="E11" s="4">
        <v>77.316071553</v>
      </c>
      <c r="F11" s="7" t="str">
        <f>IF($B11="N/A","N/A",IF(E11&gt;100,"No",IF(E11&lt;80,"No","Yes")))</f>
        <v>No</v>
      </c>
      <c r="G11" s="4">
        <v>76.983005864000006</v>
      </c>
      <c r="H11" s="7" t="str">
        <f>IF($B11="N/A","N/A",IF(G11&gt;100,"No",IF(G11&lt;80,"No","Yes")))</f>
        <v>No</v>
      </c>
      <c r="I11" s="8" t="s">
        <v>1748</v>
      </c>
      <c r="J11" s="8">
        <v>-0.43099999999999999</v>
      </c>
      <c r="K11" s="25" t="s">
        <v>739</v>
      </c>
      <c r="L11" s="92" t="str">
        <f t="shared" si="0"/>
        <v>Yes</v>
      </c>
    </row>
    <row r="12" spans="1:12" x14ac:dyDescent="0.25">
      <c r="A12" s="149" t="s">
        <v>95</v>
      </c>
      <c r="B12" s="5" t="s">
        <v>300</v>
      </c>
      <c r="C12" s="4">
        <v>0</v>
      </c>
      <c r="D12" s="7" t="str">
        <f>IF($B12="N/A","N/A",IF(C12&gt;100,"No",IF(C12&lt;80,"No","Yes")))</f>
        <v>No</v>
      </c>
      <c r="E12" s="4">
        <v>61.021531330999998</v>
      </c>
      <c r="F12" s="7" t="str">
        <f>IF($B12="N/A","N/A",IF(E12&gt;100,"No",IF(E12&lt;80,"No","Yes")))</f>
        <v>No</v>
      </c>
      <c r="G12" s="4">
        <v>65.283284871000006</v>
      </c>
      <c r="H12" s="7" t="str">
        <f>IF($B12="N/A","N/A",IF(G12&gt;100,"No",IF(G12&lt;80,"No","Yes")))</f>
        <v>No</v>
      </c>
      <c r="I12" s="8" t="s">
        <v>1748</v>
      </c>
      <c r="J12" s="8">
        <v>6.984</v>
      </c>
      <c r="K12" s="25" t="s">
        <v>739</v>
      </c>
      <c r="L12" s="92" t="str">
        <f t="shared" si="0"/>
        <v>Yes</v>
      </c>
    </row>
    <row r="13" spans="1:12" x14ac:dyDescent="0.25">
      <c r="A13" s="91" t="s">
        <v>96</v>
      </c>
      <c r="B13" s="21" t="s">
        <v>213</v>
      </c>
      <c r="C13" s="22">
        <v>123621.48</v>
      </c>
      <c r="D13" s="7" t="str">
        <f t="shared" ref="D13:D44" si="1">IF($B13="N/A","N/A",IF(C13&gt;10,"No",IF(C13&lt;-10,"No","Yes")))</f>
        <v>N/A</v>
      </c>
      <c r="E13" s="22">
        <v>119776.16</v>
      </c>
      <c r="F13" s="7" t="str">
        <f t="shared" ref="F13:F44" si="2">IF($B13="N/A","N/A",IF(E13&gt;10,"No",IF(E13&lt;-10,"No","Yes")))</f>
        <v>N/A</v>
      </c>
      <c r="G13" s="22">
        <v>121925.5</v>
      </c>
      <c r="H13" s="7" t="str">
        <f t="shared" ref="H13:H44" si="3">IF($B13="N/A","N/A",IF(G13&gt;10,"No",IF(G13&lt;-10,"No","Yes")))</f>
        <v>N/A</v>
      </c>
      <c r="I13" s="8">
        <v>-3.11</v>
      </c>
      <c r="J13" s="8">
        <v>1.794</v>
      </c>
      <c r="K13" s="25" t="s">
        <v>739</v>
      </c>
      <c r="L13" s="92" t="str">
        <f t="shared" si="0"/>
        <v>Yes</v>
      </c>
    </row>
    <row r="14" spans="1:12" x14ac:dyDescent="0.25">
      <c r="A14" s="91" t="s">
        <v>100</v>
      </c>
      <c r="B14" s="21" t="s">
        <v>213</v>
      </c>
      <c r="C14" s="22">
        <v>28935</v>
      </c>
      <c r="D14" s="7" t="str">
        <f t="shared" si="1"/>
        <v>N/A</v>
      </c>
      <c r="E14" s="22">
        <v>29053</v>
      </c>
      <c r="F14" s="7" t="str">
        <f t="shared" si="2"/>
        <v>N/A</v>
      </c>
      <c r="G14" s="22">
        <v>28154</v>
      </c>
      <c r="H14" s="7" t="str">
        <f t="shared" si="3"/>
        <v>N/A</v>
      </c>
      <c r="I14" s="8">
        <v>0.4078</v>
      </c>
      <c r="J14" s="8">
        <v>-3.09</v>
      </c>
      <c r="K14" s="25" t="s">
        <v>739</v>
      </c>
      <c r="L14" s="92" t="str">
        <f t="shared" si="0"/>
        <v>Yes</v>
      </c>
    </row>
    <row r="15" spans="1:12" x14ac:dyDescent="0.25">
      <c r="A15" s="91" t="s">
        <v>990</v>
      </c>
      <c r="B15" s="21" t="s">
        <v>213</v>
      </c>
      <c r="C15" s="22">
        <v>7187</v>
      </c>
      <c r="D15" s="7" t="str">
        <f t="shared" si="1"/>
        <v>N/A</v>
      </c>
      <c r="E15" s="22">
        <v>7277</v>
      </c>
      <c r="F15" s="7" t="str">
        <f t="shared" si="2"/>
        <v>N/A</v>
      </c>
      <c r="G15" s="22">
        <v>7342</v>
      </c>
      <c r="H15" s="7" t="str">
        <f t="shared" si="3"/>
        <v>N/A</v>
      </c>
      <c r="I15" s="8">
        <v>1.252</v>
      </c>
      <c r="J15" s="8">
        <v>0.89319999999999999</v>
      </c>
      <c r="K15" s="25" t="s">
        <v>739</v>
      </c>
      <c r="L15" s="92" t="str">
        <f t="shared" si="0"/>
        <v>Yes</v>
      </c>
    </row>
    <row r="16" spans="1:12" x14ac:dyDescent="0.25">
      <c r="A16" s="91" t="s">
        <v>991</v>
      </c>
      <c r="B16" s="21" t="s">
        <v>213</v>
      </c>
      <c r="C16" s="22">
        <v>1014</v>
      </c>
      <c r="D16" s="7" t="str">
        <f t="shared" si="1"/>
        <v>N/A</v>
      </c>
      <c r="E16" s="22">
        <v>1051</v>
      </c>
      <c r="F16" s="7" t="str">
        <f t="shared" si="2"/>
        <v>N/A</v>
      </c>
      <c r="G16" s="22">
        <v>1258</v>
      </c>
      <c r="H16" s="7" t="str">
        <f t="shared" si="3"/>
        <v>N/A</v>
      </c>
      <c r="I16" s="8">
        <v>3.649</v>
      </c>
      <c r="J16" s="8">
        <v>19.7</v>
      </c>
      <c r="K16" s="25" t="s">
        <v>739</v>
      </c>
      <c r="L16" s="92" t="str">
        <f t="shared" si="0"/>
        <v>Yes</v>
      </c>
    </row>
    <row r="17" spans="1:12" x14ac:dyDescent="0.25">
      <c r="A17" s="91" t="s">
        <v>992</v>
      </c>
      <c r="B17" s="21" t="s">
        <v>213</v>
      </c>
      <c r="C17" s="22">
        <v>2181</v>
      </c>
      <c r="D17" s="7" t="str">
        <f t="shared" si="1"/>
        <v>N/A</v>
      </c>
      <c r="E17" s="22">
        <v>2174</v>
      </c>
      <c r="F17" s="7" t="str">
        <f t="shared" si="2"/>
        <v>N/A</v>
      </c>
      <c r="G17" s="22">
        <v>1064</v>
      </c>
      <c r="H17" s="7" t="str">
        <f t="shared" si="3"/>
        <v>N/A</v>
      </c>
      <c r="I17" s="8">
        <v>-0.32100000000000001</v>
      </c>
      <c r="J17" s="8">
        <v>-51.1</v>
      </c>
      <c r="K17" s="25" t="s">
        <v>739</v>
      </c>
      <c r="L17" s="92" t="str">
        <f t="shared" si="0"/>
        <v>No</v>
      </c>
    </row>
    <row r="18" spans="1:12" x14ac:dyDescent="0.25">
      <c r="A18" s="91" t="s">
        <v>993</v>
      </c>
      <c r="B18" s="21" t="s">
        <v>213</v>
      </c>
      <c r="C18" s="22">
        <v>18553</v>
      </c>
      <c r="D18" s="7" t="str">
        <f t="shared" si="1"/>
        <v>N/A</v>
      </c>
      <c r="E18" s="22">
        <v>18551</v>
      </c>
      <c r="F18" s="7" t="str">
        <f t="shared" si="2"/>
        <v>N/A</v>
      </c>
      <c r="G18" s="22">
        <v>18490</v>
      </c>
      <c r="H18" s="7" t="str">
        <f t="shared" si="3"/>
        <v>N/A</v>
      </c>
      <c r="I18" s="8">
        <v>-1.0999999999999999E-2</v>
      </c>
      <c r="J18" s="8">
        <v>-0.32900000000000001</v>
      </c>
      <c r="K18" s="25" t="s">
        <v>739</v>
      </c>
      <c r="L18" s="92" t="str">
        <f t="shared" si="0"/>
        <v>Yes</v>
      </c>
    </row>
    <row r="19" spans="1:12" x14ac:dyDescent="0.25">
      <c r="A19" s="91" t="s">
        <v>994</v>
      </c>
      <c r="B19" s="21" t="s">
        <v>213</v>
      </c>
      <c r="C19" s="22">
        <v>0</v>
      </c>
      <c r="D19" s="7" t="str">
        <f t="shared" si="1"/>
        <v>N/A</v>
      </c>
      <c r="E19" s="22">
        <v>0</v>
      </c>
      <c r="F19" s="7" t="str">
        <f t="shared" si="2"/>
        <v>N/A</v>
      </c>
      <c r="G19" s="22">
        <v>0</v>
      </c>
      <c r="H19" s="7" t="str">
        <f t="shared" si="3"/>
        <v>N/A</v>
      </c>
      <c r="I19" s="8" t="s">
        <v>1748</v>
      </c>
      <c r="J19" s="8" t="s">
        <v>1748</v>
      </c>
      <c r="K19" s="25" t="s">
        <v>739</v>
      </c>
      <c r="L19" s="92" t="str">
        <f t="shared" si="0"/>
        <v>N/A</v>
      </c>
    </row>
    <row r="20" spans="1:12" x14ac:dyDescent="0.25">
      <c r="A20" s="91" t="s">
        <v>101</v>
      </c>
      <c r="B20" s="21" t="s">
        <v>213</v>
      </c>
      <c r="C20" s="22">
        <v>68367</v>
      </c>
      <c r="D20" s="7" t="str">
        <f t="shared" si="1"/>
        <v>N/A</v>
      </c>
      <c r="E20" s="22">
        <v>69448</v>
      </c>
      <c r="F20" s="7" t="str">
        <f t="shared" si="2"/>
        <v>N/A</v>
      </c>
      <c r="G20" s="22">
        <v>69309</v>
      </c>
      <c r="H20" s="7" t="str">
        <f t="shared" si="3"/>
        <v>N/A</v>
      </c>
      <c r="I20" s="8">
        <v>1.581</v>
      </c>
      <c r="J20" s="8">
        <v>-0.2</v>
      </c>
      <c r="K20" s="25" t="s">
        <v>739</v>
      </c>
      <c r="L20" s="92" t="str">
        <f t="shared" si="0"/>
        <v>Yes</v>
      </c>
    </row>
    <row r="21" spans="1:12" x14ac:dyDescent="0.25">
      <c r="A21" s="91" t="s">
        <v>995</v>
      </c>
      <c r="B21" s="21" t="s">
        <v>213</v>
      </c>
      <c r="C21" s="22">
        <v>43092</v>
      </c>
      <c r="D21" s="7" t="str">
        <f t="shared" si="1"/>
        <v>N/A</v>
      </c>
      <c r="E21" s="22">
        <v>44047</v>
      </c>
      <c r="F21" s="7" t="str">
        <f t="shared" si="2"/>
        <v>N/A</v>
      </c>
      <c r="G21" s="22">
        <v>44916</v>
      </c>
      <c r="H21" s="7" t="str">
        <f t="shared" si="3"/>
        <v>N/A</v>
      </c>
      <c r="I21" s="8">
        <v>2.2160000000000002</v>
      </c>
      <c r="J21" s="8">
        <v>1.9730000000000001</v>
      </c>
      <c r="K21" s="25" t="s">
        <v>739</v>
      </c>
      <c r="L21" s="92" t="str">
        <f t="shared" si="0"/>
        <v>Yes</v>
      </c>
    </row>
    <row r="22" spans="1:12" x14ac:dyDescent="0.25">
      <c r="A22" s="91" t="s">
        <v>996</v>
      </c>
      <c r="B22" s="21" t="s">
        <v>213</v>
      </c>
      <c r="C22" s="22">
        <v>4139</v>
      </c>
      <c r="D22" s="7" t="str">
        <f t="shared" si="1"/>
        <v>N/A</v>
      </c>
      <c r="E22" s="22">
        <v>4066</v>
      </c>
      <c r="F22" s="7" t="str">
        <f t="shared" si="2"/>
        <v>N/A</v>
      </c>
      <c r="G22" s="22">
        <v>4350</v>
      </c>
      <c r="H22" s="7" t="str">
        <f t="shared" si="3"/>
        <v>N/A</v>
      </c>
      <c r="I22" s="8">
        <v>-1.76</v>
      </c>
      <c r="J22" s="8">
        <v>6.9850000000000003</v>
      </c>
      <c r="K22" s="25" t="s">
        <v>739</v>
      </c>
      <c r="L22" s="92" t="str">
        <f t="shared" si="0"/>
        <v>Yes</v>
      </c>
    </row>
    <row r="23" spans="1:12" x14ac:dyDescent="0.25">
      <c r="A23" s="91" t="s">
        <v>997</v>
      </c>
      <c r="B23" s="21" t="s">
        <v>213</v>
      </c>
      <c r="C23" s="22">
        <v>6435</v>
      </c>
      <c r="D23" s="7" t="str">
        <f t="shared" si="1"/>
        <v>N/A</v>
      </c>
      <c r="E23" s="22">
        <v>6502</v>
      </c>
      <c r="F23" s="7" t="str">
        <f t="shared" si="2"/>
        <v>N/A</v>
      </c>
      <c r="G23" s="22">
        <v>3042</v>
      </c>
      <c r="H23" s="7" t="str">
        <f t="shared" si="3"/>
        <v>N/A</v>
      </c>
      <c r="I23" s="8">
        <v>1.0409999999999999</v>
      </c>
      <c r="J23" s="8">
        <v>-53.2</v>
      </c>
      <c r="K23" s="25" t="s">
        <v>739</v>
      </c>
      <c r="L23" s="92" t="str">
        <f t="shared" si="0"/>
        <v>No</v>
      </c>
    </row>
    <row r="24" spans="1:12" x14ac:dyDescent="0.25">
      <c r="A24" s="91" t="s">
        <v>998</v>
      </c>
      <c r="B24" s="21" t="s">
        <v>213</v>
      </c>
      <c r="C24" s="22">
        <v>14701</v>
      </c>
      <c r="D24" s="7" t="str">
        <f t="shared" si="1"/>
        <v>N/A</v>
      </c>
      <c r="E24" s="22">
        <v>14833</v>
      </c>
      <c r="F24" s="7" t="str">
        <f t="shared" si="2"/>
        <v>N/A</v>
      </c>
      <c r="G24" s="22">
        <v>17001</v>
      </c>
      <c r="H24" s="7" t="str">
        <f t="shared" si="3"/>
        <v>N/A</v>
      </c>
      <c r="I24" s="8">
        <v>0.89790000000000003</v>
      </c>
      <c r="J24" s="8">
        <v>14.62</v>
      </c>
      <c r="K24" s="25" t="s">
        <v>739</v>
      </c>
      <c r="L24" s="92" t="str">
        <f t="shared" si="0"/>
        <v>Yes</v>
      </c>
    </row>
    <row r="25" spans="1:12" x14ac:dyDescent="0.25">
      <c r="A25" s="91" t="s">
        <v>999</v>
      </c>
      <c r="B25" s="21" t="s">
        <v>213</v>
      </c>
      <c r="C25" s="22">
        <v>0</v>
      </c>
      <c r="D25" s="7" t="str">
        <f t="shared" si="1"/>
        <v>N/A</v>
      </c>
      <c r="E25" s="22">
        <v>0</v>
      </c>
      <c r="F25" s="7" t="str">
        <f t="shared" si="2"/>
        <v>N/A</v>
      </c>
      <c r="G25" s="22">
        <v>0</v>
      </c>
      <c r="H25" s="7" t="str">
        <f t="shared" si="3"/>
        <v>N/A</v>
      </c>
      <c r="I25" s="8" t="s">
        <v>1748</v>
      </c>
      <c r="J25" s="8" t="s">
        <v>1748</v>
      </c>
      <c r="K25" s="25" t="s">
        <v>739</v>
      </c>
      <c r="L25" s="92" t="str">
        <f t="shared" si="0"/>
        <v>N/A</v>
      </c>
    </row>
    <row r="26" spans="1:12" x14ac:dyDescent="0.25">
      <c r="A26" s="91" t="s">
        <v>104</v>
      </c>
      <c r="B26" s="21" t="s">
        <v>213</v>
      </c>
      <c r="C26" s="22">
        <v>51386</v>
      </c>
      <c r="D26" s="7" t="str">
        <f t="shared" si="1"/>
        <v>N/A</v>
      </c>
      <c r="E26" s="22">
        <v>43101</v>
      </c>
      <c r="F26" s="7" t="str">
        <f t="shared" si="2"/>
        <v>N/A</v>
      </c>
      <c r="G26" s="22">
        <v>46722</v>
      </c>
      <c r="H26" s="7" t="str">
        <f t="shared" si="3"/>
        <v>N/A</v>
      </c>
      <c r="I26" s="8">
        <v>-16.100000000000001</v>
      </c>
      <c r="J26" s="8">
        <v>8.4009999999999998</v>
      </c>
      <c r="K26" s="25" t="s">
        <v>739</v>
      </c>
      <c r="L26" s="92" t="str">
        <f t="shared" si="0"/>
        <v>Yes</v>
      </c>
    </row>
    <row r="27" spans="1:12" x14ac:dyDescent="0.25">
      <c r="A27" s="91" t="s">
        <v>1000</v>
      </c>
      <c r="B27" s="21" t="s">
        <v>213</v>
      </c>
      <c r="C27" s="22">
        <v>7110</v>
      </c>
      <c r="D27" s="7" t="str">
        <f t="shared" si="1"/>
        <v>N/A</v>
      </c>
      <c r="E27" s="22">
        <v>5214</v>
      </c>
      <c r="F27" s="7" t="str">
        <f t="shared" si="2"/>
        <v>N/A</v>
      </c>
      <c r="G27" s="22">
        <v>5200</v>
      </c>
      <c r="H27" s="7" t="str">
        <f t="shared" si="3"/>
        <v>N/A</v>
      </c>
      <c r="I27" s="8">
        <v>-26.7</v>
      </c>
      <c r="J27" s="8">
        <v>-0.26900000000000002</v>
      </c>
      <c r="K27" s="25" t="s">
        <v>739</v>
      </c>
      <c r="L27" s="92" t="str">
        <f t="shared" si="0"/>
        <v>Yes</v>
      </c>
    </row>
    <row r="28" spans="1:12" x14ac:dyDescent="0.25">
      <c r="A28" s="91" t="s">
        <v>1001</v>
      </c>
      <c r="B28" s="21" t="s">
        <v>213</v>
      </c>
      <c r="C28" s="22">
        <v>0</v>
      </c>
      <c r="D28" s="7" t="str">
        <f t="shared" si="1"/>
        <v>N/A</v>
      </c>
      <c r="E28" s="22">
        <v>0</v>
      </c>
      <c r="F28" s="7" t="str">
        <f t="shared" si="2"/>
        <v>N/A</v>
      </c>
      <c r="G28" s="22">
        <v>0</v>
      </c>
      <c r="H28" s="7" t="str">
        <f t="shared" si="3"/>
        <v>N/A</v>
      </c>
      <c r="I28" s="8" t="s">
        <v>1748</v>
      </c>
      <c r="J28" s="8" t="s">
        <v>1748</v>
      </c>
      <c r="K28" s="25" t="s">
        <v>739</v>
      </c>
      <c r="L28" s="92" t="str">
        <f t="shared" si="0"/>
        <v>N/A</v>
      </c>
    </row>
    <row r="29" spans="1:12" x14ac:dyDescent="0.25">
      <c r="A29" s="91" t="s">
        <v>1002</v>
      </c>
      <c r="B29" s="21" t="s">
        <v>213</v>
      </c>
      <c r="C29" s="22">
        <v>290</v>
      </c>
      <c r="D29" s="7" t="str">
        <f t="shared" si="1"/>
        <v>N/A</v>
      </c>
      <c r="E29" s="22">
        <v>209</v>
      </c>
      <c r="F29" s="7" t="str">
        <f t="shared" si="2"/>
        <v>N/A</v>
      </c>
      <c r="G29" s="68">
        <v>181</v>
      </c>
      <c r="H29" s="7" t="str">
        <f t="shared" si="3"/>
        <v>N/A</v>
      </c>
      <c r="I29" s="8">
        <v>-27.9</v>
      </c>
      <c r="J29" s="8">
        <v>-13.4</v>
      </c>
      <c r="K29" s="25" t="s">
        <v>739</v>
      </c>
      <c r="L29" s="92" t="str">
        <f t="shared" si="0"/>
        <v>Yes</v>
      </c>
    </row>
    <row r="30" spans="1:12" x14ac:dyDescent="0.25">
      <c r="A30" s="91" t="s">
        <v>1003</v>
      </c>
      <c r="B30" s="21" t="s">
        <v>213</v>
      </c>
      <c r="C30" s="22">
        <v>29066</v>
      </c>
      <c r="D30" s="7" t="str">
        <f t="shared" si="1"/>
        <v>N/A</v>
      </c>
      <c r="E30" s="22">
        <v>22468</v>
      </c>
      <c r="F30" s="7" t="str">
        <f t="shared" si="2"/>
        <v>N/A</v>
      </c>
      <c r="G30" s="22">
        <v>25785</v>
      </c>
      <c r="H30" s="7" t="str">
        <f t="shared" si="3"/>
        <v>N/A</v>
      </c>
      <c r="I30" s="8">
        <v>-22.7</v>
      </c>
      <c r="J30" s="8">
        <v>14.76</v>
      </c>
      <c r="K30" s="25" t="s">
        <v>739</v>
      </c>
      <c r="L30" s="92" t="str">
        <f t="shared" si="0"/>
        <v>Yes</v>
      </c>
    </row>
    <row r="31" spans="1:12" x14ac:dyDescent="0.25">
      <c r="A31" s="91" t="s">
        <v>1004</v>
      </c>
      <c r="B31" s="21" t="s">
        <v>213</v>
      </c>
      <c r="C31" s="22">
        <v>532</v>
      </c>
      <c r="D31" s="7" t="str">
        <f t="shared" si="1"/>
        <v>N/A</v>
      </c>
      <c r="E31" s="22">
        <v>682</v>
      </c>
      <c r="F31" s="7" t="str">
        <f t="shared" si="2"/>
        <v>N/A</v>
      </c>
      <c r="G31" s="22">
        <v>658</v>
      </c>
      <c r="H31" s="7" t="str">
        <f t="shared" si="3"/>
        <v>N/A</v>
      </c>
      <c r="I31" s="8">
        <v>28.2</v>
      </c>
      <c r="J31" s="8">
        <v>-3.52</v>
      </c>
      <c r="K31" s="25" t="s">
        <v>739</v>
      </c>
      <c r="L31" s="92" t="str">
        <f t="shared" si="0"/>
        <v>Yes</v>
      </c>
    </row>
    <row r="32" spans="1:12" x14ac:dyDescent="0.25">
      <c r="A32" s="91" t="s">
        <v>1005</v>
      </c>
      <c r="B32" s="21" t="s">
        <v>213</v>
      </c>
      <c r="C32" s="22">
        <v>14388</v>
      </c>
      <c r="D32" s="7" t="str">
        <f t="shared" si="1"/>
        <v>N/A</v>
      </c>
      <c r="E32" s="22">
        <v>14528</v>
      </c>
      <c r="F32" s="7" t="str">
        <f t="shared" si="2"/>
        <v>N/A</v>
      </c>
      <c r="G32" s="22">
        <v>14898</v>
      </c>
      <c r="H32" s="7" t="str">
        <f t="shared" si="3"/>
        <v>N/A</v>
      </c>
      <c r="I32" s="8">
        <v>0.97299999999999998</v>
      </c>
      <c r="J32" s="8">
        <v>2.5470000000000002</v>
      </c>
      <c r="K32" s="25" t="s">
        <v>739</v>
      </c>
      <c r="L32" s="92" t="str">
        <f t="shared" si="0"/>
        <v>Yes</v>
      </c>
    </row>
    <row r="33" spans="1:12" x14ac:dyDescent="0.25">
      <c r="A33" s="91" t="s">
        <v>1006</v>
      </c>
      <c r="B33" s="21" t="s">
        <v>213</v>
      </c>
      <c r="C33" s="22">
        <v>0</v>
      </c>
      <c r="D33" s="7" t="str">
        <f t="shared" si="1"/>
        <v>N/A</v>
      </c>
      <c r="E33" s="22">
        <v>0</v>
      </c>
      <c r="F33" s="7" t="str">
        <f t="shared" si="2"/>
        <v>N/A</v>
      </c>
      <c r="G33" s="22">
        <v>0</v>
      </c>
      <c r="H33" s="7" t="str">
        <f t="shared" si="3"/>
        <v>N/A</v>
      </c>
      <c r="I33" s="8" t="s">
        <v>1748</v>
      </c>
      <c r="J33" s="8" t="s">
        <v>1748</v>
      </c>
      <c r="K33" s="25" t="s">
        <v>739</v>
      </c>
      <c r="L33" s="92" t="str">
        <f t="shared" si="0"/>
        <v>N/A</v>
      </c>
    </row>
    <row r="34" spans="1:12" x14ac:dyDescent="0.25">
      <c r="A34" s="91" t="s">
        <v>105</v>
      </c>
      <c r="B34" s="21" t="s">
        <v>213</v>
      </c>
      <c r="C34" s="22">
        <v>12889</v>
      </c>
      <c r="D34" s="7" t="str">
        <f t="shared" si="1"/>
        <v>N/A</v>
      </c>
      <c r="E34" s="22">
        <v>10357</v>
      </c>
      <c r="F34" s="7" t="str">
        <f t="shared" si="2"/>
        <v>N/A</v>
      </c>
      <c r="G34" s="22">
        <v>11349</v>
      </c>
      <c r="H34" s="7" t="str">
        <f t="shared" si="3"/>
        <v>N/A</v>
      </c>
      <c r="I34" s="8">
        <v>-19.600000000000001</v>
      </c>
      <c r="J34" s="8">
        <v>9.5779999999999994</v>
      </c>
      <c r="K34" s="25" t="s">
        <v>739</v>
      </c>
      <c r="L34" s="92" t="str">
        <f t="shared" si="0"/>
        <v>Yes</v>
      </c>
    </row>
    <row r="35" spans="1:12" x14ac:dyDescent="0.25">
      <c r="A35" s="91" t="s">
        <v>1007</v>
      </c>
      <c r="B35" s="21" t="s">
        <v>213</v>
      </c>
      <c r="C35" s="22">
        <v>7421</v>
      </c>
      <c r="D35" s="7" t="str">
        <f t="shared" si="1"/>
        <v>N/A</v>
      </c>
      <c r="E35" s="22">
        <v>5079</v>
      </c>
      <c r="F35" s="7" t="str">
        <f t="shared" si="2"/>
        <v>N/A</v>
      </c>
      <c r="G35" s="22">
        <v>5525</v>
      </c>
      <c r="H35" s="7" t="str">
        <f t="shared" si="3"/>
        <v>N/A</v>
      </c>
      <c r="I35" s="8">
        <v>-31.6</v>
      </c>
      <c r="J35" s="8">
        <v>8.7810000000000006</v>
      </c>
      <c r="K35" s="25" t="s">
        <v>739</v>
      </c>
      <c r="L35" s="92" t="str">
        <f t="shared" si="0"/>
        <v>Yes</v>
      </c>
    </row>
    <row r="36" spans="1:12" x14ac:dyDescent="0.25">
      <c r="A36" s="91" t="s">
        <v>1008</v>
      </c>
      <c r="B36" s="21" t="s">
        <v>213</v>
      </c>
      <c r="C36" s="22">
        <v>0</v>
      </c>
      <c r="D36" s="7" t="str">
        <f t="shared" si="1"/>
        <v>N/A</v>
      </c>
      <c r="E36" s="22">
        <v>0</v>
      </c>
      <c r="F36" s="7" t="str">
        <f t="shared" si="2"/>
        <v>N/A</v>
      </c>
      <c r="G36" s="22">
        <v>0</v>
      </c>
      <c r="H36" s="7" t="str">
        <f t="shared" si="3"/>
        <v>N/A</v>
      </c>
      <c r="I36" s="8" t="s">
        <v>1748</v>
      </c>
      <c r="J36" s="8" t="s">
        <v>1748</v>
      </c>
      <c r="K36" s="25" t="s">
        <v>739</v>
      </c>
      <c r="L36" s="92" t="str">
        <f t="shared" si="0"/>
        <v>N/A</v>
      </c>
    </row>
    <row r="37" spans="1:12" x14ac:dyDescent="0.25">
      <c r="A37" s="91" t="s">
        <v>1009</v>
      </c>
      <c r="B37" s="21" t="s">
        <v>213</v>
      </c>
      <c r="C37" s="22">
        <v>481</v>
      </c>
      <c r="D37" s="7" t="str">
        <f t="shared" si="1"/>
        <v>N/A</v>
      </c>
      <c r="E37" s="22">
        <v>334</v>
      </c>
      <c r="F37" s="7" t="str">
        <f t="shared" si="2"/>
        <v>N/A</v>
      </c>
      <c r="G37" s="22">
        <v>378</v>
      </c>
      <c r="H37" s="7" t="str">
        <f t="shared" si="3"/>
        <v>N/A</v>
      </c>
      <c r="I37" s="8">
        <v>-30.6</v>
      </c>
      <c r="J37" s="8">
        <v>13.17</v>
      </c>
      <c r="K37" s="25" t="s">
        <v>739</v>
      </c>
      <c r="L37" s="92" t="str">
        <f t="shared" si="0"/>
        <v>Yes</v>
      </c>
    </row>
    <row r="38" spans="1:12" x14ac:dyDescent="0.25">
      <c r="A38" s="91" t="s">
        <v>1010</v>
      </c>
      <c r="B38" s="21" t="s">
        <v>213</v>
      </c>
      <c r="C38" s="22">
        <v>4648</v>
      </c>
      <c r="D38" s="7" t="str">
        <f t="shared" si="1"/>
        <v>N/A</v>
      </c>
      <c r="E38" s="22">
        <v>4412</v>
      </c>
      <c r="F38" s="7" t="str">
        <f t="shared" si="2"/>
        <v>N/A</v>
      </c>
      <c r="G38" s="22">
        <v>4768</v>
      </c>
      <c r="H38" s="7" t="str">
        <f t="shared" si="3"/>
        <v>N/A</v>
      </c>
      <c r="I38" s="8">
        <v>-5.08</v>
      </c>
      <c r="J38" s="8">
        <v>8.0690000000000008</v>
      </c>
      <c r="K38" s="25" t="s">
        <v>739</v>
      </c>
      <c r="L38" s="92" t="str">
        <f t="shared" si="0"/>
        <v>Yes</v>
      </c>
    </row>
    <row r="39" spans="1:12" x14ac:dyDescent="0.25">
      <c r="A39" s="91" t="s">
        <v>1011</v>
      </c>
      <c r="B39" s="21" t="s">
        <v>213</v>
      </c>
      <c r="C39" s="22">
        <v>339</v>
      </c>
      <c r="D39" s="7" t="str">
        <f t="shared" si="1"/>
        <v>N/A</v>
      </c>
      <c r="E39" s="22">
        <v>532</v>
      </c>
      <c r="F39" s="7" t="str">
        <f t="shared" si="2"/>
        <v>N/A</v>
      </c>
      <c r="G39" s="22">
        <v>678</v>
      </c>
      <c r="H39" s="7" t="str">
        <f t="shared" si="3"/>
        <v>N/A</v>
      </c>
      <c r="I39" s="8">
        <v>56.93</v>
      </c>
      <c r="J39" s="8">
        <v>27.44</v>
      </c>
      <c r="K39" s="25" t="s">
        <v>739</v>
      </c>
      <c r="L39" s="92" t="str">
        <f t="shared" si="0"/>
        <v>Yes</v>
      </c>
    </row>
    <row r="40" spans="1:12" x14ac:dyDescent="0.25">
      <c r="A40" s="91" t="s">
        <v>1012</v>
      </c>
      <c r="B40" s="21" t="s">
        <v>213</v>
      </c>
      <c r="C40" s="22">
        <v>0</v>
      </c>
      <c r="D40" s="7" t="str">
        <f t="shared" si="1"/>
        <v>N/A</v>
      </c>
      <c r="E40" s="22">
        <v>0</v>
      </c>
      <c r="F40" s="7" t="str">
        <f t="shared" si="2"/>
        <v>N/A</v>
      </c>
      <c r="G40" s="22">
        <v>0</v>
      </c>
      <c r="H40" s="7" t="str">
        <f t="shared" si="3"/>
        <v>N/A</v>
      </c>
      <c r="I40" s="8" t="s">
        <v>1748</v>
      </c>
      <c r="J40" s="8" t="s">
        <v>1748</v>
      </c>
      <c r="K40" s="25" t="s">
        <v>739</v>
      </c>
      <c r="L40" s="92" t="str">
        <f t="shared" si="0"/>
        <v>N/A</v>
      </c>
    </row>
    <row r="41" spans="1:12" x14ac:dyDescent="0.25">
      <c r="A41" s="149" t="s">
        <v>84</v>
      </c>
      <c r="B41" s="21" t="s">
        <v>213</v>
      </c>
      <c r="C41" s="26">
        <v>0</v>
      </c>
      <c r="D41" s="7" t="str">
        <f t="shared" si="1"/>
        <v>N/A</v>
      </c>
      <c r="E41" s="26">
        <v>1325435434</v>
      </c>
      <c r="F41" s="7" t="str">
        <f t="shared" si="2"/>
        <v>N/A</v>
      </c>
      <c r="G41" s="26">
        <v>1363256929</v>
      </c>
      <c r="H41" s="7" t="str">
        <f t="shared" si="3"/>
        <v>N/A</v>
      </c>
      <c r="I41" s="8" t="s">
        <v>1748</v>
      </c>
      <c r="J41" s="8">
        <v>2.8540000000000001</v>
      </c>
      <c r="K41" s="25" t="s">
        <v>739</v>
      </c>
      <c r="L41" s="92" t="str">
        <f t="shared" si="0"/>
        <v>Yes</v>
      </c>
    </row>
    <row r="42" spans="1:12" x14ac:dyDescent="0.25">
      <c r="A42" s="149" t="s">
        <v>1500</v>
      </c>
      <c r="B42" s="21" t="s">
        <v>213</v>
      </c>
      <c r="C42" s="26">
        <v>0</v>
      </c>
      <c r="D42" s="7" t="str">
        <f t="shared" si="1"/>
        <v>N/A</v>
      </c>
      <c r="E42" s="26">
        <v>8722.3226923000002</v>
      </c>
      <c r="F42" s="7" t="str">
        <f t="shared" si="2"/>
        <v>N/A</v>
      </c>
      <c r="G42" s="26">
        <v>8765.0091233999992</v>
      </c>
      <c r="H42" s="7" t="str">
        <f t="shared" si="3"/>
        <v>N/A</v>
      </c>
      <c r="I42" s="8" t="s">
        <v>1748</v>
      </c>
      <c r="J42" s="8">
        <v>0.4894</v>
      </c>
      <c r="K42" s="25" t="s">
        <v>739</v>
      </c>
      <c r="L42" s="92" t="str">
        <f t="shared" si="0"/>
        <v>Yes</v>
      </c>
    </row>
    <row r="43" spans="1:12" x14ac:dyDescent="0.25">
      <c r="A43" s="149" t="s">
        <v>1501</v>
      </c>
      <c r="B43" s="21" t="s">
        <v>213</v>
      </c>
      <c r="C43" s="26" t="s">
        <v>1748</v>
      </c>
      <c r="D43" s="7" t="str">
        <f t="shared" si="1"/>
        <v>N/A</v>
      </c>
      <c r="E43" s="26">
        <v>12000.212165999999</v>
      </c>
      <c r="F43" s="7" t="str">
        <f t="shared" si="2"/>
        <v>N/A</v>
      </c>
      <c r="G43" s="26">
        <v>11059.651877</v>
      </c>
      <c r="H43" s="7" t="str">
        <f t="shared" si="3"/>
        <v>N/A</v>
      </c>
      <c r="I43" s="8" t="s">
        <v>1748</v>
      </c>
      <c r="J43" s="8">
        <v>-7.84</v>
      </c>
      <c r="K43" s="25" t="s">
        <v>739</v>
      </c>
      <c r="L43" s="92" t="str">
        <f t="shared" si="0"/>
        <v>Yes</v>
      </c>
    </row>
    <row r="44" spans="1:12" x14ac:dyDescent="0.25">
      <c r="A44" s="123" t="s">
        <v>107</v>
      </c>
      <c r="B44" s="21" t="s">
        <v>213</v>
      </c>
      <c r="C44" s="26">
        <v>0</v>
      </c>
      <c r="D44" s="7" t="str">
        <f t="shared" si="1"/>
        <v>N/A</v>
      </c>
      <c r="E44" s="26">
        <v>145755341</v>
      </c>
      <c r="F44" s="7" t="str">
        <f t="shared" si="2"/>
        <v>N/A</v>
      </c>
      <c r="G44" s="26">
        <v>153967217</v>
      </c>
      <c r="H44" s="7" t="str">
        <f t="shared" si="3"/>
        <v>N/A</v>
      </c>
      <c r="I44" s="8" t="s">
        <v>1748</v>
      </c>
      <c r="J44" s="8">
        <v>5.6340000000000003</v>
      </c>
      <c r="K44" s="25" t="s">
        <v>739</v>
      </c>
      <c r="L44" s="92" t="str">
        <f t="shared" si="0"/>
        <v>Yes</v>
      </c>
    </row>
    <row r="45" spans="1:12" x14ac:dyDescent="0.25">
      <c r="A45" s="149" t="s">
        <v>158</v>
      </c>
      <c r="B45" s="25" t="s">
        <v>217</v>
      </c>
      <c r="C45" s="1">
        <v>0</v>
      </c>
      <c r="D45" s="7" t="str">
        <f>IF($B45="N/A","N/A",IF(C45&gt;0,"No",IF(C45&lt;0,"No","Yes")))</f>
        <v>Yes</v>
      </c>
      <c r="E45" s="1">
        <v>444</v>
      </c>
      <c r="F45" s="7" t="str">
        <f>IF($B45="N/A","N/A",IF(E45&gt;0,"No",IF(E45&lt;0,"No","Yes")))</f>
        <v>No</v>
      </c>
      <c r="G45" s="1">
        <v>27</v>
      </c>
      <c r="H45" s="7" t="str">
        <f>IF($B45="N/A","N/A",IF(G45&gt;0,"No",IF(G45&lt;0,"No","Yes")))</f>
        <v>No</v>
      </c>
      <c r="I45" s="8" t="s">
        <v>1748</v>
      </c>
      <c r="J45" s="8">
        <v>-93.9</v>
      </c>
      <c r="K45" s="25" t="s">
        <v>739</v>
      </c>
      <c r="L45" s="92" t="str">
        <f t="shared" si="0"/>
        <v>No</v>
      </c>
    </row>
    <row r="46" spans="1:12" x14ac:dyDescent="0.25">
      <c r="A46" s="149" t="s">
        <v>156</v>
      </c>
      <c r="B46" s="21" t="s">
        <v>213</v>
      </c>
      <c r="C46" s="26">
        <v>0</v>
      </c>
      <c r="D46" s="7" t="str">
        <f t="shared" ref="D46:D47" si="4">IF($B46="N/A","N/A",IF(C46&gt;10,"No",IF(C46&lt;-10,"No","Yes")))</f>
        <v>N/A</v>
      </c>
      <c r="E46" s="26">
        <v>138064</v>
      </c>
      <c r="F46" s="7" t="str">
        <f t="shared" ref="F46:F47" si="5">IF($B46="N/A","N/A",IF(E46&gt;10,"No",IF(E46&lt;-10,"No","Yes")))</f>
        <v>N/A</v>
      </c>
      <c r="G46" s="26">
        <v>8770</v>
      </c>
      <c r="H46" s="7" t="str">
        <f t="shared" ref="H46:H47" si="6">IF($B46="N/A","N/A",IF(G46&gt;10,"No",IF(G46&lt;-10,"No","Yes")))</f>
        <v>N/A</v>
      </c>
      <c r="I46" s="8" t="s">
        <v>1748</v>
      </c>
      <c r="J46" s="8">
        <v>-93.6</v>
      </c>
      <c r="K46" s="25" t="s">
        <v>739</v>
      </c>
      <c r="L46" s="92" t="str">
        <f t="shared" si="0"/>
        <v>No</v>
      </c>
    </row>
    <row r="47" spans="1:12" x14ac:dyDescent="0.25">
      <c r="A47" s="149" t="s">
        <v>1303</v>
      </c>
      <c r="B47" s="21" t="s">
        <v>213</v>
      </c>
      <c r="C47" s="26" t="s">
        <v>1748</v>
      </c>
      <c r="D47" s="7" t="str">
        <f t="shared" si="4"/>
        <v>N/A</v>
      </c>
      <c r="E47" s="26">
        <v>310.95495495</v>
      </c>
      <c r="F47" s="7" t="str">
        <f t="shared" si="5"/>
        <v>N/A</v>
      </c>
      <c r="G47" s="26">
        <v>324.81481480999997</v>
      </c>
      <c r="H47" s="7" t="str">
        <f t="shared" si="6"/>
        <v>N/A</v>
      </c>
      <c r="I47" s="8" t="s">
        <v>1748</v>
      </c>
      <c r="J47" s="8">
        <v>4.4569999999999999</v>
      </c>
      <c r="K47" s="25" t="s">
        <v>739</v>
      </c>
      <c r="L47" s="92" t="str">
        <f>IF(J47="Div by 0", "N/A", IF(OR(J47="N/A",K47="N/A"),"N/A", IF(J47&gt;VALUE(MID(K47,1,2)), "No", IF(J47&lt;-1*VALUE(MID(K47,1,2)), "No", "Yes"))))</f>
        <v>Yes</v>
      </c>
    </row>
    <row r="48" spans="1:12" x14ac:dyDescent="0.25">
      <c r="A48" s="149" t="s">
        <v>1502</v>
      </c>
      <c r="B48" s="21" t="s">
        <v>213</v>
      </c>
      <c r="C48" s="26">
        <v>0</v>
      </c>
      <c r="D48" s="7" t="str">
        <f t="shared" ref="D48:D74" si="7">IF($B48="N/A","N/A",IF(C48&gt;10,"No",IF(C48&lt;-10,"No","Yes")))</f>
        <v>N/A</v>
      </c>
      <c r="E48" s="26">
        <v>16366.331945</v>
      </c>
      <c r="F48" s="7" t="str">
        <f t="shared" ref="F48:F74" si="8">IF($B48="N/A","N/A",IF(E48&gt;10,"No",IF(E48&lt;-10,"No","Yes")))</f>
        <v>N/A</v>
      </c>
      <c r="G48" s="26">
        <v>17099.350322999999</v>
      </c>
      <c r="H48" s="7" t="str">
        <f t="shared" ref="H48:H74" si="9">IF($B48="N/A","N/A",IF(G48&gt;10,"No",IF(G48&lt;-10,"No","Yes")))</f>
        <v>N/A</v>
      </c>
      <c r="I48" s="8" t="s">
        <v>1748</v>
      </c>
      <c r="J48" s="8">
        <v>4.4790000000000001</v>
      </c>
      <c r="K48" s="25" t="s">
        <v>739</v>
      </c>
      <c r="L48" s="92" t="str">
        <f t="shared" ref="L48:L74" si="10">IF(J48="Div by 0", "N/A", IF(K48="N/A","N/A", IF(J48&gt;VALUE(MID(K48,1,2)), "No", IF(J48&lt;-1*VALUE(MID(K48,1,2)), "No", "Yes"))))</f>
        <v>Yes</v>
      </c>
    </row>
    <row r="49" spans="1:12" x14ac:dyDescent="0.25">
      <c r="A49" s="149" t="s">
        <v>1503</v>
      </c>
      <c r="B49" s="21" t="s">
        <v>213</v>
      </c>
      <c r="C49" s="26">
        <v>0</v>
      </c>
      <c r="D49" s="7" t="str">
        <f t="shared" si="7"/>
        <v>N/A</v>
      </c>
      <c r="E49" s="26">
        <v>6255.3689707000003</v>
      </c>
      <c r="F49" s="7" t="str">
        <f t="shared" si="8"/>
        <v>N/A</v>
      </c>
      <c r="G49" s="26">
        <v>6270.7774448</v>
      </c>
      <c r="H49" s="7" t="str">
        <f t="shared" si="9"/>
        <v>N/A</v>
      </c>
      <c r="I49" s="8" t="s">
        <v>1748</v>
      </c>
      <c r="J49" s="8">
        <v>0.24629999999999999</v>
      </c>
      <c r="K49" s="25" t="s">
        <v>739</v>
      </c>
      <c r="L49" s="92" t="str">
        <f t="shared" si="10"/>
        <v>Yes</v>
      </c>
    </row>
    <row r="50" spans="1:12" x14ac:dyDescent="0.25">
      <c r="A50" s="149" t="s">
        <v>1504</v>
      </c>
      <c r="B50" s="21" t="s">
        <v>213</v>
      </c>
      <c r="C50" s="26">
        <v>0</v>
      </c>
      <c r="D50" s="7" t="str">
        <f t="shared" si="7"/>
        <v>N/A</v>
      </c>
      <c r="E50" s="26">
        <v>3479.2102758999999</v>
      </c>
      <c r="F50" s="7" t="str">
        <f t="shared" si="8"/>
        <v>N/A</v>
      </c>
      <c r="G50" s="26">
        <v>3244.6422892999999</v>
      </c>
      <c r="H50" s="7" t="str">
        <f t="shared" si="9"/>
        <v>N/A</v>
      </c>
      <c r="I50" s="8" t="s">
        <v>1748</v>
      </c>
      <c r="J50" s="8">
        <v>-6.74</v>
      </c>
      <c r="K50" s="25" t="s">
        <v>739</v>
      </c>
      <c r="L50" s="92" t="str">
        <f t="shared" si="10"/>
        <v>Yes</v>
      </c>
    </row>
    <row r="51" spans="1:12" x14ac:dyDescent="0.25">
      <c r="A51" s="149" t="s">
        <v>1505</v>
      </c>
      <c r="B51" s="21" t="s">
        <v>213</v>
      </c>
      <c r="C51" s="26">
        <v>0</v>
      </c>
      <c r="D51" s="7" t="str">
        <f t="shared" si="7"/>
        <v>N/A</v>
      </c>
      <c r="E51" s="26">
        <v>1024.3472861</v>
      </c>
      <c r="F51" s="7" t="str">
        <f t="shared" si="8"/>
        <v>N/A</v>
      </c>
      <c r="G51" s="26">
        <v>1193.2716164999999</v>
      </c>
      <c r="H51" s="7" t="str">
        <f t="shared" si="9"/>
        <v>N/A</v>
      </c>
      <c r="I51" s="8" t="s">
        <v>1748</v>
      </c>
      <c r="J51" s="8">
        <v>16.489999999999998</v>
      </c>
      <c r="K51" s="25" t="s">
        <v>739</v>
      </c>
      <c r="L51" s="92" t="str">
        <f t="shared" si="10"/>
        <v>Yes</v>
      </c>
    </row>
    <row r="52" spans="1:12" x14ac:dyDescent="0.25">
      <c r="A52" s="149" t="s">
        <v>1506</v>
      </c>
      <c r="B52" s="21" t="s">
        <v>213</v>
      </c>
      <c r="C52" s="26">
        <v>0</v>
      </c>
      <c r="D52" s="7" t="str">
        <f t="shared" si="7"/>
        <v>N/A</v>
      </c>
      <c r="E52" s="26">
        <v>22860.608107</v>
      </c>
      <c r="F52" s="7" t="str">
        <f t="shared" si="8"/>
        <v>N/A</v>
      </c>
      <c r="G52" s="26">
        <v>23257.093563999999</v>
      </c>
      <c r="H52" s="7" t="str">
        <f t="shared" si="9"/>
        <v>N/A</v>
      </c>
      <c r="I52" s="8" t="s">
        <v>1748</v>
      </c>
      <c r="J52" s="8">
        <v>1.734</v>
      </c>
      <c r="K52" s="25" t="s">
        <v>739</v>
      </c>
      <c r="L52" s="92" t="str">
        <f t="shared" si="10"/>
        <v>Yes</v>
      </c>
    </row>
    <row r="53" spans="1:12" x14ac:dyDescent="0.25">
      <c r="A53" s="149" t="s">
        <v>1507</v>
      </c>
      <c r="B53" s="21" t="s">
        <v>213</v>
      </c>
      <c r="C53" s="26" t="s">
        <v>1748</v>
      </c>
      <c r="D53" s="7" t="str">
        <f t="shared" si="7"/>
        <v>N/A</v>
      </c>
      <c r="E53" s="26" t="s">
        <v>1748</v>
      </c>
      <c r="F53" s="7" t="str">
        <f t="shared" si="8"/>
        <v>N/A</v>
      </c>
      <c r="G53" s="26" t="s">
        <v>1748</v>
      </c>
      <c r="H53" s="7" t="str">
        <f t="shared" si="9"/>
        <v>N/A</v>
      </c>
      <c r="I53" s="8" t="s">
        <v>1748</v>
      </c>
      <c r="J53" s="8" t="s">
        <v>1748</v>
      </c>
      <c r="K53" s="25" t="s">
        <v>739</v>
      </c>
      <c r="L53" s="92" t="str">
        <f t="shared" si="10"/>
        <v>N/A</v>
      </c>
    </row>
    <row r="54" spans="1:12" x14ac:dyDescent="0.25">
      <c r="A54" s="149" t="s">
        <v>1508</v>
      </c>
      <c r="B54" s="21" t="s">
        <v>213</v>
      </c>
      <c r="C54" s="26">
        <v>0</v>
      </c>
      <c r="D54" s="7" t="str">
        <f t="shared" si="7"/>
        <v>N/A</v>
      </c>
      <c r="E54" s="26">
        <v>10600.436240000001</v>
      </c>
      <c r="F54" s="7" t="str">
        <f t="shared" si="8"/>
        <v>N/A</v>
      </c>
      <c r="G54" s="26">
        <v>11090.538458000001</v>
      </c>
      <c r="H54" s="7" t="str">
        <f t="shared" si="9"/>
        <v>N/A</v>
      </c>
      <c r="I54" s="8" t="s">
        <v>1748</v>
      </c>
      <c r="J54" s="8">
        <v>4.6230000000000002</v>
      </c>
      <c r="K54" s="25" t="s">
        <v>739</v>
      </c>
      <c r="L54" s="92" t="str">
        <f t="shared" si="10"/>
        <v>Yes</v>
      </c>
    </row>
    <row r="55" spans="1:12" x14ac:dyDescent="0.25">
      <c r="A55" s="149" t="s">
        <v>1509</v>
      </c>
      <c r="B55" s="21" t="s">
        <v>213</v>
      </c>
      <c r="C55" s="26">
        <v>0</v>
      </c>
      <c r="D55" s="7" t="str">
        <f t="shared" si="7"/>
        <v>N/A</v>
      </c>
      <c r="E55" s="26">
        <v>10141.906258999999</v>
      </c>
      <c r="F55" s="7" t="str">
        <f t="shared" si="8"/>
        <v>N/A</v>
      </c>
      <c r="G55" s="26">
        <v>10601.317303</v>
      </c>
      <c r="H55" s="7" t="str">
        <f t="shared" si="9"/>
        <v>N/A</v>
      </c>
      <c r="I55" s="8" t="s">
        <v>1748</v>
      </c>
      <c r="J55" s="8">
        <v>4.53</v>
      </c>
      <c r="K55" s="25" t="s">
        <v>739</v>
      </c>
      <c r="L55" s="92" t="str">
        <f t="shared" si="10"/>
        <v>Yes</v>
      </c>
    </row>
    <row r="56" spans="1:12" x14ac:dyDescent="0.25">
      <c r="A56" s="149" t="s">
        <v>1510</v>
      </c>
      <c r="B56" s="21" t="s">
        <v>213</v>
      </c>
      <c r="C56" s="26">
        <v>0</v>
      </c>
      <c r="D56" s="7" t="str">
        <f t="shared" si="7"/>
        <v>N/A</v>
      </c>
      <c r="E56" s="26">
        <v>12312.046974999999</v>
      </c>
      <c r="F56" s="7" t="str">
        <f t="shared" si="8"/>
        <v>N/A</v>
      </c>
      <c r="G56" s="26">
        <v>11120.10046</v>
      </c>
      <c r="H56" s="7" t="str">
        <f t="shared" si="9"/>
        <v>N/A</v>
      </c>
      <c r="I56" s="8" t="s">
        <v>1748</v>
      </c>
      <c r="J56" s="8">
        <v>-9.68</v>
      </c>
      <c r="K56" s="25" t="s">
        <v>739</v>
      </c>
      <c r="L56" s="92" t="str">
        <f t="shared" si="10"/>
        <v>Yes</v>
      </c>
    </row>
    <row r="57" spans="1:12" x14ac:dyDescent="0.25">
      <c r="A57" s="149" t="s">
        <v>1511</v>
      </c>
      <c r="B57" s="21" t="s">
        <v>213</v>
      </c>
      <c r="C57" s="26">
        <v>0</v>
      </c>
      <c r="D57" s="7" t="str">
        <f t="shared" si="7"/>
        <v>N/A</v>
      </c>
      <c r="E57" s="26">
        <v>2064.9703168000001</v>
      </c>
      <c r="F57" s="7" t="str">
        <f t="shared" si="8"/>
        <v>N/A</v>
      </c>
      <c r="G57" s="26">
        <v>2519.1446417000002</v>
      </c>
      <c r="H57" s="7" t="str">
        <f t="shared" si="9"/>
        <v>N/A</v>
      </c>
      <c r="I57" s="8" t="s">
        <v>1748</v>
      </c>
      <c r="J57" s="8">
        <v>21.99</v>
      </c>
      <c r="K57" s="25" t="s">
        <v>739</v>
      </c>
      <c r="L57" s="92" t="str">
        <f t="shared" si="10"/>
        <v>Yes</v>
      </c>
    </row>
    <row r="58" spans="1:12" x14ac:dyDescent="0.25">
      <c r="A58" s="149" t="s">
        <v>1512</v>
      </c>
      <c r="B58" s="21" t="s">
        <v>213</v>
      </c>
      <c r="C58" s="26">
        <v>0</v>
      </c>
      <c r="D58" s="7" t="str">
        <f t="shared" si="7"/>
        <v>N/A</v>
      </c>
      <c r="E58" s="26">
        <v>15234.364659999999</v>
      </c>
      <c r="F58" s="7" t="str">
        <f t="shared" si="8"/>
        <v>N/A</v>
      </c>
      <c r="G58" s="26">
        <v>13909.163402</v>
      </c>
      <c r="H58" s="7" t="str">
        <f t="shared" si="9"/>
        <v>N/A</v>
      </c>
      <c r="I58" s="8" t="s">
        <v>1748</v>
      </c>
      <c r="J58" s="8">
        <v>-8.6999999999999993</v>
      </c>
      <c r="K58" s="25" t="s">
        <v>739</v>
      </c>
      <c r="L58" s="92" t="str">
        <f t="shared" si="10"/>
        <v>Yes</v>
      </c>
    </row>
    <row r="59" spans="1:12" x14ac:dyDescent="0.25">
      <c r="A59" s="149" t="s">
        <v>1513</v>
      </c>
      <c r="B59" s="21" t="s">
        <v>213</v>
      </c>
      <c r="C59" s="26" t="s">
        <v>1748</v>
      </c>
      <c r="D59" s="7" t="str">
        <f t="shared" si="7"/>
        <v>N/A</v>
      </c>
      <c r="E59" s="26" t="s">
        <v>1748</v>
      </c>
      <c r="F59" s="7" t="str">
        <f t="shared" si="8"/>
        <v>N/A</v>
      </c>
      <c r="G59" s="26" t="s">
        <v>1748</v>
      </c>
      <c r="H59" s="7" t="str">
        <f t="shared" si="9"/>
        <v>N/A</v>
      </c>
      <c r="I59" s="8" t="s">
        <v>1748</v>
      </c>
      <c r="J59" s="8" t="s">
        <v>1748</v>
      </c>
      <c r="K59" s="25" t="s">
        <v>739</v>
      </c>
      <c r="L59" s="92" t="str">
        <f t="shared" si="10"/>
        <v>N/A</v>
      </c>
    </row>
    <row r="60" spans="1:12" x14ac:dyDescent="0.25">
      <c r="A60" s="149" t="s">
        <v>1514</v>
      </c>
      <c r="B60" s="21" t="s">
        <v>213</v>
      </c>
      <c r="C60" s="26">
        <v>0</v>
      </c>
      <c r="D60" s="7" t="str">
        <f t="shared" si="7"/>
        <v>N/A</v>
      </c>
      <c r="E60" s="26">
        <v>2361.2277672999999</v>
      </c>
      <c r="F60" s="7" t="str">
        <f t="shared" si="8"/>
        <v>N/A</v>
      </c>
      <c r="G60" s="26">
        <v>2134.9341638000001</v>
      </c>
      <c r="H60" s="7" t="str">
        <f t="shared" si="9"/>
        <v>N/A</v>
      </c>
      <c r="I60" s="8" t="s">
        <v>1748</v>
      </c>
      <c r="J60" s="8">
        <v>-9.58</v>
      </c>
      <c r="K60" s="25" t="s">
        <v>739</v>
      </c>
      <c r="L60" s="92" t="str">
        <f t="shared" si="10"/>
        <v>Yes</v>
      </c>
    </row>
    <row r="61" spans="1:12" x14ac:dyDescent="0.25">
      <c r="A61" s="149" t="s">
        <v>1515</v>
      </c>
      <c r="B61" s="21" t="s">
        <v>213</v>
      </c>
      <c r="C61" s="26">
        <v>0</v>
      </c>
      <c r="D61" s="7" t="str">
        <f t="shared" si="7"/>
        <v>N/A</v>
      </c>
      <c r="E61" s="26">
        <v>817.32029151999996</v>
      </c>
      <c r="F61" s="7" t="str">
        <f t="shared" si="8"/>
        <v>N/A</v>
      </c>
      <c r="G61" s="26">
        <v>817.01538461999996</v>
      </c>
      <c r="H61" s="7" t="str">
        <f t="shared" si="9"/>
        <v>N/A</v>
      </c>
      <c r="I61" s="8" t="s">
        <v>1748</v>
      </c>
      <c r="J61" s="8">
        <v>-3.6999999999999998E-2</v>
      </c>
      <c r="K61" s="25" t="s">
        <v>739</v>
      </c>
      <c r="L61" s="92" t="str">
        <f t="shared" si="10"/>
        <v>Yes</v>
      </c>
    </row>
    <row r="62" spans="1:12" x14ac:dyDescent="0.25">
      <c r="A62" s="149" t="s">
        <v>1516</v>
      </c>
      <c r="B62" s="21" t="s">
        <v>213</v>
      </c>
      <c r="C62" s="26" t="s">
        <v>1748</v>
      </c>
      <c r="D62" s="7" t="str">
        <f t="shared" si="7"/>
        <v>N/A</v>
      </c>
      <c r="E62" s="26" t="s">
        <v>1748</v>
      </c>
      <c r="F62" s="7" t="str">
        <f t="shared" si="8"/>
        <v>N/A</v>
      </c>
      <c r="G62" s="26" t="s">
        <v>1748</v>
      </c>
      <c r="H62" s="7" t="str">
        <f t="shared" si="9"/>
        <v>N/A</v>
      </c>
      <c r="I62" s="8" t="s">
        <v>1748</v>
      </c>
      <c r="J62" s="8" t="s">
        <v>1748</v>
      </c>
      <c r="K62" s="25" t="s">
        <v>739</v>
      </c>
      <c r="L62" s="92" t="str">
        <f t="shared" si="10"/>
        <v>N/A</v>
      </c>
    </row>
    <row r="63" spans="1:12" ht="25" x14ac:dyDescent="0.25">
      <c r="A63" s="149" t="s">
        <v>1517</v>
      </c>
      <c r="B63" s="21" t="s">
        <v>213</v>
      </c>
      <c r="C63" s="26">
        <v>0</v>
      </c>
      <c r="D63" s="7" t="str">
        <f t="shared" si="7"/>
        <v>N/A</v>
      </c>
      <c r="E63" s="26">
        <v>1262.2392344</v>
      </c>
      <c r="F63" s="7" t="str">
        <f t="shared" si="8"/>
        <v>N/A</v>
      </c>
      <c r="G63" s="26">
        <v>2273.4806629999998</v>
      </c>
      <c r="H63" s="7" t="str">
        <f t="shared" si="9"/>
        <v>N/A</v>
      </c>
      <c r="I63" s="8" t="s">
        <v>1748</v>
      </c>
      <c r="J63" s="8">
        <v>80.11</v>
      </c>
      <c r="K63" s="25" t="s">
        <v>739</v>
      </c>
      <c r="L63" s="92" t="str">
        <f t="shared" si="10"/>
        <v>No</v>
      </c>
    </row>
    <row r="64" spans="1:12" x14ac:dyDescent="0.25">
      <c r="A64" s="149" t="s">
        <v>1518</v>
      </c>
      <c r="B64" s="21" t="s">
        <v>213</v>
      </c>
      <c r="C64" s="26">
        <v>0</v>
      </c>
      <c r="D64" s="7" t="str">
        <f t="shared" si="7"/>
        <v>N/A</v>
      </c>
      <c r="E64" s="26">
        <v>918.81093109999995</v>
      </c>
      <c r="F64" s="7" t="str">
        <f t="shared" si="8"/>
        <v>N/A</v>
      </c>
      <c r="G64" s="26">
        <v>925.61884816999998</v>
      </c>
      <c r="H64" s="7" t="str">
        <f t="shared" si="9"/>
        <v>N/A</v>
      </c>
      <c r="I64" s="8" t="s">
        <v>1748</v>
      </c>
      <c r="J64" s="8">
        <v>0.7409</v>
      </c>
      <c r="K64" s="25" t="s">
        <v>739</v>
      </c>
      <c r="L64" s="92" t="str">
        <f t="shared" si="10"/>
        <v>Yes</v>
      </c>
    </row>
    <row r="65" spans="1:12" x14ac:dyDescent="0.25">
      <c r="A65" s="149" t="s">
        <v>1519</v>
      </c>
      <c r="B65" s="21" t="s">
        <v>213</v>
      </c>
      <c r="C65" s="26">
        <v>0</v>
      </c>
      <c r="D65" s="7" t="str">
        <f t="shared" si="7"/>
        <v>N/A</v>
      </c>
      <c r="E65" s="26">
        <v>4122.797654</v>
      </c>
      <c r="F65" s="7" t="str">
        <f t="shared" si="8"/>
        <v>N/A</v>
      </c>
      <c r="G65" s="26">
        <v>2674.5045593</v>
      </c>
      <c r="H65" s="7" t="str">
        <f t="shared" si="9"/>
        <v>N/A</v>
      </c>
      <c r="I65" s="8" t="s">
        <v>1748</v>
      </c>
      <c r="J65" s="8">
        <v>-35.1</v>
      </c>
      <c r="K65" s="25" t="s">
        <v>739</v>
      </c>
      <c r="L65" s="92" t="str">
        <f t="shared" si="10"/>
        <v>No</v>
      </c>
    </row>
    <row r="66" spans="1:12" x14ac:dyDescent="0.25">
      <c r="A66" s="149" t="s">
        <v>1520</v>
      </c>
      <c r="B66" s="21" t="s">
        <v>213</v>
      </c>
      <c r="C66" s="26">
        <v>0</v>
      </c>
      <c r="D66" s="7" t="str">
        <f t="shared" si="7"/>
        <v>N/A</v>
      </c>
      <c r="E66" s="26">
        <v>5079.182957</v>
      </c>
      <c r="F66" s="7" t="str">
        <f t="shared" si="8"/>
        <v>N/A</v>
      </c>
      <c r="G66" s="26">
        <v>4662.4720096999999</v>
      </c>
      <c r="H66" s="7" t="str">
        <f t="shared" si="9"/>
        <v>N/A</v>
      </c>
      <c r="I66" s="8" t="s">
        <v>1748</v>
      </c>
      <c r="J66" s="8">
        <v>-8.1999999999999993</v>
      </c>
      <c r="K66" s="25" t="s">
        <v>739</v>
      </c>
      <c r="L66" s="92" t="str">
        <f t="shared" si="10"/>
        <v>Yes</v>
      </c>
    </row>
    <row r="67" spans="1:12" x14ac:dyDescent="0.25">
      <c r="A67" s="149" t="s">
        <v>1521</v>
      </c>
      <c r="B67" s="21" t="s">
        <v>213</v>
      </c>
      <c r="C67" s="26" t="s">
        <v>1748</v>
      </c>
      <c r="D67" s="7" t="str">
        <f t="shared" si="7"/>
        <v>N/A</v>
      </c>
      <c r="E67" s="26" t="s">
        <v>1748</v>
      </c>
      <c r="F67" s="7" t="str">
        <f t="shared" si="8"/>
        <v>N/A</v>
      </c>
      <c r="G67" s="26" t="s">
        <v>1748</v>
      </c>
      <c r="H67" s="7" t="str">
        <f t="shared" si="9"/>
        <v>N/A</v>
      </c>
      <c r="I67" s="8" t="s">
        <v>1748</v>
      </c>
      <c r="J67" s="8" t="s">
        <v>1748</v>
      </c>
      <c r="K67" s="25" t="s">
        <v>739</v>
      </c>
      <c r="L67" s="92" t="str">
        <f t="shared" si="10"/>
        <v>N/A</v>
      </c>
    </row>
    <row r="68" spans="1:12" x14ac:dyDescent="0.25">
      <c r="A68" s="149" t="s">
        <v>1522</v>
      </c>
      <c r="B68" s="21" t="s">
        <v>213</v>
      </c>
      <c r="C68" s="26">
        <v>0</v>
      </c>
      <c r="D68" s="7" t="str">
        <f t="shared" si="7"/>
        <v>N/A</v>
      </c>
      <c r="E68" s="26">
        <v>1158.0590904999999</v>
      </c>
      <c r="F68" s="7" t="str">
        <f t="shared" si="8"/>
        <v>N/A</v>
      </c>
      <c r="G68" s="26">
        <v>1182.4210063</v>
      </c>
      <c r="H68" s="7" t="str">
        <f t="shared" si="9"/>
        <v>N/A</v>
      </c>
      <c r="I68" s="8" t="s">
        <v>1748</v>
      </c>
      <c r="J68" s="8">
        <v>2.1040000000000001</v>
      </c>
      <c r="K68" s="25" t="s">
        <v>739</v>
      </c>
      <c r="L68" s="92" t="str">
        <f t="shared" si="10"/>
        <v>Yes</v>
      </c>
    </row>
    <row r="69" spans="1:12" x14ac:dyDescent="0.25">
      <c r="A69" s="149" t="s">
        <v>1523</v>
      </c>
      <c r="B69" s="21" t="s">
        <v>213</v>
      </c>
      <c r="C69" s="26">
        <v>0</v>
      </c>
      <c r="D69" s="7" t="str">
        <f t="shared" si="7"/>
        <v>N/A</v>
      </c>
      <c r="E69" s="26">
        <v>1142.4617051</v>
      </c>
      <c r="F69" s="7" t="str">
        <f t="shared" si="8"/>
        <v>N/A</v>
      </c>
      <c r="G69" s="26">
        <v>1128.5571041000001</v>
      </c>
      <c r="H69" s="7" t="str">
        <f t="shared" si="9"/>
        <v>N/A</v>
      </c>
      <c r="I69" s="8" t="s">
        <v>1748</v>
      </c>
      <c r="J69" s="8">
        <v>-1.22</v>
      </c>
      <c r="K69" s="25" t="s">
        <v>739</v>
      </c>
      <c r="L69" s="92" t="str">
        <f t="shared" si="10"/>
        <v>Yes</v>
      </c>
    </row>
    <row r="70" spans="1:12" x14ac:dyDescent="0.25">
      <c r="A70" s="149" t="s">
        <v>1524</v>
      </c>
      <c r="B70" s="21" t="s">
        <v>213</v>
      </c>
      <c r="C70" s="26" t="s">
        <v>1748</v>
      </c>
      <c r="D70" s="7" t="str">
        <f t="shared" si="7"/>
        <v>N/A</v>
      </c>
      <c r="E70" s="26" t="s">
        <v>1748</v>
      </c>
      <c r="F70" s="7" t="str">
        <f t="shared" si="8"/>
        <v>N/A</v>
      </c>
      <c r="G70" s="26" t="s">
        <v>1748</v>
      </c>
      <c r="H70" s="7" t="str">
        <f t="shared" si="9"/>
        <v>N/A</v>
      </c>
      <c r="I70" s="8" t="s">
        <v>1748</v>
      </c>
      <c r="J70" s="8" t="s">
        <v>1748</v>
      </c>
      <c r="K70" s="25" t="s">
        <v>739</v>
      </c>
      <c r="L70" s="92" t="str">
        <f t="shared" si="10"/>
        <v>N/A</v>
      </c>
    </row>
    <row r="71" spans="1:12" ht="25" x14ac:dyDescent="0.25">
      <c r="A71" s="149" t="s">
        <v>1525</v>
      </c>
      <c r="B71" s="21" t="s">
        <v>213</v>
      </c>
      <c r="C71" s="26">
        <v>0</v>
      </c>
      <c r="D71" s="7" t="str">
        <f t="shared" si="7"/>
        <v>N/A</v>
      </c>
      <c r="E71" s="26">
        <v>1098.5359281000001</v>
      </c>
      <c r="F71" s="7" t="str">
        <f t="shared" si="8"/>
        <v>N/A</v>
      </c>
      <c r="G71" s="26">
        <v>1252.1640212</v>
      </c>
      <c r="H71" s="7" t="str">
        <f t="shared" si="9"/>
        <v>N/A</v>
      </c>
      <c r="I71" s="8" t="s">
        <v>1748</v>
      </c>
      <c r="J71" s="8">
        <v>13.98</v>
      </c>
      <c r="K71" s="25" t="s">
        <v>739</v>
      </c>
      <c r="L71" s="92" t="str">
        <f t="shared" si="10"/>
        <v>Yes</v>
      </c>
    </row>
    <row r="72" spans="1:12" x14ac:dyDescent="0.25">
      <c r="A72" s="149" t="s">
        <v>1526</v>
      </c>
      <c r="B72" s="21" t="s">
        <v>213</v>
      </c>
      <c r="C72" s="26">
        <v>0</v>
      </c>
      <c r="D72" s="7" t="str">
        <f t="shared" si="7"/>
        <v>N/A</v>
      </c>
      <c r="E72" s="26">
        <v>1208.3395286</v>
      </c>
      <c r="F72" s="7" t="str">
        <f t="shared" si="8"/>
        <v>N/A</v>
      </c>
      <c r="G72" s="26">
        <v>1270.7269295000001</v>
      </c>
      <c r="H72" s="7" t="str">
        <f t="shared" si="9"/>
        <v>N/A</v>
      </c>
      <c r="I72" s="8" t="s">
        <v>1748</v>
      </c>
      <c r="J72" s="8">
        <v>5.1630000000000003</v>
      </c>
      <c r="K72" s="25" t="s">
        <v>739</v>
      </c>
      <c r="L72" s="92" t="str">
        <f t="shared" si="10"/>
        <v>Yes</v>
      </c>
    </row>
    <row r="73" spans="1:12" x14ac:dyDescent="0.25">
      <c r="A73" s="149" t="s">
        <v>1527</v>
      </c>
      <c r="B73" s="21" t="s">
        <v>213</v>
      </c>
      <c r="C73" s="26">
        <v>0</v>
      </c>
      <c r="D73" s="7" t="str">
        <f t="shared" si="7"/>
        <v>N/A</v>
      </c>
      <c r="E73" s="26">
        <v>927.34962406</v>
      </c>
      <c r="F73" s="7" t="str">
        <f t="shared" si="8"/>
        <v>N/A</v>
      </c>
      <c r="G73" s="26">
        <v>961.46607670000003</v>
      </c>
      <c r="H73" s="7" t="str">
        <f t="shared" si="9"/>
        <v>N/A</v>
      </c>
      <c r="I73" s="8" t="s">
        <v>1748</v>
      </c>
      <c r="J73" s="8">
        <v>3.6789999999999998</v>
      </c>
      <c r="K73" s="25" t="s">
        <v>739</v>
      </c>
      <c r="L73" s="92" t="str">
        <f t="shared" si="10"/>
        <v>Yes</v>
      </c>
    </row>
    <row r="74" spans="1:12" x14ac:dyDescent="0.25">
      <c r="A74" s="149" t="s">
        <v>1528</v>
      </c>
      <c r="B74" s="21" t="s">
        <v>213</v>
      </c>
      <c r="C74" s="26" t="s">
        <v>1748</v>
      </c>
      <c r="D74" s="7" t="str">
        <f t="shared" si="7"/>
        <v>N/A</v>
      </c>
      <c r="E74" s="26" t="s">
        <v>1748</v>
      </c>
      <c r="F74" s="7" t="str">
        <f t="shared" si="8"/>
        <v>N/A</v>
      </c>
      <c r="G74" s="26" t="s">
        <v>1748</v>
      </c>
      <c r="H74" s="7" t="str">
        <f t="shared" si="9"/>
        <v>N/A</v>
      </c>
      <c r="I74" s="8" t="s">
        <v>1748</v>
      </c>
      <c r="J74" s="8" t="s">
        <v>1748</v>
      </c>
      <c r="K74" s="25" t="s">
        <v>739</v>
      </c>
      <c r="L74" s="92" t="str">
        <f t="shared" si="10"/>
        <v>N/A</v>
      </c>
    </row>
    <row r="75" spans="1:12" x14ac:dyDescent="0.25">
      <c r="A75" s="149" t="s">
        <v>1610</v>
      </c>
      <c r="B75" s="21" t="s">
        <v>213</v>
      </c>
      <c r="C75" s="26">
        <v>0</v>
      </c>
      <c r="D75" s="7" t="str">
        <f t="shared" ref="D75:D144" si="11">IF($B75="N/A","N/A",IF(C75&gt;10,"No",IF(C75&lt;-10,"No","Yes")))</f>
        <v>N/A</v>
      </c>
      <c r="E75" s="26">
        <v>179147804</v>
      </c>
      <c r="F75" s="7" t="str">
        <f t="shared" ref="F75:F144" si="12">IF($B75="N/A","N/A",IF(E75&gt;10,"No",IF(E75&lt;-10,"No","Yes")))</f>
        <v>N/A</v>
      </c>
      <c r="G75" s="26">
        <v>199738189</v>
      </c>
      <c r="H75" s="7" t="str">
        <f t="shared" ref="H75:H144" si="13">IF($B75="N/A","N/A",IF(G75&gt;10,"No",IF(G75&lt;-10,"No","Yes")))</f>
        <v>N/A</v>
      </c>
      <c r="I75" s="8" t="s">
        <v>1748</v>
      </c>
      <c r="J75" s="8">
        <v>11.49</v>
      </c>
      <c r="K75" s="25" t="s">
        <v>739</v>
      </c>
      <c r="L75" s="92" t="str">
        <f t="shared" ref="L75:L135" si="14">IF(J75="Div by 0", "N/A", IF(K75="N/A","N/A", IF(J75&gt;VALUE(MID(K75,1,2)), "No", IF(J75&lt;-1*VALUE(MID(K75,1,2)), "No", "Yes"))))</f>
        <v>Yes</v>
      </c>
    </row>
    <row r="76" spans="1:12" x14ac:dyDescent="0.25">
      <c r="A76" s="149" t="s">
        <v>598</v>
      </c>
      <c r="B76" s="21" t="s">
        <v>213</v>
      </c>
      <c r="C76" s="22">
        <v>0</v>
      </c>
      <c r="D76" s="7" t="str">
        <f t="shared" si="11"/>
        <v>N/A</v>
      </c>
      <c r="E76" s="22">
        <v>16674</v>
      </c>
      <c r="F76" s="7" t="str">
        <f t="shared" si="12"/>
        <v>N/A</v>
      </c>
      <c r="G76" s="22">
        <v>17537</v>
      </c>
      <c r="H76" s="7" t="str">
        <f t="shared" si="13"/>
        <v>N/A</v>
      </c>
      <c r="I76" s="8" t="s">
        <v>1748</v>
      </c>
      <c r="J76" s="8">
        <v>5.1760000000000002</v>
      </c>
      <c r="K76" s="25" t="s">
        <v>739</v>
      </c>
      <c r="L76" s="92" t="str">
        <f t="shared" si="14"/>
        <v>Yes</v>
      </c>
    </row>
    <row r="77" spans="1:12" x14ac:dyDescent="0.25">
      <c r="A77" s="149" t="s">
        <v>1437</v>
      </c>
      <c r="B77" s="21" t="s">
        <v>213</v>
      </c>
      <c r="C77" s="26" t="s">
        <v>1748</v>
      </c>
      <c r="D77" s="7" t="str">
        <f t="shared" si="11"/>
        <v>N/A</v>
      </c>
      <c r="E77" s="26">
        <v>10744.140818</v>
      </c>
      <c r="F77" s="7" t="str">
        <f t="shared" si="12"/>
        <v>N/A</v>
      </c>
      <c r="G77" s="26">
        <v>11389.530079</v>
      </c>
      <c r="H77" s="7" t="str">
        <f t="shared" si="13"/>
        <v>N/A</v>
      </c>
      <c r="I77" s="8" t="s">
        <v>1748</v>
      </c>
      <c r="J77" s="8">
        <v>6.0069999999999997</v>
      </c>
      <c r="K77" s="25" t="s">
        <v>739</v>
      </c>
      <c r="L77" s="92" t="str">
        <f t="shared" si="14"/>
        <v>Yes</v>
      </c>
    </row>
    <row r="78" spans="1:12" x14ac:dyDescent="0.25">
      <c r="A78" s="149" t="s">
        <v>1438</v>
      </c>
      <c r="B78" s="21" t="s">
        <v>213</v>
      </c>
      <c r="C78" s="22" t="s">
        <v>1748</v>
      </c>
      <c r="D78" s="7" t="str">
        <f t="shared" si="11"/>
        <v>N/A</v>
      </c>
      <c r="E78" s="22">
        <v>5.5986565911000001</v>
      </c>
      <c r="F78" s="7" t="str">
        <f t="shared" si="12"/>
        <v>N/A</v>
      </c>
      <c r="G78" s="22">
        <v>5.7436847806999998</v>
      </c>
      <c r="H78" s="7" t="str">
        <f t="shared" si="13"/>
        <v>N/A</v>
      </c>
      <c r="I78" s="8" t="s">
        <v>1748</v>
      </c>
      <c r="J78" s="8">
        <v>2.59</v>
      </c>
      <c r="K78" s="25" t="s">
        <v>739</v>
      </c>
      <c r="L78" s="92" t="str">
        <f t="shared" si="14"/>
        <v>Yes</v>
      </c>
    </row>
    <row r="79" spans="1:12" x14ac:dyDescent="0.25">
      <c r="A79" s="149" t="s">
        <v>599</v>
      </c>
      <c r="B79" s="21" t="s">
        <v>213</v>
      </c>
      <c r="C79" s="26">
        <v>0</v>
      </c>
      <c r="D79" s="7" t="str">
        <f t="shared" si="11"/>
        <v>N/A</v>
      </c>
      <c r="E79" s="26">
        <v>296589</v>
      </c>
      <c r="F79" s="7" t="str">
        <f t="shared" si="12"/>
        <v>N/A</v>
      </c>
      <c r="G79" s="26">
        <v>761054</v>
      </c>
      <c r="H79" s="7" t="str">
        <f t="shared" si="13"/>
        <v>N/A</v>
      </c>
      <c r="I79" s="8" t="s">
        <v>1748</v>
      </c>
      <c r="J79" s="8">
        <v>156.6</v>
      </c>
      <c r="K79" s="25" t="s">
        <v>739</v>
      </c>
      <c r="L79" s="92" t="str">
        <f t="shared" si="14"/>
        <v>No</v>
      </c>
    </row>
    <row r="80" spans="1:12" x14ac:dyDescent="0.25">
      <c r="A80" s="149" t="s">
        <v>600</v>
      </c>
      <c r="B80" s="21" t="s">
        <v>213</v>
      </c>
      <c r="C80" s="22">
        <v>0</v>
      </c>
      <c r="D80" s="7" t="str">
        <f t="shared" si="11"/>
        <v>N/A</v>
      </c>
      <c r="E80" s="22">
        <v>12</v>
      </c>
      <c r="F80" s="7" t="str">
        <f t="shared" si="12"/>
        <v>N/A</v>
      </c>
      <c r="G80" s="22">
        <v>82</v>
      </c>
      <c r="H80" s="7" t="str">
        <f t="shared" si="13"/>
        <v>N/A</v>
      </c>
      <c r="I80" s="8" t="s">
        <v>1748</v>
      </c>
      <c r="J80" s="8">
        <v>583.29999999999995</v>
      </c>
      <c r="K80" s="25" t="s">
        <v>739</v>
      </c>
      <c r="L80" s="92" t="str">
        <f t="shared" si="14"/>
        <v>No</v>
      </c>
    </row>
    <row r="81" spans="1:12" x14ac:dyDescent="0.25">
      <c r="A81" s="149" t="s">
        <v>1439</v>
      </c>
      <c r="B81" s="21" t="s">
        <v>213</v>
      </c>
      <c r="C81" s="26" t="s">
        <v>1748</v>
      </c>
      <c r="D81" s="7" t="str">
        <f t="shared" si="11"/>
        <v>N/A</v>
      </c>
      <c r="E81" s="26">
        <v>24715.75</v>
      </c>
      <c r="F81" s="7" t="str">
        <f t="shared" si="12"/>
        <v>N/A</v>
      </c>
      <c r="G81" s="26">
        <v>9281.1463414999998</v>
      </c>
      <c r="H81" s="7" t="str">
        <f t="shared" si="13"/>
        <v>N/A</v>
      </c>
      <c r="I81" s="8" t="s">
        <v>1748</v>
      </c>
      <c r="J81" s="8">
        <v>-62.4</v>
      </c>
      <c r="K81" s="25" t="s">
        <v>739</v>
      </c>
      <c r="L81" s="92" t="str">
        <f t="shared" si="14"/>
        <v>No</v>
      </c>
    </row>
    <row r="82" spans="1:12" ht="25" x14ac:dyDescent="0.25">
      <c r="A82" s="149" t="s">
        <v>601</v>
      </c>
      <c r="B82" s="21" t="s">
        <v>213</v>
      </c>
      <c r="C82" s="26">
        <v>0</v>
      </c>
      <c r="D82" s="7" t="str">
        <f t="shared" si="11"/>
        <v>N/A</v>
      </c>
      <c r="E82" s="26">
        <v>41754914</v>
      </c>
      <c r="F82" s="7" t="str">
        <f t="shared" si="12"/>
        <v>N/A</v>
      </c>
      <c r="G82" s="26">
        <v>34346584</v>
      </c>
      <c r="H82" s="7" t="str">
        <f t="shared" si="13"/>
        <v>N/A</v>
      </c>
      <c r="I82" s="8" t="s">
        <v>1748</v>
      </c>
      <c r="J82" s="8">
        <v>-17.7</v>
      </c>
      <c r="K82" s="25" t="s">
        <v>739</v>
      </c>
      <c r="L82" s="92" t="str">
        <f t="shared" si="14"/>
        <v>Yes</v>
      </c>
    </row>
    <row r="83" spans="1:12" x14ac:dyDescent="0.25">
      <c r="A83" s="149" t="s">
        <v>602</v>
      </c>
      <c r="B83" s="21" t="s">
        <v>213</v>
      </c>
      <c r="C83" s="22">
        <v>0</v>
      </c>
      <c r="D83" s="7" t="str">
        <f t="shared" si="11"/>
        <v>N/A</v>
      </c>
      <c r="E83" s="22">
        <v>1346</v>
      </c>
      <c r="F83" s="7" t="str">
        <f t="shared" si="12"/>
        <v>N/A</v>
      </c>
      <c r="G83" s="22">
        <v>1040</v>
      </c>
      <c r="H83" s="7" t="str">
        <f t="shared" si="13"/>
        <v>N/A</v>
      </c>
      <c r="I83" s="8" t="s">
        <v>1748</v>
      </c>
      <c r="J83" s="8">
        <v>-22.7</v>
      </c>
      <c r="K83" s="25" t="s">
        <v>739</v>
      </c>
      <c r="L83" s="92" t="str">
        <f t="shared" si="14"/>
        <v>Yes</v>
      </c>
    </row>
    <row r="84" spans="1:12" ht="25" x14ac:dyDescent="0.25">
      <c r="A84" s="123" t="s">
        <v>1440</v>
      </c>
      <c r="B84" s="21" t="s">
        <v>213</v>
      </c>
      <c r="C84" s="26" t="s">
        <v>1748</v>
      </c>
      <c r="D84" s="7" t="str">
        <f t="shared" si="11"/>
        <v>N/A</v>
      </c>
      <c r="E84" s="26">
        <v>31021.481425999998</v>
      </c>
      <c r="F84" s="7" t="str">
        <f t="shared" si="12"/>
        <v>N/A</v>
      </c>
      <c r="G84" s="26">
        <v>33025.561538000002</v>
      </c>
      <c r="H84" s="7" t="str">
        <f t="shared" si="13"/>
        <v>N/A</v>
      </c>
      <c r="I84" s="8" t="s">
        <v>1748</v>
      </c>
      <c r="J84" s="8">
        <v>6.46</v>
      </c>
      <c r="K84" s="25" t="s">
        <v>739</v>
      </c>
      <c r="L84" s="92" t="str">
        <f t="shared" si="14"/>
        <v>Yes</v>
      </c>
    </row>
    <row r="85" spans="1:12" x14ac:dyDescent="0.25">
      <c r="A85" s="123" t="s">
        <v>603</v>
      </c>
      <c r="B85" s="21" t="s">
        <v>213</v>
      </c>
      <c r="C85" s="26">
        <v>0</v>
      </c>
      <c r="D85" s="7" t="str">
        <f t="shared" si="11"/>
        <v>N/A</v>
      </c>
      <c r="E85" s="26">
        <v>13229756</v>
      </c>
      <c r="F85" s="7" t="str">
        <f t="shared" si="12"/>
        <v>N/A</v>
      </c>
      <c r="G85" s="26">
        <v>14218227</v>
      </c>
      <c r="H85" s="7" t="str">
        <f t="shared" si="13"/>
        <v>N/A</v>
      </c>
      <c r="I85" s="8" t="s">
        <v>1748</v>
      </c>
      <c r="J85" s="8">
        <v>7.4720000000000004</v>
      </c>
      <c r="K85" s="25" t="s">
        <v>739</v>
      </c>
      <c r="L85" s="92" t="str">
        <f t="shared" si="14"/>
        <v>Yes</v>
      </c>
    </row>
    <row r="86" spans="1:12" x14ac:dyDescent="0.25">
      <c r="A86" s="123" t="s">
        <v>604</v>
      </c>
      <c r="B86" s="21" t="s">
        <v>213</v>
      </c>
      <c r="C86" s="22">
        <v>0</v>
      </c>
      <c r="D86" s="7" t="str">
        <f t="shared" si="11"/>
        <v>N/A</v>
      </c>
      <c r="E86" s="22">
        <v>129</v>
      </c>
      <c r="F86" s="7" t="str">
        <f t="shared" si="12"/>
        <v>N/A</v>
      </c>
      <c r="G86" s="22">
        <v>134</v>
      </c>
      <c r="H86" s="7" t="str">
        <f t="shared" si="13"/>
        <v>N/A</v>
      </c>
      <c r="I86" s="8" t="s">
        <v>1748</v>
      </c>
      <c r="J86" s="8">
        <v>3.8759999999999999</v>
      </c>
      <c r="K86" s="25" t="s">
        <v>739</v>
      </c>
      <c r="L86" s="92" t="str">
        <f t="shared" si="14"/>
        <v>Yes</v>
      </c>
    </row>
    <row r="87" spans="1:12" x14ac:dyDescent="0.25">
      <c r="A87" s="123" t="s">
        <v>1441</v>
      </c>
      <c r="B87" s="21" t="s">
        <v>213</v>
      </c>
      <c r="C87" s="26" t="s">
        <v>1748</v>
      </c>
      <c r="D87" s="7" t="str">
        <f t="shared" si="11"/>
        <v>N/A</v>
      </c>
      <c r="E87" s="26">
        <v>102556.24806</v>
      </c>
      <c r="F87" s="7" t="str">
        <f t="shared" si="12"/>
        <v>N/A</v>
      </c>
      <c r="G87" s="26">
        <v>106106.17164</v>
      </c>
      <c r="H87" s="7" t="str">
        <f t="shared" si="13"/>
        <v>N/A</v>
      </c>
      <c r="I87" s="8" t="s">
        <v>1748</v>
      </c>
      <c r="J87" s="8">
        <v>3.4609999999999999</v>
      </c>
      <c r="K87" s="25" t="s">
        <v>739</v>
      </c>
      <c r="L87" s="92" t="str">
        <f t="shared" si="14"/>
        <v>Yes</v>
      </c>
    </row>
    <row r="88" spans="1:12" x14ac:dyDescent="0.25">
      <c r="A88" s="149" t="s">
        <v>605</v>
      </c>
      <c r="B88" s="21" t="s">
        <v>213</v>
      </c>
      <c r="C88" s="26">
        <v>0</v>
      </c>
      <c r="D88" s="7" t="str">
        <f t="shared" si="11"/>
        <v>N/A</v>
      </c>
      <c r="E88" s="26">
        <v>397594421</v>
      </c>
      <c r="F88" s="7" t="str">
        <f t="shared" si="12"/>
        <v>N/A</v>
      </c>
      <c r="G88" s="26">
        <v>419232526</v>
      </c>
      <c r="H88" s="7" t="str">
        <f t="shared" si="13"/>
        <v>N/A</v>
      </c>
      <c r="I88" s="8" t="s">
        <v>1748</v>
      </c>
      <c r="J88" s="8">
        <v>5.4420000000000002</v>
      </c>
      <c r="K88" s="25" t="s">
        <v>739</v>
      </c>
      <c r="L88" s="92" t="str">
        <f t="shared" si="14"/>
        <v>Yes</v>
      </c>
    </row>
    <row r="89" spans="1:12" x14ac:dyDescent="0.25">
      <c r="A89" s="152" t="s">
        <v>606</v>
      </c>
      <c r="B89" s="22" t="s">
        <v>213</v>
      </c>
      <c r="C89" s="22">
        <v>0</v>
      </c>
      <c r="D89" s="7" t="str">
        <f t="shared" si="11"/>
        <v>N/A</v>
      </c>
      <c r="E89" s="22">
        <v>13679</v>
      </c>
      <c r="F89" s="7" t="str">
        <f t="shared" si="12"/>
        <v>N/A</v>
      </c>
      <c r="G89" s="22">
        <v>13597</v>
      </c>
      <c r="H89" s="7" t="str">
        <f t="shared" si="13"/>
        <v>N/A</v>
      </c>
      <c r="I89" s="8" t="s">
        <v>1748</v>
      </c>
      <c r="J89" s="8">
        <v>-0.59899999999999998</v>
      </c>
      <c r="K89" s="1" t="s">
        <v>739</v>
      </c>
      <c r="L89" s="92" t="str">
        <f t="shared" si="14"/>
        <v>Yes</v>
      </c>
    </row>
    <row r="90" spans="1:12" x14ac:dyDescent="0.25">
      <c r="A90" s="149" t="s">
        <v>1442</v>
      </c>
      <c r="B90" s="21" t="s">
        <v>213</v>
      </c>
      <c r="C90" s="26" t="s">
        <v>1748</v>
      </c>
      <c r="D90" s="7" t="str">
        <f t="shared" si="11"/>
        <v>N/A</v>
      </c>
      <c r="E90" s="26">
        <v>29066.044375000001</v>
      </c>
      <c r="F90" s="7" t="str">
        <f t="shared" si="12"/>
        <v>N/A</v>
      </c>
      <c r="G90" s="26">
        <v>30832.722365000001</v>
      </c>
      <c r="H90" s="7" t="str">
        <f t="shared" si="13"/>
        <v>N/A</v>
      </c>
      <c r="I90" s="8" t="s">
        <v>1748</v>
      </c>
      <c r="J90" s="8">
        <v>6.0780000000000003</v>
      </c>
      <c r="K90" s="25" t="s">
        <v>739</v>
      </c>
      <c r="L90" s="92" t="str">
        <f t="shared" si="14"/>
        <v>Yes</v>
      </c>
    </row>
    <row r="91" spans="1:12" x14ac:dyDescent="0.25">
      <c r="A91" s="149" t="s">
        <v>607</v>
      </c>
      <c r="B91" s="21" t="s">
        <v>213</v>
      </c>
      <c r="C91" s="26">
        <v>0</v>
      </c>
      <c r="D91" s="7" t="str">
        <f t="shared" si="11"/>
        <v>N/A</v>
      </c>
      <c r="E91" s="26">
        <v>49562329</v>
      </c>
      <c r="F91" s="7" t="str">
        <f t="shared" si="12"/>
        <v>N/A</v>
      </c>
      <c r="G91" s="26">
        <v>51247935</v>
      </c>
      <c r="H91" s="7" t="str">
        <f t="shared" si="13"/>
        <v>N/A</v>
      </c>
      <c r="I91" s="8" t="s">
        <v>1748</v>
      </c>
      <c r="J91" s="8">
        <v>3.4009999999999998</v>
      </c>
      <c r="K91" s="25" t="s">
        <v>739</v>
      </c>
      <c r="L91" s="92" t="str">
        <f t="shared" si="14"/>
        <v>Yes</v>
      </c>
    </row>
    <row r="92" spans="1:12" x14ac:dyDescent="0.25">
      <c r="A92" s="149" t="s">
        <v>608</v>
      </c>
      <c r="B92" s="21" t="s">
        <v>213</v>
      </c>
      <c r="C92" s="22">
        <v>0</v>
      </c>
      <c r="D92" s="7" t="str">
        <f t="shared" si="11"/>
        <v>N/A</v>
      </c>
      <c r="E92" s="22">
        <v>75699</v>
      </c>
      <c r="F92" s="7" t="str">
        <f t="shared" si="12"/>
        <v>N/A</v>
      </c>
      <c r="G92" s="22">
        <v>81212</v>
      </c>
      <c r="H92" s="7" t="str">
        <f t="shared" si="13"/>
        <v>N/A</v>
      </c>
      <c r="I92" s="8" t="s">
        <v>1748</v>
      </c>
      <c r="J92" s="8">
        <v>7.2830000000000004</v>
      </c>
      <c r="K92" s="25" t="s">
        <v>739</v>
      </c>
      <c r="L92" s="92" t="str">
        <f t="shared" si="14"/>
        <v>Yes</v>
      </c>
    </row>
    <row r="93" spans="1:12" x14ac:dyDescent="0.25">
      <c r="A93" s="149" t="s">
        <v>1443</v>
      </c>
      <c r="B93" s="21" t="s">
        <v>213</v>
      </c>
      <c r="C93" s="26" t="s">
        <v>1748</v>
      </c>
      <c r="D93" s="7" t="str">
        <f t="shared" si="11"/>
        <v>N/A</v>
      </c>
      <c r="E93" s="26">
        <v>654.72897924999995</v>
      </c>
      <c r="F93" s="7" t="str">
        <f t="shared" si="12"/>
        <v>N/A</v>
      </c>
      <c r="G93" s="26">
        <v>631.03894745000002</v>
      </c>
      <c r="H93" s="7" t="str">
        <f t="shared" si="13"/>
        <v>N/A</v>
      </c>
      <c r="I93" s="8" t="s">
        <v>1748</v>
      </c>
      <c r="J93" s="8">
        <v>-3.62</v>
      </c>
      <c r="K93" s="25" t="s">
        <v>739</v>
      </c>
      <c r="L93" s="92" t="str">
        <f t="shared" si="14"/>
        <v>Yes</v>
      </c>
    </row>
    <row r="94" spans="1:12" x14ac:dyDescent="0.25">
      <c r="A94" s="149" t="s">
        <v>609</v>
      </c>
      <c r="B94" s="21" t="s">
        <v>213</v>
      </c>
      <c r="C94" s="26">
        <v>0</v>
      </c>
      <c r="D94" s="7" t="str">
        <f t="shared" si="11"/>
        <v>N/A</v>
      </c>
      <c r="E94" s="26">
        <v>9027427</v>
      </c>
      <c r="F94" s="7" t="str">
        <f t="shared" si="12"/>
        <v>N/A</v>
      </c>
      <c r="G94" s="26">
        <v>9334584</v>
      </c>
      <c r="H94" s="7" t="str">
        <f t="shared" si="13"/>
        <v>N/A</v>
      </c>
      <c r="I94" s="8" t="s">
        <v>1748</v>
      </c>
      <c r="J94" s="8">
        <v>3.4020000000000001</v>
      </c>
      <c r="K94" s="25" t="s">
        <v>739</v>
      </c>
      <c r="L94" s="92" t="str">
        <f t="shared" si="14"/>
        <v>Yes</v>
      </c>
    </row>
    <row r="95" spans="1:12" x14ac:dyDescent="0.25">
      <c r="A95" s="149" t="s">
        <v>610</v>
      </c>
      <c r="B95" s="21" t="s">
        <v>213</v>
      </c>
      <c r="C95" s="22">
        <v>0</v>
      </c>
      <c r="D95" s="7" t="str">
        <f t="shared" si="11"/>
        <v>N/A</v>
      </c>
      <c r="E95" s="22">
        <v>26914</v>
      </c>
      <c r="F95" s="7" t="str">
        <f t="shared" si="12"/>
        <v>N/A</v>
      </c>
      <c r="G95" s="22">
        <v>28053</v>
      </c>
      <c r="H95" s="7" t="str">
        <f t="shared" si="13"/>
        <v>N/A</v>
      </c>
      <c r="I95" s="8" t="s">
        <v>1748</v>
      </c>
      <c r="J95" s="8">
        <v>4.2320000000000002</v>
      </c>
      <c r="K95" s="25" t="s">
        <v>739</v>
      </c>
      <c r="L95" s="92" t="str">
        <f t="shared" si="14"/>
        <v>Yes</v>
      </c>
    </row>
    <row r="96" spans="1:12" x14ac:dyDescent="0.25">
      <c r="A96" s="149" t="s">
        <v>1444</v>
      </c>
      <c r="B96" s="21" t="s">
        <v>213</v>
      </c>
      <c r="C96" s="26" t="s">
        <v>1748</v>
      </c>
      <c r="D96" s="7" t="str">
        <f t="shared" si="11"/>
        <v>N/A</v>
      </c>
      <c r="E96" s="26">
        <v>335.41751505000002</v>
      </c>
      <c r="F96" s="7" t="str">
        <f t="shared" si="12"/>
        <v>N/A</v>
      </c>
      <c r="G96" s="26">
        <v>332.74815527999999</v>
      </c>
      <c r="H96" s="7" t="str">
        <f t="shared" si="13"/>
        <v>N/A</v>
      </c>
      <c r="I96" s="8" t="s">
        <v>1748</v>
      </c>
      <c r="J96" s="8">
        <v>-0.79600000000000004</v>
      </c>
      <c r="K96" s="25" t="s">
        <v>739</v>
      </c>
      <c r="L96" s="92" t="str">
        <f t="shared" si="14"/>
        <v>Yes</v>
      </c>
    </row>
    <row r="97" spans="1:12" ht="25" x14ac:dyDescent="0.25">
      <c r="A97" s="149" t="s">
        <v>611</v>
      </c>
      <c r="B97" s="21" t="s">
        <v>213</v>
      </c>
      <c r="C97" s="26">
        <v>0</v>
      </c>
      <c r="D97" s="7" t="str">
        <f t="shared" si="11"/>
        <v>N/A</v>
      </c>
      <c r="E97" s="26">
        <v>8916814</v>
      </c>
      <c r="F97" s="7" t="str">
        <f t="shared" si="12"/>
        <v>N/A</v>
      </c>
      <c r="G97" s="26">
        <v>2967292</v>
      </c>
      <c r="H97" s="7" t="str">
        <f t="shared" si="13"/>
        <v>N/A</v>
      </c>
      <c r="I97" s="8" t="s">
        <v>1748</v>
      </c>
      <c r="J97" s="8">
        <v>-66.7</v>
      </c>
      <c r="K97" s="25" t="s">
        <v>739</v>
      </c>
      <c r="L97" s="92" t="str">
        <f t="shared" si="14"/>
        <v>No</v>
      </c>
    </row>
    <row r="98" spans="1:12" x14ac:dyDescent="0.25">
      <c r="A98" s="149" t="s">
        <v>612</v>
      </c>
      <c r="B98" s="21" t="s">
        <v>213</v>
      </c>
      <c r="C98" s="22">
        <v>0</v>
      </c>
      <c r="D98" s="7" t="str">
        <f t="shared" si="11"/>
        <v>N/A</v>
      </c>
      <c r="E98" s="22">
        <v>26329</v>
      </c>
      <c r="F98" s="7" t="str">
        <f t="shared" si="12"/>
        <v>N/A</v>
      </c>
      <c r="G98" s="22">
        <v>17722</v>
      </c>
      <c r="H98" s="7" t="str">
        <f t="shared" si="13"/>
        <v>N/A</v>
      </c>
      <c r="I98" s="8" t="s">
        <v>1748</v>
      </c>
      <c r="J98" s="8">
        <v>-32.700000000000003</v>
      </c>
      <c r="K98" s="25" t="s">
        <v>739</v>
      </c>
      <c r="L98" s="92" t="str">
        <f t="shared" si="14"/>
        <v>No</v>
      </c>
    </row>
    <row r="99" spans="1:12" ht="25" x14ac:dyDescent="0.25">
      <c r="A99" s="149" t="s">
        <v>1445</v>
      </c>
      <c r="B99" s="21" t="s">
        <v>213</v>
      </c>
      <c r="C99" s="26" t="s">
        <v>1748</v>
      </c>
      <c r="D99" s="7" t="str">
        <f t="shared" si="11"/>
        <v>N/A</v>
      </c>
      <c r="E99" s="26">
        <v>338.6689202</v>
      </c>
      <c r="F99" s="7" t="str">
        <f t="shared" si="12"/>
        <v>N/A</v>
      </c>
      <c r="G99" s="26">
        <v>167.43550389000001</v>
      </c>
      <c r="H99" s="7" t="str">
        <f t="shared" si="13"/>
        <v>N/A</v>
      </c>
      <c r="I99" s="8" t="s">
        <v>1748</v>
      </c>
      <c r="J99" s="8">
        <v>-50.6</v>
      </c>
      <c r="K99" s="25" t="s">
        <v>739</v>
      </c>
      <c r="L99" s="92" t="str">
        <f t="shared" si="14"/>
        <v>No</v>
      </c>
    </row>
    <row r="100" spans="1:12" ht="25" x14ac:dyDescent="0.25">
      <c r="A100" s="149" t="s">
        <v>613</v>
      </c>
      <c r="B100" s="21" t="s">
        <v>213</v>
      </c>
      <c r="C100" s="26">
        <v>0</v>
      </c>
      <c r="D100" s="7" t="str">
        <f t="shared" si="11"/>
        <v>N/A</v>
      </c>
      <c r="E100" s="26">
        <v>21421694</v>
      </c>
      <c r="F100" s="7" t="str">
        <f t="shared" si="12"/>
        <v>N/A</v>
      </c>
      <c r="G100" s="26">
        <v>24209775</v>
      </c>
      <c r="H100" s="7" t="str">
        <f t="shared" si="13"/>
        <v>N/A</v>
      </c>
      <c r="I100" s="8" t="s">
        <v>1748</v>
      </c>
      <c r="J100" s="8">
        <v>13.02</v>
      </c>
      <c r="K100" s="25" t="s">
        <v>739</v>
      </c>
      <c r="L100" s="92" t="str">
        <f t="shared" si="14"/>
        <v>Yes</v>
      </c>
    </row>
    <row r="101" spans="1:12" x14ac:dyDescent="0.25">
      <c r="A101" s="149" t="s">
        <v>614</v>
      </c>
      <c r="B101" s="21" t="s">
        <v>213</v>
      </c>
      <c r="C101" s="22">
        <v>0</v>
      </c>
      <c r="D101" s="7" t="str">
        <f t="shared" si="11"/>
        <v>N/A</v>
      </c>
      <c r="E101" s="22">
        <v>35150</v>
      </c>
      <c r="F101" s="7" t="str">
        <f t="shared" si="12"/>
        <v>N/A</v>
      </c>
      <c r="G101" s="22">
        <v>37112</v>
      </c>
      <c r="H101" s="7" t="str">
        <f t="shared" si="13"/>
        <v>N/A</v>
      </c>
      <c r="I101" s="8" t="s">
        <v>1748</v>
      </c>
      <c r="J101" s="8">
        <v>5.5819999999999999</v>
      </c>
      <c r="K101" s="25" t="s">
        <v>739</v>
      </c>
      <c r="L101" s="92" t="str">
        <f t="shared" si="14"/>
        <v>Yes</v>
      </c>
    </row>
    <row r="102" spans="1:12" x14ac:dyDescent="0.25">
      <c r="A102" s="149" t="s">
        <v>1446</v>
      </c>
      <c r="B102" s="21" t="s">
        <v>213</v>
      </c>
      <c r="C102" s="26" t="s">
        <v>1748</v>
      </c>
      <c r="D102" s="7" t="str">
        <f t="shared" si="11"/>
        <v>N/A</v>
      </c>
      <c r="E102" s="26">
        <v>609.43652915999996</v>
      </c>
      <c r="F102" s="7" t="str">
        <f t="shared" si="12"/>
        <v>N/A</v>
      </c>
      <c r="G102" s="26">
        <v>652.34358158999999</v>
      </c>
      <c r="H102" s="7" t="str">
        <f t="shared" si="13"/>
        <v>N/A</v>
      </c>
      <c r="I102" s="8" t="s">
        <v>1748</v>
      </c>
      <c r="J102" s="8">
        <v>7.04</v>
      </c>
      <c r="K102" s="25" t="s">
        <v>739</v>
      </c>
      <c r="L102" s="92" t="str">
        <f t="shared" si="14"/>
        <v>Yes</v>
      </c>
    </row>
    <row r="103" spans="1:12" x14ac:dyDescent="0.25">
      <c r="A103" s="149" t="s">
        <v>615</v>
      </c>
      <c r="B103" s="21" t="s">
        <v>213</v>
      </c>
      <c r="C103" s="26">
        <v>0</v>
      </c>
      <c r="D103" s="7" t="str">
        <f t="shared" si="11"/>
        <v>N/A</v>
      </c>
      <c r="E103" s="26">
        <v>8958549</v>
      </c>
      <c r="F103" s="7" t="str">
        <f t="shared" si="12"/>
        <v>N/A</v>
      </c>
      <c r="G103" s="26">
        <v>8821992</v>
      </c>
      <c r="H103" s="7" t="str">
        <f t="shared" si="13"/>
        <v>N/A</v>
      </c>
      <c r="I103" s="8" t="s">
        <v>1748</v>
      </c>
      <c r="J103" s="8">
        <v>-1.52</v>
      </c>
      <c r="K103" s="25" t="s">
        <v>739</v>
      </c>
      <c r="L103" s="92" t="str">
        <f t="shared" si="14"/>
        <v>Yes</v>
      </c>
    </row>
    <row r="104" spans="1:12" x14ac:dyDescent="0.25">
      <c r="A104" s="149" t="s">
        <v>616</v>
      </c>
      <c r="B104" s="21" t="s">
        <v>213</v>
      </c>
      <c r="C104" s="22">
        <v>0</v>
      </c>
      <c r="D104" s="7" t="str">
        <f t="shared" si="11"/>
        <v>N/A</v>
      </c>
      <c r="E104" s="22">
        <v>33860</v>
      </c>
      <c r="F104" s="7" t="str">
        <f t="shared" si="12"/>
        <v>N/A</v>
      </c>
      <c r="G104" s="22">
        <v>35010</v>
      </c>
      <c r="H104" s="7" t="str">
        <f t="shared" si="13"/>
        <v>N/A</v>
      </c>
      <c r="I104" s="8" t="s">
        <v>1748</v>
      </c>
      <c r="J104" s="8">
        <v>3.3959999999999999</v>
      </c>
      <c r="K104" s="25" t="s">
        <v>739</v>
      </c>
      <c r="L104" s="92" t="str">
        <f t="shared" si="14"/>
        <v>Yes</v>
      </c>
    </row>
    <row r="105" spans="1:12" x14ac:dyDescent="0.25">
      <c r="A105" s="149" t="s">
        <v>1447</v>
      </c>
      <c r="B105" s="21" t="s">
        <v>213</v>
      </c>
      <c r="C105" s="26" t="s">
        <v>1748</v>
      </c>
      <c r="D105" s="7" t="str">
        <f t="shared" si="11"/>
        <v>N/A</v>
      </c>
      <c r="E105" s="26">
        <v>264.57616657</v>
      </c>
      <c r="F105" s="7" t="str">
        <f t="shared" si="12"/>
        <v>N/A</v>
      </c>
      <c r="G105" s="26">
        <v>251.98491859000001</v>
      </c>
      <c r="H105" s="7" t="str">
        <f t="shared" si="13"/>
        <v>N/A</v>
      </c>
      <c r="I105" s="8" t="s">
        <v>1748</v>
      </c>
      <c r="J105" s="8">
        <v>-4.76</v>
      </c>
      <c r="K105" s="25" t="s">
        <v>739</v>
      </c>
      <c r="L105" s="92" t="str">
        <f t="shared" si="14"/>
        <v>Yes</v>
      </c>
    </row>
    <row r="106" spans="1:12" ht="25" x14ac:dyDescent="0.25">
      <c r="A106" s="149" t="s">
        <v>617</v>
      </c>
      <c r="B106" s="21" t="s">
        <v>213</v>
      </c>
      <c r="C106" s="26">
        <v>0</v>
      </c>
      <c r="D106" s="7" t="str">
        <f t="shared" si="11"/>
        <v>N/A</v>
      </c>
      <c r="E106" s="26">
        <v>5299667</v>
      </c>
      <c r="F106" s="7" t="str">
        <f t="shared" si="12"/>
        <v>N/A</v>
      </c>
      <c r="G106" s="26">
        <v>5283137</v>
      </c>
      <c r="H106" s="7" t="str">
        <f t="shared" si="13"/>
        <v>N/A</v>
      </c>
      <c r="I106" s="8" t="s">
        <v>1748</v>
      </c>
      <c r="J106" s="8">
        <v>-0.312</v>
      </c>
      <c r="K106" s="25" t="s">
        <v>739</v>
      </c>
      <c r="L106" s="92" t="str">
        <f t="shared" si="14"/>
        <v>Yes</v>
      </c>
    </row>
    <row r="107" spans="1:12" x14ac:dyDescent="0.25">
      <c r="A107" s="149" t="s">
        <v>618</v>
      </c>
      <c r="B107" s="21" t="s">
        <v>213</v>
      </c>
      <c r="C107" s="22">
        <v>0</v>
      </c>
      <c r="D107" s="7" t="str">
        <f t="shared" si="11"/>
        <v>N/A</v>
      </c>
      <c r="E107" s="22">
        <v>1928</v>
      </c>
      <c r="F107" s="7" t="str">
        <f t="shared" si="12"/>
        <v>N/A</v>
      </c>
      <c r="G107" s="22">
        <v>2279</v>
      </c>
      <c r="H107" s="7" t="str">
        <f t="shared" si="13"/>
        <v>N/A</v>
      </c>
      <c r="I107" s="8" t="s">
        <v>1748</v>
      </c>
      <c r="J107" s="8">
        <v>18.21</v>
      </c>
      <c r="K107" s="25" t="s">
        <v>739</v>
      </c>
      <c r="L107" s="92" t="str">
        <f t="shared" si="14"/>
        <v>Yes</v>
      </c>
    </row>
    <row r="108" spans="1:12" x14ac:dyDescent="0.25">
      <c r="A108" s="149" t="s">
        <v>1448</v>
      </c>
      <c r="B108" s="21" t="s">
        <v>213</v>
      </c>
      <c r="C108" s="26" t="s">
        <v>1748</v>
      </c>
      <c r="D108" s="7" t="str">
        <f t="shared" si="11"/>
        <v>N/A</v>
      </c>
      <c r="E108" s="26">
        <v>2748.7899378000002</v>
      </c>
      <c r="F108" s="7" t="str">
        <f t="shared" si="12"/>
        <v>N/A</v>
      </c>
      <c r="G108" s="26">
        <v>2318.1820974000002</v>
      </c>
      <c r="H108" s="7" t="str">
        <f t="shared" si="13"/>
        <v>N/A</v>
      </c>
      <c r="I108" s="8" t="s">
        <v>1748</v>
      </c>
      <c r="J108" s="8">
        <v>-15.7</v>
      </c>
      <c r="K108" s="25" t="s">
        <v>739</v>
      </c>
      <c r="L108" s="92" t="str">
        <f t="shared" si="14"/>
        <v>Yes</v>
      </c>
    </row>
    <row r="109" spans="1:12" x14ac:dyDescent="0.25">
      <c r="A109" s="149" t="s">
        <v>619</v>
      </c>
      <c r="B109" s="21" t="s">
        <v>213</v>
      </c>
      <c r="C109" s="26">
        <v>0</v>
      </c>
      <c r="D109" s="7" t="str">
        <f t="shared" si="11"/>
        <v>N/A</v>
      </c>
      <c r="E109" s="26">
        <v>18790679</v>
      </c>
      <c r="F109" s="7" t="str">
        <f t="shared" si="12"/>
        <v>N/A</v>
      </c>
      <c r="G109" s="26">
        <v>19878955</v>
      </c>
      <c r="H109" s="7" t="str">
        <f t="shared" si="13"/>
        <v>N/A</v>
      </c>
      <c r="I109" s="8" t="s">
        <v>1748</v>
      </c>
      <c r="J109" s="8">
        <v>5.7919999999999998</v>
      </c>
      <c r="K109" s="25" t="s">
        <v>739</v>
      </c>
      <c r="L109" s="92" t="str">
        <f t="shared" si="14"/>
        <v>Yes</v>
      </c>
    </row>
    <row r="110" spans="1:12" x14ac:dyDescent="0.25">
      <c r="A110" s="149" t="s">
        <v>620</v>
      </c>
      <c r="B110" s="21" t="s">
        <v>213</v>
      </c>
      <c r="C110" s="22">
        <v>0</v>
      </c>
      <c r="D110" s="7" t="str">
        <f t="shared" si="11"/>
        <v>N/A</v>
      </c>
      <c r="E110" s="22">
        <v>56112</v>
      </c>
      <c r="F110" s="7" t="str">
        <f t="shared" si="12"/>
        <v>N/A</v>
      </c>
      <c r="G110" s="22">
        <v>61280</v>
      </c>
      <c r="H110" s="7" t="str">
        <f t="shared" si="13"/>
        <v>N/A</v>
      </c>
      <c r="I110" s="8" t="s">
        <v>1748</v>
      </c>
      <c r="J110" s="8">
        <v>9.2100000000000009</v>
      </c>
      <c r="K110" s="25" t="s">
        <v>739</v>
      </c>
      <c r="L110" s="92" t="str">
        <f t="shared" si="14"/>
        <v>Yes</v>
      </c>
    </row>
    <row r="111" spans="1:12" x14ac:dyDescent="0.25">
      <c r="A111" s="149" t="s">
        <v>1449</v>
      </c>
      <c r="B111" s="21" t="s">
        <v>213</v>
      </c>
      <c r="C111" s="26" t="s">
        <v>1748</v>
      </c>
      <c r="D111" s="7" t="str">
        <f t="shared" si="11"/>
        <v>N/A</v>
      </c>
      <c r="E111" s="26">
        <v>334.87808311999999</v>
      </c>
      <c r="F111" s="7" t="str">
        <f t="shared" si="12"/>
        <v>N/A</v>
      </c>
      <c r="G111" s="26">
        <v>324.39547977000001</v>
      </c>
      <c r="H111" s="7" t="str">
        <f t="shared" si="13"/>
        <v>N/A</v>
      </c>
      <c r="I111" s="8" t="s">
        <v>1748</v>
      </c>
      <c r="J111" s="8">
        <v>-3.13</v>
      </c>
      <c r="K111" s="25" t="s">
        <v>739</v>
      </c>
      <c r="L111" s="92" t="str">
        <f t="shared" si="14"/>
        <v>Yes</v>
      </c>
    </row>
    <row r="112" spans="1:12" x14ac:dyDescent="0.25">
      <c r="A112" s="149" t="s">
        <v>621</v>
      </c>
      <c r="B112" s="21" t="s">
        <v>213</v>
      </c>
      <c r="C112" s="26">
        <v>0</v>
      </c>
      <c r="D112" s="7" t="str">
        <f t="shared" si="11"/>
        <v>N/A</v>
      </c>
      <c r="E112" s="26">
        <v>126406305</v>
      </c>
      <c r="F112" s="7" t="str">
        <f t="shared" si="12"/>
        <v>N/A</v>
      </c>
      <c r="G112" s="26">
        <v>123158074</v>
      </c>
      <c r="H112" s="7" t="str">
        <f t="shared" si="13"/>
        <v>N/A</v>
      </c>
      <c r="I112" s="8" t="s">
        <v>1748</v>
      </c>
      <c r="J112" s="8">
        <v>-2.57</v>
      </c>
      <c r="K112" s="25" t="s">
        <v>739</v>
      </c>
      <c r="L112" s="92" t="str">
        <f t="shared" si="14"/>
        <v>Yes</v>
      </c>
    </row>
    <row r="113" spans="1:12" x14ac:dyDescent="0.25">
      <c r="A113" s="149" t="s">
        <v>622</v>
      </c>
      <c r="B113" s="21" t="s">
        <v>213</v>
      </c>
      <c r="C113" s="22">
        <v>0</v>
      </c>
      <c r="D113" s="7" t="str">
        <f t="shared" si="11"/>
        <v>N/A</v>
      </c>
      <c r="E113" s="22">
        <v>72185</v>
      </c>
      <c r="F113" s="7" t="str">
        <f t="shared" si="12"/>
        <v>N/A</v>
      </c>
      <c r="G113" s="22">
        <v>73394</v>
      </c>
      <c r="H113" s="7" t="str">
        <f t="shared" si="13"/>
        <v>N/A</v>
      </c>
      <c r="I113" s="8" t="s">
        <v>1748</v>
      </c>
      <c r="J113" s="8">
        <v>1.675</v>
      </c>
      <c r="K113" s="25" t="s">
        <v>739</v>
      </c>
      <c r="L113" s="92" t="str">
        <f t="shared" si="14"/>
        <v>Yes</v>
      </c>
    </row>
    <row r="114" spans="1:12" x14ac:dyDescent="0.25">
      <c r="A114" s="149" t="s">
        <v>1450</v>
      </c>
      <c r="B114" s="21" t="s">
        <v>213</v>
      </c>
      <c r="C114" s="26" t="s">
        <v>1748</v>
      </c>
      <c r="D114" s="7" t="str">
        <f t="shared" si="11"/>
        <v>N/A</v>
      </c>
      <c r="E114" s="26">
        <v>1751.1436587000001</v>
      </c>
      <c r="F114" s="7" t="str">
        <f t="shared" si="12"/>
        <v>N/A</v>
      </c>
      <c r="G114" s="26">
        <v>1678.0400850000001</v>
      </c>
      <c r="H114" s="7" t="str">
        <f t="shared" si="13"/>
        <v>N/A</v>
      </c>
      <c r="I114" s="8" t="s">
        <v>1748</v>
      </c>
      <c r="J114" s="8">
        <v>-4.17</v>
      </c>
      <c r="K114" s="25" t="s">
        <v>739</v>
      </c>
      <c r="L114" s="92" t="str">
        <f t="shared" si="14"/>
        <v>Yes</v>
      </c>
    </row>
    <row r="115" spans="1:12" ht="25" x14ac:dyDescent="0.25">
      <c r="A115" s="149" t="s">
        <v>623</v>
      </c>
      <c r="B115" s="21" t="s">
        <v>213</v>
      </c>
      <c r="C115" s="26">
        <v>0</v>
      </c>
      <c r="D115" s="7" t="str">
        <f t="shared" si="11"/>
        <v>N/A</v>
      </c>
      <c r="E115" s="26">
        <v>246501971</v>
      </c>
      <c r="F115" s="7" t="str">
        <f t="shared" si="12"/>
        <v>N/A</v>
      </c>
      <c r="G115" s="26">
        <v>206454615</v>
      </c>
      <c r="H115" s="7" t="str">
        <f t="shared" si="13"/>
        <v>N/A</v>
      </c>
      <c r="I115" s="8" t="s">
        <v>1748</v>
      </c>
      <c r="J115" s="8">
        <v>-16.2</v>
      </c>
      <c r="K115" s="25" t="s">
        <v>739</v>
      </c>
      <c r="L115" s="92" t="str">
        <f t="shared" si="14"/>
        <v>Yes</v>
      </c>
    </row>
    <row r="116" spans="1:12" x14ac:dyDescent="0.25">
      <c r="A116" s="152" t="s">
        <v>624</v>
      </c>
      <c r="B116" s="22" t="s">
        <v>213</v>
      </c>
      <c r="C116" s="22">
        <v>0</v>
      </c>
      <c r="D116" s="7" t="str">
        <f t="shared" si="11"/>
        <v>N/A</v>
      </c>
      <c r="E116" s="22">
        <v>24109</v>
      </c>
      <c r="F116" s="7" t="str">
        <f t="shared" si="12"/>
        <v>N/A</v>
      </c>
      <c r="G116" s="22">
        <v>25123</v>
      </c>
      <c r="H116" s="7" t="str">
        <f t="shared" si="13"/>
        <v>N/A</v>
      </c>
      <c r="I116" s="8" t="s">
        <v>1748</v>
      </c>
      <c r="J116" s="8">
        <v>4.2060000000000004</v>
      </c>
      <c r="K116" s="1" t="s">
        <v>739</v>
      </c>
      <c r="L116" s="92" t="str">
        <f t="shared" si="14"/>
        <v>Yes</v>
      </c>
    </row>
    <row r="117" spans="1:12" x14ac:dyDescent="0.25">
      <c r="A117" s="149" t="s">
        <v>1451</v>
      </c>
      <c r="B117" s="21" t="s">
        <v>213</v>
      </c>
      <c r="C117" s="26" t="s">
        <v>1748</v>
      </c>
      <c r="D117" s="7" t="str">
        <f t="shared" si="11"/>
        <v>N/A</v>
      </c>
      <c r="E117" s="26">
        <v>10224.479282</v>
      </c>
      <c r="F117" s="7" t="str">
        <f t="shared" si="12"/>
        <v>N/A</v>
      </c>
      <c r="G117" s="26">
        <v>8217.7532539999993</v>
      </c>
      <c r="H117" s="7" t="str">
        <f t="shared" si="13"/>
        <v>N/A</v>
      </c>
      <c r="I117" s="8" t="s">
        <v>1748</v>
      </c>
      <c r="J117" s="8">
        <v>-19.600000000000001</v>
      </c>
      <c r="K117" s="25" t="s">
        <v>739</v>
      </c>
      <c r="L117" s="92" t="str">
        <f t="shared" si="14"/>
        <v>Yes</v>
      </c>
    </row>
    <row r="118" spans="1:12" ht="25" x14ac:dyDescent="0.25">
      <c r="A118" s="149" t="s">
        <v>625</v>
      </c>
      <c r="B118" s="21" t="s">
        <v>213</v>
      </c>
      <c r="C118" s="26">
        <v>0</v>
      </c>
      <c r="D118" s="7" t="str">
        <f t="shared" si="11"/>
        <v>N/A</v>
      </c>
      <c r="E118" s="26">
        <v>2627380</v>
      </c>
      <c r="F118" s="7" t="str">
        <f t="shared" si="12"/>
        <v>N/A</v>
      </c>
      <c r="G118" s="26">
        <v>2831953</v>
      </c>
      <c r="H118" s="7" t="str">
        <f t="shared" si="13"/>
        <v>N/A</v>
      </c>
      <c r="I118" s="8" t="s">
        <v>1748</v>
      </c>
      <c r="J118" s="8">
        <v>7.7859999999999996</v>
      </c>
      <c r="K118" s="25" t="s">
        <v>739</v>
      </c>
      <c r="L118" s="92" t="str">
        <f t="shared" si="14"/>
        <v>Yes</v>
      </c>
    </row>
    <row r="119" spans="1:12" x14ac:dyDescent="0.25">
      <c r="A119" s="149" t="s">
        <v>626</v>
      </c>
      <c r="B119" s="21" t="s">
        <v>213</v>
      </c>
      <c r="C119" s="22">
        <v>0</v>
      </c>
      <c r="D119" s="7" t="str">
        <f t="shared" si="11"/>
        <v>N/A</v>
      </c>
      <c r="E119" s="22">
        <v>5688</v>
      </c>
      <c r="F119" s="7" t="str">
        <f t="shared" si="12"/>
        <v>N/A</v>
      </c>
      <c r="G119" s="22">
        <v>6147</v>
      </c>
      <c r="H119" s="7" t="str">
        <f t="shared" si="13"/>
        <v>N/A</v>
      </c>
      <c r="I119" s="8" t="s">
        <v>1748</v>
      </c>
      <c r="J119" s="8">
        <v>8.07</v>
      </c>
      <c r="K119" s="25" t="s">
        <v>739</v>
      </c>
      <c r="L119" s="92" t="str">
        <f t="shared" si="14"/>
        <v>Yes</v>
      </c>
    </row>
    <row r="120" spans="1:12" x14ac:dyDescent="0.25">
      <c r="A120" s="149" t="s">
        <v>1452</v>
      </c>
      <c r="B120" s="21" t="s">
        <v>213</v>
      </c>
      <c r="C120" s="26" t="s">
        <v>1748</v>
      </c>
      <c r="D120" s="7" t="str">
        <f t="shared" si="11"/>
        <v>N/A</v>
      </c>
      <c r="E120" s="26">
        <v>461.91631504999998</v>
      </c>
      <c r="F120" s="7" t="str">
        <f t="shared" si="12"/>
        <v>N/A</v>
      </c>
      <c r="G120" s="26">
        <v>460.70489670000001</v>
      </c>
      <c r="H120" s="7" t="str">
        <f t="shared" si="13"/>
        <v>N/A</v>
      </c>
      <c r="I120" s="8" t="s">
        <v>1748</v>
      </c>
      <c r="J120" s="8">
        <v>-0.26200000000000001</v>
      </c>
      <c r="K120" s="25" t="s">
        <v>739</v>
      </c>
      <c r="L120" s="92" t="str">
        <f t="shared" si="14"/>
        <v>Yes</v>
      </c>
    </row>
    <row r="121" spans="1:12" ht="25" x14ac:dyDescent="0.25">
      <c r="A121" s="149" t="s">
        <v>627</v>
      </c>
      <c r="B121" s="21" t="s">
        <v>213</v>
      </c>
      <c r="C121" s="26">
        <v>0</v>
      </c>
      <c r="D121" s="7" t="str">
        <f t="shared" si="11"/>
        <v>N/A</v>
      </c>
      <c r="E121" s="26">
        <v>375694</v>
      </c>
      <c r="F121" s="7" t="str">
        <f t="shared" si="12"/>
        <v>N/A</v>
      </c>
      <c r="G121" s="26">
        <v>22254337</v>
      </c>
      <c r="H121" s="7" t="str">
        <f t="shared" si="13"/>
        <v>N/A</v>
      </c>
      <c r="I121" s="8" t="s">
        <v>1748</v>
      </c>
      <c r="J121" s="8">
        <v>5824</v>
      </c>
      <c r="K121" s="25" t="s">
        <v>739</v>
      </c>
      <c r="L121" s="92" t="str">
        <f t="shared" si="14"/>
        <v>No</v>
      </c>
    </row>
    <row r="122" spans="1:12" x14ac:dyDescent="0.25">
      <c r="A122" s="149" t="s">
        <v>628</v>
      </c>
      <c r="B122" s="21" t="s">
        <v>213</v>
      </c>
      <c r="C122" s="22">
        <v>0</v>
      </c>
      <c r="D122" s="7" t="str">
        <f t="shared" si="11"/>
        <v>N/A</v>
      </c>
      <c r="E122" s="22">
        <v>287</v>
      </c>
      <c r="F122" s="7" t="str">
        <f t="shared" si="12"/>
        <v>N/A</v>
      </c>
      <c r="G122" s="22">
        <v>22522</v>
      </c>
      <c r="H122" s="7" t="str">
        <f t="shared" si="13"/>
        <v>N/A</v>
      </c>
      <c r="I122" s="8" t="s">
        <v>1748</v>
      </c>
      <c r="J122" s="8">
        <v>7747</v>
      </c>
      <c r="K122" s="25" t="s">
        <v>739</v>
      </c>
      <c r="L122" s="92" t="str">
        <f t="shared" si="14"/>
        <v>No</v>
      </c>
    </row>
    <row r="123" spans="1:12" ht="25" x14ac:dyDescent="0.25">
      <c r="A123" s="149" t="s">
        <v>1453</v>
      </c>
      <c r="B123" s="21" t="s">
        <v>213</v>
      </c>
      <c r="C123" s="26" t="s">
        <v>1748</v>
      </c>
      <c r="D123" s="7" t="str">
        <f t="shared" si="11"/>
        <v>N/A</v>
      </c>
      <c r="E123" s="26">
        <v>1309.0383274999999</v>
      </c>
      <c r="F123" s="7" t="str">
        <f t="shared" si="12"/>
        <v>N/A</v>
      </c>
      <c r="G123" s="26">
        <v>988.11548707999998</v>
      </c>
      <c r="H123" s="7" t="str">
        <f t="shared" si="13"/>
        <v>N/A</v>
      </c>
      <c r="I123" s="8" t="s">
        <v>1748</v>
      </c>
      <c r="J123" s="8">
        <v>-24.5</v>
      </c>
      <c r="K123" s="25" t="s">
        <v>739</v>
      </c>
      <c r="L123" s="92" t="str">
        <f t="shared" si="14"/>
        <v>Yes</v>
      </c>
    </row>
    <row r="124" spans="1:12" ht="25" x14ac:dyDescent="0.25">
      <c r="A124" s="149" t="s">
        <v>629</v>
      </c>
      <c r="B124" s="21" t="s">
        <v>213</v>
      </c>
      <c r="C124" s="26">
        <v>0</v>
      </c>
      <c r="D124" s="7" t="str">
        <f t="shared" si="11"/>
        <v>N/A</v>
      </c>
      <c r="E124" s="26">
        <v>21278199</v>
      </c>
      <c r="F124" s="7" t="str">
        <f t="shared" si="12"/>
        <v>N/A</v>
      </c>
      <c r="G124" s="26">
        <v>21778827</v>
      </c>
      <c r="H124" s="7" t="str">
        <f t="shared" si="13"/>
        <v>N/A</v>
      </c>
      <c r="I124" s="8" t="s">
        <v>1748</v>
      </c>
      <c r="J124" s="8">
        <v>2.3530000000000002</v>
      </c>
      <c r="K124" s="25" t="s">
        <v>739</v>
      </c>
      <c r="L124" s="92" t="str">
        <f t="shared" si="14"/>
        <v>Yes</v>
      </c>
    </row>
    <row r="125" spans="1:12" x14ac:dyDescent="0.25">
      <c r="A125" s="149" t="s">
        <v>630</v>
      </c>
      <c r="B125" s="21" t="s">
        <v>213</v>
      </c>
      <c r="C125" s="22">
        <v>0</v>
      </c>
      <c r="D125" s="7" t="str">
        <f t="shared" si="11"/>
        <v>N/A</v>
      </c>
      <c r="E125" s="22">
        <v>22098</v>
      </c>
      <c r="F125" s="7" t="str">
        <f t="shared" si="12"/>
        <v>N/A</v>
      </c>
      <c r="G125" s="22">
        <v>26387</v>
      </c>
      <c r="H125" s="7" t="str">
        <f t="shared" si="13"/>
        <v>N/A</v>
      </c>
      <c r="I125" s="8" t="s">
        <v>1748</v>
      </c>
      <c r="J125" s="8">
        <v>19.41</v>
      </c>
      <c r="K125" s="25" t="s">
        <v>739</v>
      </c>
      <c r="L125" s="92" t="str">
        <f t="shared" si="14"/>
        <v>Yes</v>
      </c>
    </row>
    <row r="126" spans="1:12" ht="25" x14ac:dyDescent="0.25">
      <c r="A126" s="149" t="s">
        <v>1454</v>
      </c>
      <c r="B126" s="21" t="s">
        <v>213</v>
      </c>
      <c r="C126" s="26" t="s">
        <v>1748</v>
      </c>
      <c r="D126" s="7" t="str">
        <f t="shared" si="11"/>
        <v>N/A</v>
      </c>
      <c r="E126" s="26">
        <v>962.90157480000005</v>
      </c>
      <c r="F126" s="7" t="str">
        <f t="shared" si="12"/>
        <v>N/A</v>
      </c>
      <c r="G126" s="26">
        <v>825.36199643999998</v>
      </c>
      <c r="H126" s="7" t="str">
        <f t="shared" si="13"/>
        <v>N/A</v>
      </c>
      <c r="I126" s="8" t="s">
        <v>1748</v>
      </c>
      <c r="J126" s="8">
        <v>-14.3</v>
      </c>
      <c r="K126" s="25" t="s">
        <v>739</v>
      </c>
      <c r="L126" s="92" t="str">
        <f t="shared" si="14"/>
        <v>Yes</v>
      </c>
    </row>
    <row r="127" spans="1:12" ht="25" x14ac:dyDescent="0.25">
      <c r="A127" s="149" t="s">
        <v>631</v>
      </c>
      <c r="B127" s="21" t="s">
        <v>213</v>
      </c>
      <c r="C127" s="26">
        <v>0</v>
      </c>
      <c r="D127" s="7" t="str">
        <f t="shared" si="11"/>
        <v>N/A</v>
      </c>
      <c r="E127" s="26">
        <v>55</v>
      </c>
      <c r="F127" s="7" t="str">
        <f t="shared" si="12"/>
        <v>N/A</v>
      </c>
      <c r="G127" s="26">
        <v>88</v>
      </c>
      <c r="H127" s="7" t="str">
        <f t="shared" si="13"/>
        <v>N/A</v>
      </c>
      <c r="I127" s="8" t="s">
        <v>1748</v>
      </c>
      <c r="J127" s="8">
        <v>60</v>
      </c>
      <c r="K127" s="25" t="s">
        <v>739</v>
      </c>
      <c r="L127" s="92" t="str">
        <f t="shared" si="14"/>
        <v>No</v>
      </c>
    </row>
    <row r="128" spans="1:12" x14ac:dyDescent="0.25">
      <c r="A128" s="149" t="s">
        <v>632</v>
      </c>
      <c r="B128" s="21" t="s">
        <v>213</v>
      </c>
      <c r="C128" s="22">
        <v>0</v>
      </c>
      <c r="D128" s="7" t="str">
        <f t="shared" si="11"/>
        <v>N/A</v>
      </c>
      <c r="E128" s="22">
        <v>11</v>
      </c>
      <c r="F128" s="7" t="str">
        <f t="shared" si="12"/>
        <v>N/A</v>
      </c>
      <c r="G128" s="22">
        <v>11</v>
      </c>
      <c r="H128" s="7" t="str">
        <f t="shared" si="13"/>
        <v>N/A</v>
      </c>
      <c r="I128" s="8" t="s">
        <v>1748</v>
      </c>
      <c r="J128" s="8">
        <v>50</v>
      </c>
      <c r="K128" s="25" t="s">
        <v>739</v>
      </c>
      <c r="L128" s="92" t="str">
        <f t="shared" si="14"/>
        <v>No</v>
      </c>
    </row>
    <row r="129" spans="1:12" ht="25" x14ac:dyDescent="0.25">
      <c r="A129" s="149" t="s">
        <v>1455</v>
      </c>
      <c r="B129" s="21" t="s">
        <v>213</v>
      </c>
      <c r="C129" s="26" t="s">
        <v>1748</v>
      </c>
      <c r="D129" s="7" t="str">
        <f t="shared" si="11"/>
        <v>N/A</v>
      </c>
      <c r="E129" s="26">
        <v>27.5</v>
      </c>
      <c r="F129" s="7" t="str">
        <f t="shared" si="12"/>
        <v>N/A</v>
      </c>
      <c r="G129" s="26">
        <v>29.333333332999999</v>
      </c>
      <c r="H129" s="7" t="str">
        <f t="shared" si="13"/>
        <v>N/A</v>
      </c>
      <c r="I129" s="8" t="s">
        <v>1748</v>
      </c>
      <c r="J129" s="8">
        <v>6.6669999999999998</v>
      </c>
      <c r="K129" s="25" t="s">
        <v>739</v>
      </c>
      <c r="L129" s="92" t="str">
        <f t="shared" si="14"/>
        <v>Yes</v>
      </c>
    </row>
    <row r="130" spans="1:12" ht="25" x14ac:dyDescent="0.25">
      <c r="A130" s="149" t="s">
        <v>633</v>
      </c>
      <c r="B130" s="21" t="s">
        <v>213</v>
      </c>
      <c r="C130" s="26">
        <v>0</v>
      </c>
      <c r="D130" s="7" t="str">
        <f t="shared" si="11"/>
        <v>N/A</v>
      </c>
      <c r="E130" s="26">
        <v>497674</v>
      </c>
      <c r="F130" s="7" t="str">
        <f t="shared" si="12"/>
        <v>N/A</v>
      </c>
      <c r="G130" s="26">
        <v>561467</v>
      </c>
      <c r="H130" s="7" t="str">
        <f t="shared" si="13"/>
        <v>N/A</v>
      </c>
      <c r="I130" s="8" t="s">
        <v>1748</v>
      </c>
      <c r="J130" s="8">
        <v>12.82</v>
      </c>
      <c r="K130" s="25" t="s">
        <v>739</v>
      </c>
      <c r="L130" s="92" t="str">
        <f t="shared" si="14"/>
        <v>Yes</v>
      </c>
    </row>
    <row r="131" spans="1:12" x14ac:dyDescent="0.25">
      <c r="A131" s="149" t="s">
        <v>634</v>
      </c>
      <c r="B131" s="21" t="s">
        <v>213</v>
      </c>
      <c r="C131" s="22">
        <v>0</v>
      </c>
      <c r="D131" s="7" t="str">
        <f t="shared" si="11"/>
        <v>N/A</v>
      </c>
      <c r="E131" s="22">
        <v>1051</v>
      </c>
      <c r="F131" s="7" t="str">
        <f t="shared" si="12"/>
        <v>N/A</v>
      </c>
      <c r="G131" s="22">
        <v>1378</v>
      </c>
      <c r="H131" s="7" t="str">
        <f t="shared" si="13"/>
        <v>N/A</v>
      </c>
      <c r="I131" s="8" t="s">
        <v>1748</v>
      </c>
      <c r="J131" s="8">
        <v>31.11</v>
      </c>
      <c r="K131" s="25" t="s">
        <v>739</v>
      </c>
      <c r="L131" s="92" t="str">
        <f t="shared" si="14"/>
        <v>No</v>
      </c>
    </row>
    <row r="132" spans="1:12" ht="25" x14ac:dyDescent="0.25">
      <c r="A132" s="149" t="s">
        <v>1456</v>
      </c>
      <c r="B132" s="21" t="s">
        <v>213</v>
      </c>
      <c r="C132" s="26" t="s">
        <v>1748</v>
      </c>
      <c r="D132" s="7" t="str">
        <f t="shared" si="11"/>
        <v>N/A</v>
      </c>
      <c r="E132" s="26">
        <v>473.52426260999999</v>
      </c>
      <c r="F132" s="7" t="str">
        <f t="shared" si="12"/>
        <v>N/A</v>
      </c>
      <c r="G132" s="26">
        <v>407.45065312000003</v>
      </c>
      <c r="H132" s="7" t="str">
        <f t="shared" si="13"/>
        <v>N/A</v>
      </c>
      <c r="I132" s="8" t="s">
        <v>1748</v>
      </c>
      <c r="J132" s="8">
        <v>-14</v>
      </c>
      <c r="K132" s="25" t="s">
        <v>739</v>
      </c>
      <c r="L132" s="92" t="str">
        <f t="shared" si="14"/>
        <v>Yes</v>
      </c>
    </row>
    <row r="133" spans="1:12" x14ac:dyDescent="0.25">
      <c r="A133" s="149" t="s">
        <v>635</v>
      </c>
      <c r="B133" s="21" t="s">
        <v>213</v>
      </c>
      <c r="C133" s="26">
        <v>0</v>
      </c>
      <c r="D133" s="7" t="str">
        <f t="shared" si="11"/>
        <v>N/A</v>
      </c>
      <c r="E133" s="26">
        <v>20313744</v>
      </c>
      <c r="F133" s="7" t="str">
        <f t="shared" si="12"/>
        <v>N/A</v>
      </c>
      <c r="G133" s="26">
        <v>18930926</v>
      </c>
      <c r="H133" s="7" t="str">
        <f t="shared" si="13"/>
        <v>N/A</v>
      </c>
      <c r="I133" s="8" t="s">
        <v>1748</v>
      </c>
      <c r="J133" s="8">
        <v>-6.81</v>
      </c>
      <c r="K133" s="25" t="s">
        <v>739</v>
      </c>
      <c r="L133" s="92" t="str">
        <f t="shared" si="14"/>
        <v>Yes</v>
      </c>
    </row>
    <row r="134" spans="1:12" x14ac:dyDescent="0.25">
      <c r="A134" s="149" t="s">
        <v>636</v>
      </c>
      <c r="B134" s="21" t="s">
        <v>213</v>
      </c>
      <c r="C134" s="22">
        <v>0</v>
      </c>
      <c r="D134" s="7" t="str">
        <f t="shared" si="11"/>
        <v>N/A</v>
      </c>
      <c r="E134" s="22">
        <v>2647</v>
      </c>
      <c r="F134" s="7" t="str">
        <f t="shared" si="12"/>
        <v>N/A</v>
      </c>
      <c r="G134" s="22">
        <v>2456</v>
      </c>
      <c r="H134" s="7" t="str">
        <f t="shared" si="13"/>
        <v>N/A</v>
      </c>
      <c r="I134" s="8" t="s">
        <v>1748</v>
      </c>
      <c r="J134" s="8">
        <v>-7.22</v>
      </c>
      <c r="K134" s="25" t="s">
        <v>739</v>
      </c>
      <c r="L134" s="92" t="str">
        <f t="shared" si="14"/>
        <v>Yes</v>
      </c>
    </row>
    <row r="135" spans="1:12" x14ac:dyDescent="0.25">
      <c r="A135" s="149" t="s">
        <v>1457</v>
      </c>
      <c r="B135" s="21" t="s">
        <v>213</v>
      </c>
      <c r="C135" s="26" t="s">
        <v>1748</v>
      </c>
      <c r="D135" s="7" t="str">
        <f t="shared" si="11"/>
        <v>N/A</v>
      </c>
      <c r="E135" s="26">
        <v>7674.2516056000004</v>
      </c>
      <c r="F135" s="7" t="str">
        <f t="shared" si="12"/>
        <v>N/A</v>
      </c>
      <c r="G135" s="26">
        <v>7708.0317590000004</v>
      </c>
      <c r="H135" s="7" t="str">
        <f t="shared" si="13"/>
        <v>N/A</v>
      </c>
      <c r="I135" s="8" t="s">
        <v>1748</v>
      </c>
      <c r="J135" s="8">
        <v>0.44019999999999998</v>
      </c>
      <c r="K135" s="25" t="s">
        <v>739</v>
      </c>
      <c r="L135" s="92" t="str">
        <f t="shared" si="14"/>
        <v>Yes</v>
      </c>
    </row>
    <row r="136" spans="1:12" ht="25" x14ac:dyDescent="0.25">
      <c r="A136" s="149" t="s">
        <v>637</v>
      </c>
      <c r="B136" s="21" t="s">
        <v>213</v>
      </c>
      <c r="C136" s="26">
        <v>0</v>
      </c>
      <c r="D136" s="7" t="str">
        <f t="shared" si="11"/>
        <v>N/A</v>
      </c>
      <c r="E136" s="26">
        <v>638034</v>
      </c>
      <c r="F136" s="7" t="str">
        <f t="shared" si="12"/>
        <v>N/A</v>
      </c>
      <c r="G136" s="26">
        <v>638112</v>
      </c>
      <c r="H136" s="7" t="str">
        <f t="shared" si="13"/>
        <v>N/A</v>
      </c>
      <c r="I136" s="8" t="s">
        <v>1748</v>
      </c>
      <c r="J136" s="8">
        <v>1.2200000000000001E-2</v>
      </c>
      <c r="K136" s="25" t="s">
        <v>739</v>
      </c>
      <c r="L136" s="92" t="str">
        <f>IF(J136="Div by 0", "N/A", IF(OR(J136="N/A",K136="N/A"),"N/A", IF(J136&gt;VALUE(MID(K136,1,2)), "No", IF(J136&lt;-1*VALUE(MID(K136,1,2)), "No", "Yes"))))</f>
        <v>Yes</v>
      </c>
    </row>
    <row r="137" spans="1:12" x14ac:dyDescent="0.25">
      <c r="A137" s="149" t="s">
        <v>638</v>
      </c>
      <c r="B137" s="21" t="s">
        <v>213</v>
      </c>
      <c r="C137" s="22">
        <v>0</v>
      </c>
      <c r="D137" s="7" t="str">
        <f t="shared" si="11"/>
        <v>N/A</v>
      </c>
      <c r="E137" s="22">
        <v>5249</v>
      </c>
      <c r="F137" s="7" t="str">
        <f t="shared" si="12"/>
        <v>N/A</v>
      </c>
      <c r="G137" s="22">
        <v>5258</v>
      </c>
      <c r="H137" s="7" t="str">
        <f t="shared" si="13"/>
        <v>N/A</v>
      </c>
      <c r="I137" s="8" t="s">
        <v>1748</v>
      </c>
      <c r="J137" s="8">
        <v>0.17150000000000001</v>
      </c>
      <c r="K137" s="25" t="s">
        <v>739</v>
      </c>
      <c r="L137" s="92" t="str">
        <f t="shared" ref="L137:L141" si="15">IF(J137="Div by 0", "N/A", IF(OR(J137="N/A",K137="N/A"),"N/A", IF(J137&gt;VALUE(MID(K137,1,2)), "No", IF(J137&lt;-1*VALUE(MID(K137,1,2)), "No", "Yes"))))</f>
        <v>Yes</v>
      </c>
    </row>
    <row r="138" spans="1:12" ht="25" x14ac:dyDescent="0.25">
      <c r="A138" s="149" t="s">
        <v>1458</v>
      </c>
      <c r="B138" s="21" t="s">
        <v>213</v>
      </c>
      <c r="C138" s="26" t="s">
        <v>1748</v>
      </c>
      <c r="D138" s="7" t="str">
        <f t="shared" si="11"/>
        <v>N/A</v>
      </c>
      <c r="E138" s="26">
        <v>121.55343875</v>
      </c>
      <c r="F138" s="7" t="str">
        <f t="shared" si="12"/>
        <v>N/A</v>
      </c>
      <c r="G138" s="26">
        <v>121.36021301</v>
      </c>
      <c r="H138" s="7" t="str">
        <f t="shared" si="13"/>
        <v>N/A</v>
      </c>
      <c r="I138" s="8" t="s">
        <v>1748</v>
      </c>
      <c r="J138" s="8">
        <v>-0.159</v>
      </c>
      <c r="K138" s="25" t="s">
        <v>739</v>
      </c>
      <c r="L138" s="92" t="str">
        <f t="shared" si="15"/>
        <v>Yes</v>
      </c>
    </row>
    <row r="139" spans="1:12" ht="25" x14ac:dyDescent="0.25">
      <c r="A139" s="149" t="s">
        <v>639</v>
      </c>
      <c r="B139" s="21" t="s">
        <v>213</v>
      </c>
      <c r="C139" s="26">
        <v>0</v>
      </c>
      <c r="D139" s="7" t="str">
        <f t="shared" si="11"/>
        <v>N/A</v>
      </c>
      <c r="E139" s="26">
        <v>0</v>
      </c>
      <c r="F139" s="7" t="str">
        <f t="shared" si="12"/>
        <v>N/A</v>
      </c>
      <c r="G139" s="26">
        <v>0</v>
      </c>
      <c r="H139" s="7" t="str">
        <f t="shared" si="13"/>
        <v>N/A</v>
      </c>
      <c r="I139" s="8" t="s">
        <v>1748</v>
      </c>
      <c r="J139" s="8" t="s">
        <v>1748</v>
      </c>
      <c r="K139" s="25" t="s">
        <v>739</v>
      </c>
      <c r="L139" s="92" t="str">
        <f t="shared" si="15"/>
        <v>N/A</v>
      </c>
    </row>
    <row r="140" spans="1:12" x14ac:dyDescent="0.25">
      <c r="A140" s="149" t="s">
        <v>640</v>
      </c>
      <c r="B140" s="21" t="s">
        <v>213</v>
      </c>
      <c r="C140" s="22">
        <v>0</v>
      </c>
      <c r="D140" s="7" t="str">
        <f t="shared" si="11"/>
        <v>N/A</v>
      </c>
      <c r="E140" s="22">
        <v>0</v>
      </c>
      <c r="F140" s="7" t="str">
        <f t="shared" si="12"/>
        <v>N/A</v>
      </c>
      <c r="G140" s="22">
        <v>0</v>
      </c>
      <c r="H140" s="7" t="str">
        <f t="shared" si="13"/>
        <v>N/A</v>
      </c>
      <c r="I140" s="8" t="s">
        <v>1748</v>
      </c>
      <c r="J140" s="8" t="s">
        <v>1748</v>
      </c>
      <c r="K140" s="25" t="s">
        <v>739</v>
      </c>
      <c r="L140" s="92" t="str">
        <f t="shared" si="15"/>
        <v>N/A</v>
      </c>
    </row>
    <row r="141" spans="1:12" ht="25" x14ac:dyDescent="0.25">
      <c r="A141" s="149" t="s">
        <v>1459</v>
      </c>
      <c r="B141" s="21" t="s">
        <v>213</v>
      </c>
      <c r="C141" s="26" t="s">
        <v>1748</v>
      </c>
      <c r="D141" s="7" t="str">
        <f t="shared" si="11"/>
        <v>N/A</v>
      </c>
      <c r="E141" s="26" t="s">
        <v>1748</v>
      </c>
      <c r="F141" s="7" t="str">
        <f t="shared" si="12"/>
        <v>N/A</v>
      </c>
      <c r="G141" s="26" t="s">
        <v>1748</v>
      </c>
      <c r="H141" s="7" t="str">
        <f t="shared" si="13"/>
        <v>N/A</v>
      </c>
      <c r="I141" s="8" t="s">
        <v>1748</v>
      </c>
      <c r="J141" s="8" t="s">
        <v>1748</v>
      </c>
      <c r="K141" s="25" t="s">
        <v>739</v>
      </c>
      <c r="L141" s="92" t="str">
        <f t="shared" si="15"/>
        <v>N/A</v>
      </c>
    </row>
    <row r="142" spans="1:12" ht="25" x14ac:dyDescent="0.25">
      <c r="A142" s="149" t="s">
        <v>641</v>
      </c>
      <c r="B142" s="21" t="s">
        <v>213</v>
      </c>
      <c r="C142" s="26">
        <v>0</v>
      </c>
      <c r="D142" s="7" t="str">
        <f t="shared" si="11"/>
        <v>N/A</v>
      </c>
      <c r="E142" s="26">
        <v>16645672</v>
      </c>
      <c r="F142" s="7" t="str">
        <f t="shared" si="12"/>
        <v>N/A</v>
      </c>
      <c r="G142" s="26">
        <v>17320195</v>
      </c>
      <c r="H142" s="7" t="str">
        <f t="shared" si="13"/>
        <v>N/A</v>
      </c>
      <c r="I142" s="8" t="s">
        <v>1748</v>
      </c>
      <c r="J142" s="8">
        <v>4.0519999999999996</v>
      </c>
      <c r="K142" s="25" t="s">
        <v>739</v>
      </c>
      <c r="L142" s="92" t="str">
        <f t="shared" ref="L142:L153" si="16">IF(J142="Div by 0", "N/A", IF(K142="N/A","N/A", IF(J142&gt;VALUE(MID(K142,1,2)), "No", IF(J142&lt;-1*VALUE(MID(K142,1,2)), "No", "Yes"))))</f>
        <v>Yes</v>
      </c>
    </row>
    <row r="143" spans="1:12" x14ac:dyDescent="0.25">
      <c r="A143" s="149" t="s">
        <v>642</v>
      </c>
      <c r="B143" s="21" t="s">
        <v>213</v>
      </c>
      <c r="C143" s="22">
        <v>0</v>
      </c>
      <c r="D143" s="7" t="str">
        <f t="shared" si="11"/>
        <v>N/A</v>
      </c>
      <c r="E143" s="22">
        <v>32524</v>
      </c>
      <c r="F143" s="7" t="str">
        <f t="shared" si="12"/>
        <v>N/A</v>
      </c>
      <c r="G143" s="22">
        <v>34326</v>
      </c>
      <c r="H143" s="7" t="str">
        <f t="shared" si="13"/>
        <v>N/A</v>
      </c>
      <c r="I143" s="8" t="s">
        <v>1748</v>
      </c>
      <c r="J143" s="8">
        <v>5.5410000000000004</v>
      </c>
      <c r="K143" s="25" t="s">
        <v>739</v>
      </c>
      <c r="L143" s="92" t="str">
        <f t="shared" si="16"/>
        <v>Yes</v>
      </c>
    </row>
    <row r="144" spans="1:12" ht="25" x14ac:dyDescent="0.25">
      <c r="A144" s="149" t="s">
        <v>1460</v>
      </c>
      <c r="B144" s="21" t="s">
        <v>213</v>
      </c>
      <c r="C144" s="26" t="s">
        <v>1748</v>
      </c>
      <c r="D144" s="7" t="str">
        <f t="shared" si="11"/>
        <v>N/A</v>
      </c>
      <c r="E144" s="26">
        <v>511.79658099</v>
      </c>
      <c r="F144" s="7" t="str">
        <f t="shared" si="12"/>
        <v>N/A</v>
      </c>
      <c r="G144" s="26">
        <v>504.57947329000001</v>
      </c>
      <c r="H144" s="7" t="str">
        <f t="shared" si="13"/>
        <v>N/A</v>
      </c>
      <c r="I144" s="8" t="s">
        <v>1748</v>
      </c>
      <c r="J144" s="8">
        <v>-1.41</v>
      </c>
      <c r="K144" s="25" t="s">
        <v>739</v>
      </c>
      <c r="L144" s="92" t="str">
        <f t="shared" si="16"/>
        <v>Yes</v>
      </c>
    </row>
    <row r="145" spans="1:12" ht="25" x14ac:dyDescent="0.25">
      <c r="A145" s="149" t="s">
        <v>643</v>
      </c>
      <c r="B145" s="21" t="s">
        <v>213</v>
      </c>
      <c r="C145" s="26">
        <v>0</v>
      </c>
      <c r="D145" s="7" t="str">
        <f t="shared" ref="D145:D153" si="17">IF($B145="N/A","N/A",IF(C145&gt;10,"No",IF(C145&lt;-10,"No","Yes")))</f>
        <v>N/A</v>
      </c>
      <c r="E145" s="26">
        <v>88671290</v>
      </c>
      <c r="F145" s="7" t="str">
        <f t="shared" ref="F145:F153" si="18">IF($B145="N/A","N/A",IF(E145&gt;10,"No",IF(E145&lt;-10,"No","Yes")))</f>
        <v>N/A</v>
      </c>
      <c r="G145" s="26">
        <v>102236684</v>
      </c>
      <c r="H145" s="7" t="str">
        <f t="shared" ref="H145:H153" si="19">IF($B145="N/A","N/A",IF(G145&gt;10,"No",IF(G145&lt;-10,"No","Yes")))</f>
        <v>N/A</v>
      </c>
      <c r="I145" s="8" t="s">
        <v>1748</v>
      </c>
      <c r="J145" s="8">
        <v>15.3</v>
      </c>
      <c r="K145" s="25" t="s">
        <v>739</v>
      </c>
      <c r="L145" s="92" t="str">
        <f t="shared" si="16"/>
        <v>Yes</v>
      </c>
    </row>
    <row r="146" spans="1:12" x14ac:dyDescent="0.25">
      <c r="A146" s="149" t="s">
        <v>644</v>
      </c>
      <c r="B146" s="21" t="s">
        <v>213</v>
      </c>
      <c r="C146" s="22">
        <v>0</v>
      </c>
      <c r="D146" s="7" t="str">
        <f t="shared" si="17"/>
        <v>N/A</v>
      </c>
      <c r="E146" s="22">
        <v>2586</v>
      </c>
      <c r="F146" s="7" t="str">
        <f t="shared" si="18"/>
        <v>N/A</v>
      </c>
      <c r="G146" s="22">
        <v>4863</v>
      </c>
      <c r="H146" s="7" t="str">
        <f t="shared" si="19"/>
        <v>N/A</v>
      </c>
      <c r="I146" s="8" t="s">
        <v>1748</v>
      </c>
      <c r="J146" s="8">
        <v>88.05</v>
      </c>
      <c r="K146" s="25" t="s">
        <v>739</v>
      </c>
      <c r="L146" s="92" t="str">
        <f t="shared" si="16"/>
        <v>No</v>
      </c>
    </row>
    <row r="147" spans="1:12" ht="25" x14ac:dyDescent="0.25">
      <c r="A147" s="149" t="s">
        <v>1461</v>
      </c>
      <c r="B147" s="21" t="s">
        <v>213</v>
      </c>
      <c r="C147" s="26" t="s">
        <v>1748</v>
      </c>
      <c r="D147" s="7" t="str">
        <f t="shared" si="17"/>
        <v>N/A</v>
      </c>
      <c r="E147" s="26">
        <v>34288.975251000003</v>
      </c>
      <c r="F147" s="7" t="str">
        <f t="shared" si="18"/>
        <v>N/A</v>
      </c>
      <c r="G147" s="26">
        <v>21023.377338999999</v>
      </c>
      <c r="H147" s="7" t="str">
        <f t="shared" si="19"/>
        <v>N/A</v>
      </c>
      <c r="I147" s="8" t="s">
        <v>1748</v>
      </c>
      <c r="J147" s="8">
        <v>-38.700000000000003</v>
      </c>
      <c r="K147" s="25" t="s">
        <v>739</v>
      </c>
      <c r="L147" s="92" t="str">
        <f t="shared" si="16"/>
        <v>No</v>
      </c>
    </row>
    <row r="148" spans="1:12" ht="25" x14ac:dyDescent="0.25">
      <c r="A148" s="149" t="s">
        <v>645</v>
      </c>
      <c r="B148" s="21" t="s">
        <v>213</v>
      </c>
      <c r="C148" s="26">
        <v>0</v>
      </c>
      <c r="D148" s="7" t="str">
        <f t="shared" si="17"/>
        <v>N/A</v>
      </c>
      <c r="E148" s="26">
        <v>1777902</v>
      </c>
      <c r="F148" s="7" t="str">
        <f t="shared" si="18"/>
        <v>N/A</v>
      </c>
      <c r="G148" s="26">
        <v>4725807</v>
      </c>
      <c r="H148" s="7" t="str">
        <f t="shared" si="19"/>
        <v>N/A</v>
      </c>
      <c r="I148" s="8" t="s">
        <v>1748</v>
      </c>
      <c r="J148" s="8">
        <v>165.8</v>
      </c>
      <c r="K148" s="25" t="s">
        <v>739</v>
      </c>
      <c r="L148" s="92" t="str">
        <f t="shared" si="16"/>
        <v>No</v>
      </c>
    </row>
    <row r="149" spans="1:12" x14ac:dyDescent="0.25">
      <c r="A149" s="149" t="s">
        <v>646</v>
      </c>
      <c r="B149" s="21" t="s">
        <v>213</v>
      </c>
      <c r="C149" s="22">
        <v>0</v>
      </c>
      <c r="D149" s="7" t="str">
        <f t="shared" si="17"/>
        <v>N/A</v>
      </c>
      <c r="E149" s="22">
        <v>4942</v>
      </c>
      <c r="F149" s="7" t="str">
        <f t="shared" si="18"/>
        <v>N/A</v>
      </c>
      <c r="G149" s="22">
        <v>6018</v>
      </c>
      <c r="H149" s="7" t="str">
        <f t="shared" si="19"/>
        <v>N/A</v>
      </c>
      <c r="I149" s="8" t="s">
        <v>1748</v>
      </c>
      <c r="J149" s="8">
        <v>21.77</v>
      </c>
      <c r="K149" s="25" t="s">
        <v>739</v>
      </c>
      <c r="L149" s="92" t="str">
        <f t="shared" si="16"/>
        <v>Yes</v>
      </c>
    </row>
    <row r="150" spans="1:12" ht="25" x14ac:dyDescent="0.25">
      <c r="A150" s="149" t="s">
        <v>1462</v>
      </c>
      <c r="B150" s="21" t="s">
        <v>213</v>
      </c>
      <c r="C150" s="26" t="s">
        <v>1748</v>
      </c>
      <c r="D150" s="7" t="str">
        <f t="shared" si="17"/>
        <v>N/A</v>
      </c>
      <c r="E150" s="26">
        <v>359.75354107999999</v>
      </c>
      <c r="F150" s="7" t="str">
        <f t="shared" si="18"/>
        <v>N/A</v>
      </c>
      <c r="G150" s="26">
        <v>785.27866401000006</v>
      </c>
      <c r="H150" s="7" t="str">
        <f t="shared" si="19"/>
        <v>N/A</v>
      </c>
      <c r="I150" s="8" t="s">
        <v>1748</v>
      </c>
      <c r="J150" s="8">
        <v>118.3</v>
      </c>
      <c r="K150" s="25" t="s">
        <v>739</v>
      </c>
      <c r="L150" s="92" t="str">
        <f t="shared" si="16"/>
        <v>No</v>
      </c>
    </row>
    <row r="151" spans="1:12" ht="25" x14ac:dyDescent="0.25">
      <c r="A151" s="149" t="s">
        <v>647</v>
      </c>
      <c r="B151" s="21" t="s">
        <v>213</v>
      </c>
      <c r="C151" s="26">
        <v>0</v>
      </c>
      <c r="D151" s="7" t="str">
        <f t="shared" si="17"/>
        <v>N/A</v>
      </c>
      <c r="E151" s="26">
        <v>45423168</v>
      </c>
      <c r="F151" s="7" t="str">
        <f t="shared" si="18"/>
        <v>N/A</v>
      </c>
      <c r="G151" s="26">
        <v>51992007</v>
      </c>
      <c r="H151" s="7" t="str">
        <f t="shared" si="19"/>
        <v>N/A</v>
      </c>
      <c r="I151" s="8" t="s">
        <v>1748</v>
      </c>
      <c r="J151" s="8">
        <v>14.46</v>
      </c>
      <c r="K151" s="25" t="s">
        <v>739</v>
      </c>
      <c r="L151" s="92" t="str">
        <f t="shared" si="16"/>
        <v>Yes</v>
      </c>
    </row>
    <row r="152" spans="1:12" x14ac:dyDescent="0.25">
      <c r="A152" s="149" t="s">
        <v>648</v>
      </c>
      <c r="B152" s="21" t="s">
        <v>213</v>
      </c>
      <c r="C152" s="22">
        <v>0</v>
      </c>
      <c r="D152" s="7" t="str">
        <f t="shared" si="17"/>
        <v>N/A</v>
      </c>
      <c r="E152" s="22">
        <v>3373</v>
      </c>
      <c r="F152" s="7" t="str">
        <f t="shared" si="18"/>
        <v>N/A</v>
      </c>
      <c r="G152" s="22">
        <v>5906</v>
      </c>
      <c r="H152" s="7" t="str">
        <f t="shared" si="19"/>
        <v>N/A</v>
      </c>
      <c r="I152" s="8" t="s">
        <v>1748</v>
      </c>
      <c r="J152" s="8">
        <v>75.099999999999994</v>
      </c>
      <c r="K152" s="25" t="s">
        <v>739</v>
      </c>
      <c r="L152" s="92" t="str">
        <f t="shared" si="16"/>
        <v>No</v>
      </c>
    </row>
    <row r="153" spans="1:12" ht="25" x14ac:dyDescent="0.25">
      <c r="A153" s="149" t="s">
        <v>1463</v>
      </c>
      <c r="B153" s="21" t="s">
        <v>213</v>
      </c>
      <c r="C153" s="26" t="s">
        <v>1748</v>
      </c>
      <c r="D153" s="7" t="str">
        <f t="shared" si="17"/>
        <v>N/A</v>
      </c>
      <c r="E153" s="26">
        <v>13466.696709</v>
      </c>
      <c r="F153" s="7" t="str">
        <f t="shared" si="18"/>
        <v>N/A</v>
      </c>
      <c r="G153" s="26">
        <v>8803.2521164999998</v>
      </c>
      <c r="H153" s="7" t="str">
        <f t="shared" si="19"/>
        <v>N/A</v>
      </c>
      <c r="I153" s="8" t="s">
        <v>1748</v>
      </c>
      <c r="J153" s="8">
        <v>-34.6</v>
      </c>
      <c r="K153" s="25" t="s">
        <v>739</v>
      </c>
      <c r="L153" s="92" t="str">
        <f t="shared" si="16"/>
        <v>No</v>
      </c>
    </row>
    <row r="154" spans="1:12" x14ac:dyDescent="0.25">
      <c r="A154" s="149" t="s">
        <v>1529</v>
      </c>
      <c r="B154" s="21" t="s">
        <v>213</v>
      </c>
      <c r="C154" s="26">
        <v>0</v>
      </c>
      <c r="D154" s="7" t="str">
        <f t="shared" ref="D154:D173" si="20">IF($B154="N/A","N/A",IF(C154&gt;10,"No",IF(C154&lt;-10,"No","Yes")))</f>
        <v>N/A</v>
      </c>
      <c r="E154" s="26">
        <v>1178.9219724</v>
      </c>
      <c r="F154" s="7" t="str">
        <f t="shared" ref="F154:F173" si="21">IF($B154="N/A","N/A",IF(E154&gt;10,"No",IF(E154&lt;-10,"No","Yes")))</f>
        <v>N/A</v>
      </c>
      <c r="G154" s="26">
        <v>1284.2091697000001</v>
      </c>
      <c r="H154" s="7" t="str">
        <f t="shared" ref="H154:H173" si="22">IF($B154="N/A","N/A",IF(G154&gt;10,"No",IF(G154&lt;-10,"No","Yes")))</f>
        <v>N/A</v>
      </c>
      <c r="I154" s="8" t="s">
        <v>1748</v>
      </c>
      <c r="J154" s="8">
        <v>8.9309999999999992</v>
      </c>
      <c r="K154" s="25" t="s">
        <v>739</v>
      </c>
      <c r="L154" s="92" t="str">
        <f t="shared" ref="L154:L173" si="23">IF(J154="Div by 0", "N/A", IF(K154="N/A","N/A", IF(J154&gt;VALUE(MID(K154,1,2)), "No", IF(J154&lt;-1*VALUE(MID(K154,1,2)), "No", "Yes"))))</f>
        <v>Yes</v>
      </c>
    </row>
    <row r="155" spans="1:12" x14ac:dyDescent="0.25">
      <c r="A155" s="153" t="s">
        <v>1530</v>
      </c>
      <c r="B155" s="21" t="s">
        <v>213</v>
      </c>
      <c r="C155" s="26">
        <v>0</v>
      </c>
      <c r="D155" s="7" t="str">
        <f t="shared" si="20"/>
        <v>N/A</v>
      </c>
      <c r="E155" s="26">
        <v>423.41114514999998</v>
      </c>
      <c r="F155" s="7" t="str">
        <f t="shared" si="21"/>
        <v>N/A</v>
      </c>
      <c r="G155" s="26">
        <v>516.92391844999997</v>
      </c>
      <c r="H155" s="7" t="str">
        <f t="shared" si="22"/>
        <v>N/A</v>
      </c>
      <c r="I155" s="8" t="s">
        <v>1748</v>
      </c>
      <c r="J155" s="8">
        <v>22.09</v>
      </c>
      <c r="K155" s="25" t="s">
        <v>739</v>
      </c>
      <c r="L155" s="92" t="str">
        <f t="shared" si="23"/>
        <v>Yes</v>
      </c>
    </row>
    <row r="156" spans="1:12" x14ac:dyDescent="0.25">
      <c r="A156" s="153" t="s">
        <v>1531</v>
      </c>
      <c r="B156" s="21" t="s">
        <v>213</v>
      </c>
      <c r="C156" s="26">
        <v>0</v>
      </c>
      <c r="D156" s="7" t="str">
        <f t="shared" si="20"/>
        <v>N/A</v>
      </c>
      <c r="E156" s="26">
        <v>2042.5699516</v>
      </c>
      <c r="F156" s="7" t="str">
        <f t="shared" si="21"/>
        <v>N/A</v>
      </c>
      <c r="G156" s="26">
        <v>2285.8240055000001</v>
      </c>
      <c r="H156" s="7" t="str">
        <f t="shared" si="22"/>
        <v>N/A</v>
      </c>
      <c r="I156" s="8" t="s">
        <v>1748</v>
      </c>
      <c r="J156" s="8">
        <v>11.91</v>
      </c>
      <c r="K156" s="25" t="s">
        <v>739</v>
      </c>
      <c r="L156" s="92" t="str">
        <f t="shared" si="23"/>
        <v>Yes</v>
      </c>
    </row>
    <row r="157" spans="1:12" x14ac:dyDescent="0.25">
      <c r="A157" s="153" t="s">
        <v>1532</v>
      </c>
      <c r="B157" s="21" t="s">
        <v>213</v>
      </c>
      <c r="C157" s="26">
        <v>0</v>
      </c>
      <c r="D157" s="7" t="str">
        <f t="shared" si="20"/>
        <v>N/A</v>
      </c>
      <c r="E157" s="26">
        <v>442.02784157999997</v>
      </c>
      <c r="F157" s="7" t="str">
        <f t="shared" si="21"/>
        <v>N/A</v>
      </c>
      <c r="G157" s="26">
        <v>434.76976585</v>
      </c>
      <c r="H157" s="7" t="str">
        <f t="shared" si="22"/>
        <v>N/A</v>
      </c>
      <c r="I157" s="8" t="s">
        <v>1748</v>
      </c>
      <c r="J157" s="8">
        <v>-1.64</v>
      </c>
      <c r="K157" s="25" t="s">
        <v>739</v>
      </c>
      <c r="L157" s="92" t="str">
        <f t="shared" si="23"/>
        <v>Yes</v>
      </c>
    </row>
    <row r="158" spans="1:12" x14ac:dyDescent="0.25">
      <c r="A158" s="153" t="s">
        <v>1533</v>
      </c>
      <c r="B158" s="21" t="s">
        <v>213</v>
      </c>
      <c r="C158" s="26">
        <v>0</v>
      </c>
      <c r="D158" s="7" t="str">
        <f t="shared" si="20"/>
        <v>N/A</v>
      </c>
      <c r="E158" s="26">
        <v>573.73756878999995</v>
      </c>
      <c r="F158" s="7" t="str">
        <f t="shared" si="21"/>
        <v>N/A</v>
      </c>
      <c r="G158" s="26">
        <v>567.73495462000005</v>
      </c>
      <c r="H158" s="7" t="str">
        <f t="shared" si="22"/>
        <v>N/A</v>
      </c>
      <c r="I158" s="8" t="s">
        <v>1748</v>
      </c>
      <c r="J158" s="8">
        <v>-1.05</v>
      </c>
      <c r="K158" s="25" t="s">
        <v>739</v>
      </c>
      <c r="L158" s="92" t="str">
        <f t="shared" si="23"/>
        <v>Yes</v>
      </c>
    </row>
    <row r="159" spans="1:12" x14ac:dyDescent="0.25">
      <c r="A159" s="149" t="s">
        <v>1534</v>
      </c>
      <c r="B159" s="21" t="s">
        <v>213</v>
      </c>
      <c r="C159" s="26">
        <v>0</v>
      </c>
      <c r="D159" s="7" t="str">
        <f t="shared" si="20"/>
        <v>N/A</v>
      </c>
      <c r="E159" s="26">
        <v>2980.2491461999998</v>
      </c>
      <c r="F159" s="7" t="str">
        <f t="shared" si="21"/>
        <v>N/A</v>
      </c>
      <c r="G159" s="26">
        <v>3012.5785423000002</v>
      </c>
      <c r="H159" s="7" t="str">
        <f t="shared" si="22"/>
        <v>N/A</v>
      </c>
      <c r="I159" s="8" t="s">
        <v>1748</v>
      </c>
      <c r="J159" s="8">
        <v>1.085</v>
      </c>
      <c r="K159" s="25" t="s">
        <v>739</v>
      </c>
      <c r="L159" s="92" t="str">
        <f t="shared" si="23"/>
        <v>Yes</v>
      </c>
    </row>
    <row r="160" spans="1:12" x14ac:dyDescent="0.25">
      <c r="A160" s="153" t="s">
        <v>1535</v>
      </c>
      <c r="B160" s="21" t="s">
        <v>213</v>
      </c>
      <c r="C160" s="26">
        <v>0</v>
      </c>
      <c r="D160" s="7" t="str">
        <f t="shared" si="20"/>
        <v>N/A</v>
      </c>
      <c r="E160" s="26">
        <v>11716.926444999999</v>
      </c>
      <c r="F160" s="7" t="str">
        <f t="shared" si="21"/>
        <v>N/A</v>
      </c>
      <c r="G160" s="26">
        <v>12715.34052</v>
      </c>
      <c r="H160" s="7" t="str">
        <f t="shared" si="22"/>
        <v>N/A</v>
      </c>
      <c r="I160" s="8" t="s">
        <v>1748</v>
      </c>
      <c r="J160" s="8">
        <v>8.5210000000000008</v>
      </c>
      <c r="K160" s="25" t="s">
        <v>739</v>
      </c>
      <c r="L160" s="92" t="str">
        <f t="shared" si="23"/>
        <v>Yes</v>
      </c>
    </row>
    <row r="161" spans="1:12" x14ac:dyDescent="0.25">
      <c r="A161" s="153" t="s">
        <v>1536</v>
      </c>
      <c r="B161" s="21" t="s">
        <v>213</v>
      </c>
      <c r="C161" s="26">
        <v>0</v>
      </c>
      <c r="D161" s="7" t="str">
        <f t="shared" si="20"/>
        <v>N/A</v>
      </c>
      <c r="E161" s="26">
        <v>1242.2731828000001</v>
      </c>
      <c r="F161" s="7" t="str">
        <f t="shared" si="21"/>
        <v>N/A</v>
      </c>
      <c r="G161" s="26">
        <v>1302.6035147</v>
      </c>
      <c r="H161" s="7" t="str">
        <f t="shared" si="22"/>
        <v>N/A</v>
      </c>
      <c r="I161" s="8" t="s">
        <v>1748</v>
      </c>
      <c r="J161" s="8">
        <v>4.8559999999999999</v>
      </c>
      <c r="K161" s="25" t="s">
        <v>739</v>
      </c>
      <c r="L161" s="92" t="str">
        <f t="shared" si="23"/>
        <v>Yes</v>
      </c>
    </row>
    <row r="162" spans="1:12" x14ac:dyDescent="0.25">
      <c r="A162" s="153" t="s">
        <v>1537</v>
      </c>
      <c r="B162" s="21" t="s">
        <v>213</v>
      </c>
      <c r="C162" s="26">
        <v>0</v>
      </c>
      <c r="D162" s="7" t="str">
        <f t="shared" si="20"/>
        <v>N/A</v>
      </c>
      <c r="E162" s="26">
        <v>607.37073385999997</v>
      </c>
      <c r="F162" s="7" t="str">
        <f t="shared" si="21"/>
        <v>N/A</v>
      </c>
      <c r="G162" s="26">
        <v>434.12020032999999</v>
      </c>
      <c r="H162" s="7" t="str">
        <f t="shared" si="22"/>
        <v>N/A</v>
      </c>
      <c r="I162" s="8" t="s">
        <v>1748</v>
      </c>
      <c r="J162" s="8">
        <v>-28.5</v>
      </c>
      <c r="K162" s="25" t="s">
        <v>739</v>
      </c>
      <c r="L162" s="92" t="str">
        <f t="shared" si="23"/>
        <v>Yes</v>
      </c>
    </row>
    <row r="163" spans="1:12" x14ac:dyDescent="0.25">
      <c r="A163" s="153" t="s">
        <v>1538</v>
      </c>
      <c r="B163" s="21" t="s">
        <v>213</v>
      </c>
      <c r="C163" s="26">
        <v>0</v>
      </c>
      <c r="D163" s="7" t="str">
        <f t="shared" si="20"/>
        <v>N/A</v>
      </c>
      <c r="E163" s="26">
        <v>1.1723472048000001</v>
      </c>
      <c r="F163" s="7" t="str">
        <f t="shared" si="21"/>
        <v>N/A</v>
      </c>
      <c r="G163" s="26">
        <v>0.49193761559999999</v>
      </c>
      <c r="H163" s="7" t="str">
        <f t="shared" si="22"/>
        <v>N/A</v>
      </c>
      <c r="I163" s="8" t="s">
        <v>1748</v>
      </c>
      <c r="J163" s="8">
        <v>-58</v>
      </c>
      <c r="K163" s="25" t="s">
        <v>739</v>
      </c>
      <c r="L163" s="92" t="str">
        <f t="shared" si="23"/>
        <v>No</v>
      </c>
    </row>
    <row r="164" spans="1:12" x14ac:dyDescent="0.25">
      <c r="A164" s="149" t="s">
        <v>1539</v>
      </c>
      <c r="B164" s="21" t="s">
        <v>213</v>
      </c>
      <c r="C164" s="26">
        <v>0</v>
      </c>
      <c r="D164" s="7" t="str">
        <f t="shared" si="20"/>
        <v>N/A</v>
      </c>
      <c r="E164" s="26">
        <v>831.84480682000003</v>
      </c>
      <c r="F164" s="7" t="str">
        <f t="shared" si="21"/>
        <v>N/A</v>
      </c>
      <c r="G164" s="26">
        <v>791.84020213999997</v>
      </c>
      <c r="H164" s="7" t="str">
        <f t="shared" si="22"/>
        <v>N/A</v>
      </c>
      <c r="I164" s="8" t="s">
        <v>1748</v>
      </c>
      <c r="J164" s="8">
        <v>-4.8099999999999996</v>
      </c>
      <c r="K164" s="25" t="s">
        <v>739</v>
      </c>
      <c r="L164" s="92" t="str">
        <f t="shared" si="23"/>
        <v>Yes</v>
      </c>
    </row>
    <row r="165" spans="1:12" x14ac:dyDescent="0.25">
      <c r="A165" s="153" t="s">
        <v>1540</v>
      </c>
      <c r="B165" s="21" t="s">
        <v>213</v>
      </c>
      <c r="C165" s="26">
        <v>0</v>
      </c>
      <c r="D165" s="7" t="str">
        <f t="shared" si="20"/>
        <v>N/A</v>
      </c>
      <c r="E165" s="26">
        <v>137.71407428000001</v>
      </c>
      <c r="F165" s="7" t="str">
        <f t="shared" si="21"/>
        <v>N/A</v>
      </c>
      <c r="G165" s="26">
        <v>139.27058321999999</v>
      </c>
      <c r="H165" s="7" t="str">
        <f t="shared" si="22"/>
        <v>N/A</v>
      </c>
      <c r="I165" s="8" t="s">
        <v>1748</v>
      </c>
      <c r="J165" s="8">
        <v>1.1299999999999999</v>
      </c>
      <c r="K165" s="25" t="s">
        <v>739</v>
      </c>
      <c r="L165" s="92" t="str">
        <f t="shared" si="23"/>
        <v>Yes</v>
      </c>
    </row>
    <row r="166" spans="1:12" x14ac:dyDescent="0.25">
      <c r="A166" s="153" t="s">
        <v>1541</v>
      </c>
      <c r="B166" s="21" t="s">
        <v>213</v>
      </c>
      <c r="C166" s="26">
        <v>0</v>
      </c>
      <c r="D166" s="7" t="str">
        <f t="shared" si="20"/>
        <v>N/A</v>
      </c>
      <c r="E166" s="26">
        <v>1431.6402488000001</v>
      </c>
      <c r="F166" s="7" t="str">
        <f t="shared" si="21"/>
        <v>N/A</v>
      </c>
      <c r="G166" s="26">
        <v>1389.9463272999999</v>
      </c>
      <c r="H166" s="7" t="str">
        <f t="shared" si="22"/>
        <v>N/A</v>
      </c>
      <c r="I166" s="8" t="s">
        <v>1748</v>
      </c>
      <c r="J166" s="8">
        <v>-2.91</v>
      </c>
      <c r="K166" s="25" t="s">
        <v>739</v>
      </c>
      <c r="L166" s="92" t="str">
        <f t="shared" si="23"/>
        <v>Yes</v>
      </c>
    </row>
    <row r="167" spans="1:12" x14ac:dyDescent="0.25">
      <c r="A167" s="153" t="s">
        <v>1542</v>
      </c>
      <c r="B167" s="21" t="s">
        <v>213</v>
      </c>
      <c r="C167" s="26">
        <v>0</v>
      </c>
      <c r="D167" s="7" t="str">
        <f t="shared" si="20"/>
        <v>N/A</v>
      </c>
      <c r="E167" s="26">
        <v>513.70822023000005</v>
      </c>
      <c r="F167" s="7" t="str">
        <f t="shared" si="21"/>
        <v>N/A</v>
      </c>
      <c r="G167" s="26">
        <v>471.30255554000001</v>
      </c>
      <c r="H167" s="7" t="str">
        <f t="shared" si="22"/>
        <v>N/A</v>
      </c>
      <c r="I167" s="8" t="s">
        <v>1748</v>
      </c>
      <c r="J167" s="8">
        <v>-8.25</v>
      </c>
      <c r="K167" s="25" t="s">
        <v>739</v>
      </c>
      <c r="L167" s="92" t="str">
        <f t="shared" si="23"/>
        <v>Yes</v>
      </c>
    </row>
    <row r="168" spans="1:12" x14ac:dyDescent="0.25">
      <c r="A168" s="153" t="s">
        <v>1543</v>
      </c>
      <c r="B168" s="21" t="s">
        <v>213</v>
      </c>
      <c r="C168" s="26">
        <v>0</v>
      </c>
      <c r="D168" s="7" t="str">
        <f t="shared" si="20"/>
        <v>N/A</v>
      </c>
      <c r="E168" s="26">
        <v>81.047407550000003</v>
      </c>
      <c r="F168" s="7" t="str">
        <f t="shared" si="21"/>
        <v>N/A</v>
      </c>
      <c r="G168" s="26">
        <v>77.633447880999995</v>
      </c>
      <c r="H168" s="7" t="str">
        <f t="shared" si="22"/>
        <v>N/A</v>
      </c>
      <c r="I168" s="8" t="s">
        <v>1748</v>
      </c>
      <c r="J168" s="8">
        <v>-4.21</v>
      </c>
      <c r="K168" s="25" t="s">
        <v>739</v>
      </c>
      <c r="L168" s="92" t="str">
        <f t="shared" si="23"/>
        <v>Yes</v>
      </c>
    </row>
    <row r="169" spans="1:12" x14ac:dyDescent="0.25">
      <c r="A169" s="149" t="s">
        <v>1544</v>
      </c>
      <c r="B169" s="21" t="s">
        <v>213</v>
      </c>
      <c r="C169" s="26">
        <v>0</v>
      </c>
      <c r="D169" s="7" t="str">
        <f t="shared" si="20"/>
        <v>N/A</v>
      </c>
      <c r="E169" s="26">
        <v>3731.306767</v>
      </c>
      <c r="F169" s="7" t="str">
        <f t="shared" si="21"/>
        <v>N/A</v>
      </c>
      <c r="G169" s="26">
        <v>3676.3812093000001</v>
      </c>
      <c r="H169" s="7" t="str">
        <f t="shared" si="22"/>
        <v>N/A</v>
      </c>
      <c r="I169" s="8" t="s">
        <v>1748</v>
      </c>
      <c r="J169" s="8">
        <v>-1.47</v>
      </c>
      <c r="K169" s="25" t="s">
        <v>739</v>
      </c>
      <c r="L169" s="92" t="str">
        <f t="shared" si="23"/>
        <v>Yes</v>
      </c>
    </row>
    <row r="170" spans="1:12" x14ac:dyDescent="0.25">
      <c r="A170" s="153" t="s">
        <v>1545</v>
      </c>
      <c r="B170" s="21" t="s">
        <v>213</v>
      </c>
      <c r="C170" s="26">
        <v>0</v>
      </c>
      <c r="D170" s="7" t="str">
        <f t="shared" si="20"/>
        <v>N/A</v>
      </c>
      <c r="E170" s="26">
        <v>4088.2802809</v>
      </c>
      <c r="F170" s="7" t="str">
        <f t="shared" si="21"/>
        <v>N/A</v>
      </c>
      <c r="G170" s="26">
        <v>3727.8153016000001</v>
      </c>
      <c r="H170" s="7" t="str">
        <f t="shared" si="22"/>
        <v>N/A</v>
      </c>
      <c r="I170" s="8" t="s">
        <v>1748</v>
      </c>
      <c r="J170" s="8">
        <v>-8.82</v>
      </c>
      <c r="K170" s="25" t="s">
        <v>739</v>
      </c>
      <c r="L170" s="92" t="str">
        <f t="shared" si="23"/>
        <v>Yes</v>
      </c>
    </row>
    <row r="171" spans="1:12" x14ac:dyDescent="0.25">
      <c r="A171" s="153" t="s">
        <v>1546</v>
      </c>
      <c r="B171" s="21" t="s">
        <v>213</v>
      </c>
      <c r="C171" s="26">
        <v>0</v>
      </c>
      <c r="D171" s="7" t="str">
        <f t="shared" si="20"/>
        <v>N/A</v>
      </c>
      <c r="E171" s="26">
        <v>5883.9528567999996</v>
      </c>
      <c r="F171" s="7" t="str">
        <f t="shared" si="21"/>
        <v>N/A</v>
      </c>
      <c r="G171" s="26">
        <v>6112.1646106999997</v>
      </c>
      <c r="H171" s="7" t="str">
        <f t="shared" si="22"/>
        <v>N/A</v>
      </c>
      <c r="I171" s="8" t="s">
        <v>1748</v>
      </c>
      <c r="J171" s="8">
        <v>3.879</v>
      </c>
      <c r="K171" s="25" t="s">
        <v>739</v>
      </c>
      <c r="L171" s="92" t="str">
        <f t="shared" si="23"/>
        <v>Yes</v>
      </c>
    </row>
    <row r="172" spans="1:12" x14ac:dyDescent="0.25">
      <c r="A172" s="153" t="s">
        <v>1547</v>
      </c>
      <c r="B172" s="21" t="s">
        <v>213</v>
      </c>
      <c r="C172" s="26">
        <v>0</v>
      </c>
      <c r="D172" s="7" t="str">
        <f t="shared" si="20"/>
        <v>N/A</v>
      </c>
      <c r="E172" s="26">
        <v>798.12097167000002</v>
      </c>
      <c r="F172" s="7" t="str">
        <f t="shared" si="21"/>
        <v>N/A</v>
      </c>
      <c r="G172" s="26">
        <v>794.74164205</v>
      </c>
      <c r="H172" s="7" t="str">
        <f t="shared" si="22"/>
        <v>N/A</v>
      </c>
      <c r="I172" s="8" t="s">
        <v>1748</v>
      </c>
      <c r="J172" s="8">
        <v>-0.42299999999999999</v>
      </c>
      <c r="K172" s="25" t="s">
        <v>739</v>
      </c>
      <c r="L172" s="92" t="str">
        <f t="shared" si="23"/>
        <v>Yes</v>
      </c>
    </row>
    <row r="173" spans="1:12" x14ac:dyDescent="0.25">
      <c r="A173" s="153" t="s">
        <v>1548</v>
      </c>
      <c r="B173" s="21" t="s">
        <v>213</v>
      </c>
      <c r="C173" s="26">
        <v>0</v>
      </c>
      <c r="D173" s="7" t="str">
        <f t="shared" si="20"/>
        <v>N/A</v>
      </c>
      <c r="E173" s="26">
        <v>502.10176691999999</v>
      </c>
      <c r="F173" s="7" t="str">
        <f t="shared" si="21"/>
        <v>N/A</v>
      </c>
      <c r="G173" s="26">
        <v>536.56066613999997</v>
      </c>
      <c r="H173" s="7" t="str">
        <f t="shared" si="22"/>
        <v>N/A</v>
      </c>
      <c r="I173" s="8" t="s">
        <v>1748</v>
      </c>
      <c r="J173" s="8">
        <v>6.8630000000000004</v>
      </c>
      <c r="K173" s="25" t="s">
        <v>739</v>
      </c>
      <c r="L173" s="92" t="str">
        <f t="shared" si="23"/>
        <v>Yes</v>
      </c>
    </row>
    <row r="174" spans="1:12" x14ac:dyDescent="0.25">
      <c r="A174" s="149" t="s">
        <v>373</v>
      </c>
      <c r="B174" s="21" t="s">
        <v>213</v>
      </c>
      <c r="C174" s="4">
        <v>0</v>
      </c>
      <c r="D174" s="7" t="str">
        <f t="shared" ref="D174:D203" si="24">IF($B174="N/A","N/A",IF(C174&gt;10,"No",IF(C174&lt;-10,"No","Yes")))</f>
        <v>N/A</v>
      </c>
      <c r="E174" s="4">
        <v>10.972696582999999</v>
      </c>
      <c r="F174" s="7" t="str">
        <f t="shared" ref="F174:F203" si="25">IF($B174="N/A","N/A",IF(E174&gt;10,"No",IF(E174&lt;-10,"No","Yes")))</f>
        <v>N/A</v>
      </c>
      <c r="G174" s="4">
        <v>11.275348155</v>
      </c>
      <c r="H174" s="7" t="str">
        <f t="shared" ref="H174:H203" si="26">IF($B174="N/A","N/A",IF(G174&gt;10,"No",IF(G174&lt;-10,"No","Yes")))</f>
        <v>N/A</v>
      </c>
      <c r="I174" s="8" t="s">
        <v>1748</v>
      </c>
      <c r="J174" s="8">
        <v>2.758</v>
      </c>
      <c r="K174" s="25" t="s">
        <v>739</v>
      </c>
      <c r="L174" s="92" t="str">
        <f t="shared" ref="L174:L203" si="27">IF(J174="Div by 0", "N/A", IF(K174="N/A","N/A", IF(J174&gt;VALUE(MID(K174,1,2)), "No", IF(J174&lt;-1*VALUE(MID(K174,1,2)), "No", "Yes"))))</f>
        <v>Yes</v>
      </c>
    </row>
    <row r="175" spans="1:12" x14ac:dyDescent="0.25">
      <c r="A175" s="153" t="s">
        <v>483</v>
      </c>
      <c r="B175" s="21" t="s">
        <v>213</v>
      </c>
      <c r="C175" s="4">
        <v>0</v>
      </c>
      <c r="D175" s="7" t="str">
        <f t="shared" si="24"/>
        <v>N/A</v>
      </c>
      <c r="E175" s="4">
        <v>12.346401404</v>
      </c>
      <c r="F175" s="7" t="str">
        <f t="shared" si="25"/>
        <v>N/A</v>
      </c>
      <c r="G175" s="4">
        <v>13.205938765000001</v>
      </c>
      <c r="H175" s="7" t="str">
        <f t="shared" si="26"/>
        <v>N/A</v>
      </c>
      <c r="I175" s="8" t="s">
        <v>1748</v>
      </c>
      <c r="J175" s="8">
        <v>6.9619999999999997</v>
      </c>
      <c r="K175" s="25" t="s">
        <v>739</v>
      </c>
      <c r="L175" s="92" t="str">
        <f t="shared" si="27"/>
        <v>Yes</v>
      </c>
    </row>
    <row r="176" spans="1:12" x14ac:dyDescent="0.25">
      <c r="A176" s="153" t="s">
        <v>484</v>
      </c>
      <c r="B176" s="21" t="s">
        <v>213</v>
      </c>
      <c r="C176" s="4">
        <v>0</v>
      </c>
      <c r="D176" s="7" t="str">
        <f t="shared" si="24"/>
        <v>N/A</v>
      </c>
      <c r="E176" s="4">
        <v>12.083861305999999</v>
      </c>
      <c r="F176" s="7" t="str">
        <f t="shared" si="25"/>
        <v>N/A</v>
      </c>
      <c r="G176" s="4">
        <v>12.425514723999999</v>
      </c>
      <c r="H176" s="7" t="str">
        <f t="shared" si="26"/>
        <v>N/A</v>
      </c>
      <c r="I176" s="8" t="s">
        <v>1748</v>
      </c>
      <c r="J176" s="8">
        <v>2.827</v>
      </c>
      <c r="K176" s="25" t="s">
        <v>739</v>
      </c>
      <c r="L176" s="92" t="str">
        <f t="shared" si="27"/>
        <v>Yes</v>
      </c>
    </row>
    <row r="177" spans="1:12" x14ac:dyDescent="0.25">
      <c r="A177" s="153" t="s">
        <v>485</v>
      </c>
      <c r="B177" s="21" t="s">
        <v>213</v>
      </c>
      <c r="C177" s="4">
        <v>0</v>
      </c>
      <c r="D177" s="7" t="str">
        <f t="shared" si="24"/>
        <v>N/A</v>
      </c>
      <c r="E177" s="4">
        <v>7.8513259553000001</v>
      </c>
      <c r="F177" s="7" t="str">
        <f t="shared" si="25"/>
        <v>N/A</v>
      </c>
      <c r="G177" s="4">
        <v>8.0583022986999993</v>
      </c>
      <c r="H177" s="7" t="str">
        <f t="shared" si="26"/>
        <v>N/A</v>
      </c>
      <c r="I177" s="8" t="s">
        <v>1748</v>
      </c>
      <c r="J177" s="8">
        <v>2.6360000000000001</v>
      </c>
      <c r="K177" s="25" t="s">
        <v>739</v>
      </c>
      <c r="L177" s="92" t="str">
        <f t="shared" si="27"/>
        <v>Yes</v>
      </c>
    </row>
    <row r="178" spans="1:12" x14ac:dyDescent="0.25">
      <c r="A178" s="153" t="s">
        <v>486</v>
      </c>
      <c r="B178" s="21" t="s">
        <v>213</v>
      </c>
      <c r="C178" s="4">
        <v>0</v>
      </c>
      <c r="D178" s="7" t="str">
        <f t="shared" si="24"/>
        <v>N/A</v>
      </c>
      <c r="E178" s="4">
        <v>12.658105629</v>
      </c>
      <c r="F178" s="7" t="str">
        <f t="shared" si="25"/>
        <v>N/A</v>
      </c>
      <c r="G178" s="4">
        <v>12.705965282999999</v>
      </c>
      <c r="H178" s="7" t="str">
        <f t="shared" si="26"/>
        <v>N/A</v>
      </c>
      <c r="I178" s="8" t="s">
        <v>1748</v>
      </c>
      <c r="J178" s="8">
        <v>0.37809999999999999</v>
      </c>
      <c r="K178" s="25" t="s">
        <v>739</v>
      </c>
      <c r="L178" s="92" t="str">
        <f t="shared" si="27"/>
        <v>Yes</v>
      </c>
    </row>
    <row r="179" spans="1:12" x14ac:dyDescent="0.25">
      <c r="A179" s="149" t="s">
        <v>1549</v>
      </c>
      <c r="B179" s="21" t="s">
        <v>213</v>
      </c>
      <c r="C179" s="4">
        <v>0</v>
      </c>
      <c r="D179" s="7" t="str">
        <f t="shared" si="24"/>
        <v>N/A</v>
      </c>
      <c r="E179" s="4">
        <v>9.9704525562999997</v>
      </c>
      <c r="F179" s="7" t="str">
        <f t="shared" si="25"/>
        <v>N/A</v>
      </c>
      <c r="G179" s="4">
        <v>9.4892435094999996</v>
      </c>
      <c r="H179" s="7" t="str">
        <f t="shared" si="26"/>
        <v>N/A</v>
      </c>
      <c r="I179" s="8" t="s">
        <v>1748</v>
      </c>
      <c r="J179" s="8">
        <v>-4.83</v>
      </c>
      <c r="K179" s="25" t="s">
        <v>739</v>
      </c>
      <c r="L179" s="92" t="str">
        <f t="shared" si="27"/>
        <v>Yes</v>
      </c>
    </row>
    <row r="180" spans="1:12" x14ac:dyDescent="0.25">
      <c r="A180" s="153" t="s">
        <v>1550</v>
      </c>
      <c r="B180" s="21" t="s">
        <v>213</v>
      </c>
      <c r="C180" s="4">
        <v>0</v>
      </c>
      <c r="D180" s="7" t="str">
        <f t="shared" si="24"/>
        <v>N/A</v>
      </c>
      <c r="E180" s="4">
        <v>40.408907857999999</v>
      </c>
      <c r="F180" s="7" t="str">
        <f t="shared" si="25"/>
        <v>N/A</v>
      </c>
      <c r="G180" s="4">
        <v>41.329828798999998</v>
      </c>
      <c r="H180" s="7" t="str">
        <f t="shared" si="26"/>
        <v>N/A</v>
      </c>
      <c r="I180" s="8" t="s">
        <v>1748</v>
      </c>
      <c r="J180" s="8">
        <v>2.2789999999999999</v>
      </c>
      <c r="K180" s="25" t="s">
        <v>739</v>
      </c>
      <c r="L180" s="92" t="str">
        <f t="shared" si="27"/>
        <v>Yes</v>
      </c>
    </row>
    <row r="181" spans="1:12" x14ac:dyDescent="0.25">
      <c r="A181" s="153" t="s">
        <v>1551</v>
      </c>
      <c r="B181" s="21" t="s">
        <v>213</v>
      </c>
      <c r="C181" s="4">
        <v>0</v>
      </c>
      <c r="D181" s="7" t="str">
        <f t="shared" si="24"/>
        <v>N/A</v>
      </c>
      <c r="E181" s="4">
        <v>3.8388434511999998</v>
      </c>
      <c r="F181" s="7" t="str">
        <f t="shared" si="25"/>
        <v>N/A</v>
      </c>
      <c r="G181" s="4">
        <v>3.7267887286999999</v>
      </c>
      <c r="H181" s="7" t="str">
        <f t="shared" si="26"/>
        <v>N/A</v>
      </c>
      <c r="I181" s="8" t="s">
        <v>1748</v>
      </c>
      <c r="J181" s="8">
        <v>-2.92</v>
      </c>
      <c r="K181" s="25" t="s">
        <v>739</v>
      </c>
      <c r="L181" s="92" t="str">
        <f t="shared" si="27"/>
        <v>Yes</v>
      </c>
    </row>
    <row r="182" spans="1:12" x14ac:dyDescent="0.25">
      <c r="A182" s="153" t="s">
        <v>1552</v>
      </c>
      <c r="B182" s="21" t="s">
        <v>213</v>
      </c>
      <c r="C182" s="4">
        <v>0</v>
      </c>
      <c r="D182" s="7" t="str">
        <f t="shared" si="24"/>
        <v>N/A</v>
      </c>
      <c r="E182" s="4">
        <v>1.7238579151</v>
      </c>
      <c r="F182" s="7" t="str">
        <f t="shared" si="25"/>
        <v>N/A</v>
      </c>
      <c r="G182" s="4">
        <v>1.1493514832</v>
      </c>
      <c r="H182" s="7" t="str">
        <f t="shared" si="26"/>
        <v>N/A</v>
      </c>
      <c r="I182" s="8" t="s">
        <v>1748</v>
      </c>
      <c r="J182" s="8">
        <v>-33.299999999999997</v>
      </c>
      <c r="K182" s="25" t="s">
        <v>739</v>
      </c>
      <c r="L182" s="92" t="str">
        <f t="shared" si="27"/>
        <v>No</v>
      </c>
    </row>
    <row r="183" spans="1:12" x14ac:dyDescent="0.25">
      <c r="A183" s="153" t="s">
        <v>1553</v>
      </c>
      <c r="B183" s="21" t="s">
        <v>213</v>
      </c>
      <c r="C183" s="4">
        <v>0</v>
      </c>
      <c r="D183" s="7" t="str">
        <f t="shared" si="24"/>
        <v>N/A</v>
      </c>
      <c r="E183" s="4">
        <v>1.9310611200000001E-2</v>
      </c>
      <c r="F183" s="7" t="str">
        <f t="shared" si="25"/>
        <v>N/A</v>
      </c>
      <c r="G183" s="4">
        <v>2.64340471E-2</v>
      </c>
      <c r="H183" s="7" t="str">
        <f t="shared" si="26"/>
        <v>N/A</v>
      </c>
      <c r="I183" s="8" t="s">
        <v>1748</v>
      </c>
      <c r="J183" s="8">
        <v>36.89</v>
      </c>
      <c r="K183" s="25" t="s">
        <v>739</v>
      </c>
      <c r="L183" s="92" t="str">
        <f t="shared" si="27"/>
        <v>No</v>
      </c>
    </row>
    <row r="184" spans="1:12" x14ac:dyDescent="0.25">
      <c r="A184" s="149" t="s">
        <v>97</v>
      </c>
      <c r="B184" s="21" t="s">
        <v>213</v>
      </c>
      <c r="C184" s="4">
        <v>0</v>
      </c>
      <c r="D184" s="7" t="str">
        <f t="shared" si="24"/>
        <v>N/A</v>
      </c>
      <c r="E184" s="4">
        <v>47.502944872999997</v>
      </c>
      <c r="F184" s="7" t="str">
        <f t="shared" si="25"/>
        <v>N/A</v>
      </c>
      <c r="G184" s="4">
        <v>47.188396105999999</v>
      </c>
      <c r="H184" s="7" t="str">
        <f t="shared" si="26"/>
        <v>N/A</v>
      </c>
      <c r="I184" s="8" t="s">
        <v>1748</v>
      </c>
      <c r="J184" s="8">
        <v>-0.66200000000000003</v>
      </c>
      <c r="K184" s="25" t="s">
        <v>739</v>
      </c>
      <c r="L184" s="92" t="str">
        <f t="shared" si="27"/>
        <v>Yes</v>
      </c>
    </row>
    <row r="185" spans="1:12" x14ac:dyDescent="0.25">
      <c r="A185" s="153" t="s">
        <v>487</v>
      </c>
      <c r="B185" s="21" t="s">
        <v>213</v>
      </c>
      <c r="C185" s="4">
        <v>0</v>
      </c>
      <c r="D185" s="7" t="str">
        <f t="shared" si="24"/>
        <v>N/A</v>
      </c>
      <c r="E185" s="4">
        <v>39.531201596999999</v>
      </c>
      <c r="F185" s="7" t="str">
        <f t="shared" si="25"/>
        <v>N/A</v>
      </c>
      <c r="G185" s="4">
        <v>39.152518292000003</v>
      </c>
      <c r="H185" s="7" t="str">
        <f t="shared" si="26"/>
        <v>N/A</v>
      </c>
      <c r="I185" s="8" t="s">
        <v>1748</v>
      </c>
      <c r="J185" s="8">
        <v>-0.95799999999999996</v>
      </c>
      <c r="K185" s="25" t="s">
        <v>739</v>
      </c>
      <c r="L185" s="92" t="str">
        <f t="shared" si="27"/>
        <v>Yes</v>
      </c>
    </row>
    <row r="186" spans="1:12" x14ac:dyDescent="0.25">
      <c r="A186" s="153" t="s">
        <v>488</v>
      </c>
      <c r="B186" s="21" t="s">
        <v>213</v>
      </c>
      <c r="C186" s="4">
        <v>0</v>
      </c>
      <c r="D186" s="7" t="str">
        <f t="shared" si="24"/>
        <v>N/A</v>
      </c>
      <c r="E186" s="4">
        <v>49.867526783000002</v>
      </c>
      <c r="F186" s="7" t="str">
        <f t="shared" si="25"/>
        <v>N/A</v>
      </c>
      <c r="G186" s="4">
        <v>50.352768038999997</v>
      </c>
      <c r="H186" s="7" t="str">
        <f t="shared" si="26"/>
        <v>N/A</v>
      </c>
      <c r="I186" s="8" t="s">
        <v>1748</v>
      </c>
      <c r="J186" s="8">
        <v>0.97309999999999997</v>
      </c>
      <c r="K186" s="25" t="s">
        <v>739</v>
      </c>
      <c r="L186" s="92" t="str">
        <f t="shared" si="27"/>
        <v>Yes</v>
      </c>
    </row>
    <row r="187" spans="1:12" x14ac:dyDescent="0.25">
      <c r="A187" s="153" t="s">
        <v>489</v>
      </c>
      <c r="B187" s="21" t="s">
        <v>213</v>
      </c>
      <c r="C187" s="4">
        <v>0</v>
      </c>
      <c r="D187" s="7" t="str">
        <f t="shared" si="24"/>
        <v>N/A</v>
      </c>
      <c r="E187" s="4">
        <v>52.590427136000002</v>
      </c>
      <c r="F187" s="7" t="str">
        <f t="shared" si="25"/>
        <v>N/A</v>
      </c>
      <c r="G187" s="4">
        <v>50.926758272000001</v>
      </c>
      <c r="H187" s="7" t="str">
        <f t="shared" si="26"/>
        <v>N/A</v>
      </c>
      <c r="I187" s="8" t="s">
        <v>1748</v>
      </c>
      <c r="J187" s="8">
        <v>-3.16</v>
      </c>
      <c r="K187" s="25" t="s">
        <v>739</v>
      </c>
      <c r="L187" s="92" t="str">
        <f t="shared" si="27"/>
        <v>Yes</v>
      </c>
    </row>
    <row r="188" spans="1:12" x14ac:dyDescent="0.25">
      <c r="A188" s="153" t="s">
        <v>490</v>
      </c>
      <c r="B188" s="21" t="s">
        <v>213</v>
      </c>
      <c r="C188" s="4">
        <v>0</v>
      </c>
      <c r="D188" s="7" t="str">
        <f t="shared" si="24"/>
        <v>N/A</v>
      </c>
      <c r="E188" s="4">
        <v>32.837694313</v>
      </c>
      <c r="F188" s="7" t="str">
        <f t="shared" si="25"/>
        <v>N/A</v>
      </c>
      <c r="G188" s="4">
        <v>32.408141686</v>
      </c>
      <c r="H188" s="7" t="str">
        <f t="shared" si="26"/>
        <v>N/A</v>
      </c>
      <c r="I188" s="8" t="s">
        <v>1748</v>
      </c>
      <c r="J188" s="8">
        <v>-1.31</v>
      </c>
      <c r="K188" s="25" t="s">
        <v>739</v>
      </c>
      <c r="L188" s="92" t="str">
        <f t="shared" si="27"/>
        <v>Yes</v>
      </c>
    </row>
    <row r="189" spans="1:12" x14ac:dyDescent="0.25">
      <c r="A189" s="149" t="s">
        <v>118</v>
      </c>
      <c r="B189" s="21" t="s">
        <v>213</v>
      </c>
      <c r="C189" s="4">
        <v>0</v>
      </c>
      <c r="D189" s="7" t="str">
        <f t="shared" si="24"/>
        <v>N/A</v>
      </c>
      <c r="E189" s="4">
        <v>67.514921787999995</v>
      </c>
      <c r="F189" s="7" t="str">
        <f t="shared" si="25"/>
        <v>N/A</v>
      </c>
      <c r="G189" s="4">
        <v>73.941389021000006</v>
      </c>
      <c r="H189" s="7" t="str">
        <f t="shared" si="26"/>
        <v>N/A</v>
      </c>
      <c r="I189" s="8" t="s">
        <v>1748</v>
      </c>
      <c r="J189" s="8">
        <v>9.5190000000000001</v>
      </c>
      <c r="K189" s="25" t="s">
        <v>739</v>
      </c>
      <c r="L189" s="92" t="str">
        <f t="shared" si="27"/>
        <v>Yes</v>
      </c>
    </row>
    <row r="190" spans="1:12" x14ac:dyDescent="0.25">
      <c r="A190" s="153" t="s">
        <v>491</v>
      </c>
      <c r="B190" s="21" t="s">
        <v>213</v>
      </c>
      <c r="C190" s="4">
        <v>0</v>
      </c>
      <c r="D190" s="7" t="str">
        <f t="shared" si="24"/>
        <v>N/A</v>
      </c>
      <c r="E190" s="4">
        <v>64.919285443999996</v>
      </c>
      <c r="F190" s="7" t="str">
        <f t="shared" si="25"/>
        <v>N/A</v>
      </c>
      <c r="G190" s="4">
        <v>72.288129573000006</v>
      </c>
      <c r="H190" s="7" t="str">
        <f t="shared" si="26"/>
        <v>N/A</v>
      </c>
      <c r="I190" s="8" t="s">
        <v>1748</v>
      </c>
      <c r="J190" s="8">
        <v>11.35</v>
      </c>
      <c r="K190" s="25" t="s">
        <v>739</v>
      </c>
      <c r="L190" s="92" t="str">
        <f t="shared" si="27"/>
        <v>Yes</v>
      </c>
    </row>
    <row r="191" spans="1:12" x14ac:dyDescent="0.25">
      <c r="A191" s="153" t="s">
        <v>492</v>
      </c>
      <c r="B191" s="21" t="s">
        <v>213</v>
      </c>
      <c r="C191" s="4">
        <v>0</v>
      </c>
      <c r="D191" s="7" t="str">
        <f t="shared" si="24"/>
        <v>N/A</v>
      </c>
      <c r="E191" s="4">
        <v>66.223649348999999</v>
      </c>
      <c r="F191" s="7" t="str">
        <f t="shared" si="25"/>
        <v>N/A</v>
      </c>
      <c r="G191" s="4">
        <v>77.320405718999993</v>
      </c>
      <c r="H191" s="7" t="str">
        <f t="shared" si="26"/>
        <v>N/A</v>
      </c>
      <c r="I191" s="8" t="s">
        <v>1748</v>
      </c>
      <c r="J191" s="8">
        <v>16.760000000000002</v>
      </c>
      <c r="K191" s="25" t="s">
        <v>739</v>
      </c>
      <c r="L191" s="92" t="str">
        <f t="shared" si="27"/>
        <v>Yes</v>
      </c>
    </row>
    <row r="192" spans="1:12" x14ac:dyDescent="0.25">
      <c r="A192" s="153" t="s">
        <v>493</v>
      </c>
      <c r="B192" s="21" t="s">
        <v>213</v>
      </c>
      <c r="C192" s="4">
        <v>0</v>
      </c>
      <c r="D192" s="7" t="str">
        <f t="shared" si="24"/>
        <v>N/A</v>
      </c>
      <c r="E192" s="4">
        <v>73.961160993999997</v>
      </c>
      <c r="F192" s="7" t="str">
        <f t="shared" si="25"/>
        <v>N/A</v>
      </c>
      <c r="G192" s="4">
        <v>73.111168186</v>
      </c>
      <c r="H192" s="7" t="str">
        <f t="shared" si="26"/>
        <v>N/A</v>
      </c>
      <c r="I192" s="8" t="s">
        <v>1748</v>
      </c>
      <c r="J192" s="8">
        <v>-1.1499999999999999</v>
      </c>
      <c r="K192" s="25" t="s">
        <v>739</v>
      </c>
      <c r="L192" s="92" t="str">
        <f t="shared" si="27"/>
        <v>Yes</v>
      </c>
    </row>
    <row r="193" spans="1:12" x14ac:dyDescent="0.25">
      <c r="A193" s="153" t="s">
        <v>494</v>
      </c>
      <c r="B193" s="21" t="s">
        <v>213</v>
      </c>
      <c r="C193" s="4">
        <v>0</v>
      </c>
      <c r="D193" s="7" t="str">
        <f t="shared" si="24"/>
        <v>N/A</v>
      </c>
      <c r="E193" s="4">
        <v>56.628367288</v>
      </c>
      <c r="F193" s="7" t="str">
        <f t="shared" si="25"/>
        <v>N/A</v>
      </c>
      <c r="G193" s="4">
        <v>60.824742268000001</v>
      </c>
      <c r="H193" s="7" t="str">
        <f t="shared" si="26"/>
        <v>N/A</v>
      </c>
      <c r="I193" s="8" t="s">
        <v>1748</v>
      </c>
      <c r="J193" s="8">
        <v>7.41</v>
      </c>
      <c r="K193" s="25" t="s">
        <v>739</v>
      </c>
      <c r="L193" s="92" t="str">
        <f t="shared" si="27"/>
        <v>Yes</v>
      </c>
    </row>
    <row r="194" spans="1:12" x14ac:dyDescent="0.25">
      <c r="A194" s="149" t="s">
        <v>1554</v>
      </c>
      <c r="B194" s="21" t="s">
        <v>213</v>
      </c>
      <c r="C194" s="22" t="s">
        <v>1748</v>
      </c>
      <c r="D194" s="7" t="str">
        <f t="shared" si="24"/>
        <v>N/A</v>
      </c>
      <c r="E194" s="22">
        <v>5.5986565911000001</v>
      </c>
      <c r="F194" s="7" t="str">
        <f t="shared" si="25"/>
        <v>N/A</v>
      </c>
      <c r="G194" s="22">
        <v>5.7436847806999998</v>
      </c>
      <c r="H194" s="7" t="str">
        <f t="shared" si="26"/>
        <v>N/A</v>
      </c>
      <c r="I194" s="8" t="s">
        <v>1748</v>
      </c>
      <c r="J194" s="8">
        <v>2.59</v>
      </c>
      <c r="K194" s="25" t="s">
        <v>739</v>
      </c>
      <c r="L194" s="92" t="str">
        <f t="shared" si="27"/>
        <v>Yes</v>
      </c>
    </row>
    <row r="195" spans="1:12" x14ac:dyDescent="0.25">
      <c r="A195" s="153" t="s">
        <v>1555</v>
      </c>
      <c r="B195" s="21" t="s">
        <v>213</v>
      </c>
      <c r="C195" s="22" t="s">
        <v>1748</v>
      </c>
      <c r="D195" s="7" t="str">
        <f t="shared" si="24"/>
        <v>N/A</v>
      </c>
      <c r="E195" s="22">
        <v>1.3454139949999999</v>
      </c>
      <c r="F195" s="7" t="str">
        <f t="shared" si="25"/>
        <v>N/A</v>
      </c>
      <c r="G195" s="22">
        <v>1.5387305003</v>
      </c>
      <c r="H195" s="7" t="str">
        <f t="shared" si="26"/>
        <v>N/A</v>
      </c>
      <c r="I195" s="8" t="s">
        <v>1748</v>
      </c>
      <c r="J195" s="8">
        <v>14.37</v>
      </c>
      <c r="K195" s="25" t="s">
        <v>739</v>
      </c>
      <c r="L195" s="92" t="str">
        <f t="shared" si="27"/>
        <v>Yes</v>
      </c>
    </row>
    <row r="196" spans="1:12" x14ac:dyDescent="0.25">
      <c r="A196" s="153" t="s">
        <v>1556</v>
      </c>
      <c r="B196" s="21" t="s">
        <v>213</v>
      </c>
      <c r="C196" s="22" t="s">
        <v>1748</v>
      </c>
      <c r="D196" s="7" t="str">
        <f t="shared" si="24"/>
        <v>N/A</v>
      </c>
      <c r="E196" s="22">
        <v>8.2693040990999993</v>
      </c>
      <c r="F196" s="7" t="str">
        <f t="shared" si="25"/>
        <v>N/A</v>
      </c>
      <c r="G196" s="22">
        <v>8.4737575476</v>
      </c>
      <c r="H196" s="7" t="str">
        <f t="shared" si="26"/>
        <v>N/A</v>
      </c>
      <c r="I196" s="8" t="s">
        <v>1748</v>
      </c>
      <c r="J196" s="8">
        <v>2.472</v>
      </c>
      <c r="K196" s="25" t="s">
        <v>739</v>
      </c>
      <c r="L196" s="92" t="str">
        <f t="shared" si="27"/>
        <v>Yes</v>
      </c>
    </row>
    <row r="197" spans="1:12" x14ac:dyDescent="0.25">
      <c r="A197" s="153" t="s">
        <v>1557</v>
      </c>
      <c r="B197" s="21" t="s">
        <v>213</v>
      </c>
      <c r="C197" s="22" t="s">
        <v>1748</v>
      </c>
      <c r="D197" s="7" t="str">
        <f t="shared" si="24"/>
        <v>N/A</v>
      </c>
      <c r="E197" s="22">
        <v>4.5455082742000004</v>
      </c>
      <c r="F197" s="7" t="str">
        <f t="shared" si="25"/>
        <v>N/A</v>
      </c>
      <c r="G197" s="22">
        <v>4.7397078352999999</v>
      </c>
      <c r="H197" s="7" t="str">
        <f t="shared" si="26"/>
        <v>N/A</v>
      </c>
      <c r="I197" s="8" t="s">
        <v>1748</v>
      </c>
      <c r="J197" s="8">
        <v>4.2720000000000002</v>
      </c>
      <c r="K197" s="25" t="s">
        <v>739</v>
      </c>
      <c r="L197" s="92" t="str">
        <f t="shared" si="27"/>
        <v>Yes</v>
      </c>
    </row>
    <row r="198" spans="1:12" x14ac:dyDescent="0.25">
      <c r="A198" s="153" t="s">
        <v>1558</v>
      </c>
      <c r="B198" s="21" t="s">
        <v>213</v>
      </c>
      <c r="C198" s="22" t="s">
        <v>1748</v>
      </c>
      <c r="D198" s="7" t="str">
        <f t="shared" si="24"/>
        <v>N/A</v>
      </c>
      <c r="E198" s="22">
        <v>2.8588863462999998</v>
      </c>
      <c r="F198" s="7" t="str">
        <f t="shared" si="25"/>
        <v>N/A</v>
      </c>
      <c r="G198" s="22">
        <v>2.9022191401000001</v>
      </c>
      <c r="H198" s="7" t="str">
        <f t="shared" si="26"/>
        <v>N/A</v>
      </c>
      <c r="I198" s="8" t="s">
        <v>1748</v>
      </c>
      <c r="J198" s="8">
        <v>1.516</v>
      </c>
      <c r="K198" s="25" t="s">
        <v>739</v>
      </c>
      <c r="L198" s="92" t="str">
        <f t="shared" si="27"/>
        <v>Yes</v>
      </c>
    </row>
    <row r="199" spans="1:12" x14ac:dyDescent="0.25">
      <c r="A199" s="149" t="s">
        <v>1559</v>
      </c>
      <c r="B199" s="21" t="s">
        <v>213</v>
      </c>
      <c r="C199" s="22" t="s">
        <v>1748</v>
      </c>
      <c r="D199" s="7" t="str">
        <f t="shared" si="24"/>
        <v>N/A</v>
      </c>
      <c r="E199" s="22">
        <v>221.82126592</v>
      </c>
      <c r="F199" s="7" t="str">
        <f t="shared" si="25"/>
        <v>N/A</v>
      </c>
      <c r="G199" s="22">
        <v>232.7241683</v>
      </c>
      <c r="H199" s="7" t="str">
        <f t="shared" si="26"/>
        <v>N/A</v>
      </c>
      <c r="I199" s="8" t="s">
        <v>1748</v>
      </c>
      <c r="J199" s="8">
        <v>4.915</v>
      </c>
      <c r="K199" s="25" t="s">
        <v>739</v>
      </c>
      <c r="L199" s="92" t="str">
        <f t="shared" si="27"/>
        <v>Yes</v>
      </c>
    </row>
    <row r="200" spans="1:12" x14ac:dyDescent="0.25">
      <c r="A200" s="153" t="s">
        <v>1560</v>
      </c>
      <c r="B200" s="21" t="s">
        <v>213</v>
      </c>
      <c r="C200" s="22" t="s">
        <v>1748</v>
      </c>
      <c r="D200" s="7" t="str">
        <f t="shared" si="24"/>
        <v>N/A</v>
      </c>
      <c r="E200" s="22">
        <v>236.69812605999999</v>
      </c>
      <c r="F200" s="7" t="str">
        <f t="shared" si="25"/>
        <v>N/A</v>
      </c>
      <c r="G200" s="22">
        <v>246.19199037000001</v>
      </c>
      <c r="H200" s="7" t="str">
        <f t="shared" si="26"/>
        <v>N/A</v>
      </c>
      <c r="I200" s="8" t="s">
        <v>1748</v>
      </c>
      <c r="J200" s="8">
        <v>4.0110000000000001</v>
      </c>
      <c r="K200" s="25" t="s">
        <v>739</v>
      </c>
      <c r="L200" s="92" t="str">
        <f t="shared" si="27"/>
        <v>Yes</v>
      </c>
    </row>
    <row r="201" spans="1:12" x14ac:dyDescent="0.25">
      <c r="A201" s="153" t="s">
        <v>1561</v>
      </c>
      <c r="B201" s="21" t="s">
        <v>213</v>
      </c>
      <c r="C201" s="22" t="s">
        <v>1748</v>
      </c>
      <c r="D201" s="7" t="str">
        <f t="shared" si="24"/>
        <v>N/A</v>
      </c>
      <c r="E201" s="22">
        <v>186.55776444</v>
      </c>
      <c r="F201" s="7" t="str">
        <f t="shared" si="25"/>
        <v>N/A</v>
      </c>
      <c r="G201" s="22">
        <v>198.18157181999999</v>
      </c>
      <c r="H201" s="7" t="str">
        <f t="shared" si="26"/>
        <v>N/A</v>
      </c>
      <c r="I201" s="8" t="s">
        <v>1748</v>
      </c>
      <c r="J201" s="8">
        <v>6.2309999999999999</v>
      </c>
      <c r="K201" s="25" t="s">
        <v>739</v>
      </c>
      <c r="L201" s="92" t="str">
        <f t="shared" si="27"/>
        <v>Yes</v>
      </c>
    </row>
    <row r="202" spans="1:12" x14ac:dyDescent="0.25">
      <c r="A202" s="153" t="s">
        <v>1562</v>
      </c>
      <c r="B202" s="21" t="s">
        <v>213</v>
      </c>
      <c r="C202" s="22" t="s">
        <v>1748</v>
      </c>
      <c r="D202" s="7" t="str">
        <f t="shared" si="24"/>
        <v>N/A</v>
      </c>
      <c r="E202" s="22">
        <v>113.83580080999999</v>
      </c>
      <c r="F202" s="7" t="str">
        <f t="shared" si="25"/>
        <v>N/A</v>
      </c>
      <c r="G202" s="22">
        <v>108.29608939000001</v>
      </c>
      <c r="H202" s="7" t="str">
        <f t="shared" si="26"/>
        <v>N/A</v>
      </c>
      <c r="I202" s="8" t="s">
        <v>1748</v>
      </c>
      <c r="J202" s="8">
        <v>-4.87</v>
      </c>
      <c r="K202" s="25" t="s">
        <v>739</v>
      </c>
      <c r="L202" s="92" t="str">
        <f t="shared" si="27"/>
        <v>Yes</v>
      </c>
    </row>
    <row r="203" spans="1:12" x14ac:dyDescent="0.25">
      <c r="A203" s="153" t="s">
        <v>1563</v>
      </c>
      <c r="B203" s="21" t="s">
        <v>213</v>
      </c>
      <c r="C203" s="22" t="s">
        <v>1748</v>
      </c>
      <c r="D203" s="7" t="str">
        <f t="shared" si="24"/>
        <v>N/A</v>
      </c>
      <c r="E203" s="22">
        <v>17.5</v>
      </c>
      <c r="F203" s="7" t="str">
        <f t="shared" si="25"/>
        <v>N/A</v>
      </c>
      <c r="G203" s="22">
        <v>9.3333333333000006</v>
      </c>
      <c r="H203" s="7" t="str">
        <f t="shared" si="26"/>
        <v>N/A</v>
      </c>
      <c r="I203" s="8" t="s">
        <v>1748</v>
      </c>
      <c r="J203" s="8">
        <v>-46.7</v>
      </c>
      <c r="K203" s="25" t="s">
        <v>739</v>
      </c>
      <c r="L203" s="92" t="str">
        <f t="shared" si="27"/>
        <v>No</v>
      </c>
    </row>
    <row r="204" spans="1:12" x14ac:dyDescent="0.25">
      <c r="A204" s="149" t="s">
        <v>127</v>
      </c>
      <c r="B204" s="21" t="s">
        <v>213</v>
      </c>
      <c r="C204" s="22">
        <v>0</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t="s">
        <v>1748</v>
      </c>
      <c r="J204" s="8">
        <v>33.33</v>
      </c>
      <c r="K204" s="10" t="s">
        <v>213</v>
      </c>
      <c r="L204" s="92" t="str">
        <f t="shared" ref="L204:L214" si="31">IF(J204="Div by 0", "N/A", IF(K204="N/A","N/A", IF(J204&gt;VALUE(MID(K204,1,2)), "No", IF(J204&lt;-1*VALUE(MID(K204,1,2)), "No", "Yes"))))</f>
        <v>N/A</v>
      </c>
    </row>
    <row r="205" spans="1:12" x14ac:dyDescent="0.25">
      <c r="A205" s="149" t="s">
        <v>128</v>
      </c>
      <c r="B205" s="21" t="s">
        <v>213</v>
      </c>
      <c r="C205" s="22">
        <v>0</v>
      </c>
      <c r="D205" s="7" t="str">
        <f t="shared" si="28"/>
        <v>N/A</v>
      </c>
      <c r="E205" s="22">
        <v>20</v>
      </c>
      <c r="F205" s="7" t="str">
        <f t="shared" si="29"/>
        <v>N/A</v>
      </c>
      <c r="G205" s="22">
        <v>15</v>
      </c>
      <c r="H205" s="7" t="str">
        <f t="shared" si="30"/>
        <v>N/A</v>
      </c>
      <c r="I205" s="8" t="s">
        <v>1748</v>
      </c>
      <c r="J205" s="8">
        <v>-25</v>
      </c>
      <c r="K205" s="10" t="s">
        <v>213</v>
      </c>
      <c r="L205" s="92" t="str">
        <f t="shared" si="31"/>
        <v>N/A</v>
      </c>
    </row>
    <row r="206" spans="1:12" ht="25" x14ac:dyDescent="0.25">
      <c r="A206" s="149" t="s">
        <v>1611</v>
      </c>
      <c r="B206" s="21" t="s">
        <v>213</v>
      </c>
      <c r="C206" s="22">
        <v>0</v>
      </c>
      <c r="D206" s="7" t="str">
        <f t="shared" si="28"/>
        <v>N/A</v>
      </c>
      <c r="E206" s="22">
        <v>11</v>
      </c>
      <c r="F206" s="7" t="str">
        <f t="shared" si="29"/>
        <v>N/A</v>
      </c>
      <c r="G206" s="22">
        <v>11</v>
      </c>
      <c r="H206" s="7" t="str">
        <f t="shared" si="30"/>
        <v>N/A</v>
      </c>
      <c r="I206" s="8" t="s">
        <v>1748</v>
      </c>
      <c r="J206" s="8">
        <v>0</v>
      </c>
      <c r="K206" s="10" t="s">
        <v>213</v>
      </c>
      <c r="L206" s="92" t="str">
        <f t="shared" si="31"/>
        <v>N/A</v>
      </c>
    </row>
    <row r="207" spans="1:12" ht="25" x14ac:dyDescent="0.25">
      <c r="A207" s="149" t="s">
        <v>1564</v>
      </c>
      <c r="B207" s="21" t="s">
        <v>213</v>
      </c>
      <c r="C207" s="22">
        <v>0</v>
      </c>
      <c r="D207" s="7" t="str">
        <f t="shared" si="28"/>
        <v>N/A</v>
      </c>
      <c r="E207" s="22">
        <v>11</v>
      </c>
      <c r="F207" s="7" t="str">
        <f t="shared" si="29"/>
        <v>N/A</v>
      </c>
      <c r="G207" s="22">
        <v>11</v>
      </c>
      <c r="H207" s="7" t="str">
        <f t="shared" si="30"/>
        <v>N/A</v>
      </c>
      <c r="I207" s="8" t="s">
        <v>1748</v>
      </c>
      <c r="J207" s="8">
        <v>22.22</v>
      </c>
      <c r="K207" s="10" t="s">
        <v>213</v>
      </c>
      <c r="L207" s="92" t="str">
        <f t="shared" si="31"/>
        <v>N/A</v>
      </c>
    </row>
    <row r="208" spans="1:12" x14ac:dyDescent="0.25">
      <c r="A208" s="149" t="s">
        <v>1612</v>
      </c>
      <c r="B208" s="21" t="s">
        <v>213</v>
      </c>
      <c r="C208" s="22">
        <v>0</v>
      </c>
      <c r="D208" s="7" t="str">
        <f t="shared" si="28"/>
        <v>N/A</v>
      </c>
      <c r="E208" s="22">
        <v>11</v>
      </c>
      <c r="F208" s="7" t="str">
        <f t="shared" si="29"/>
        <v>N/A</v>
      </c>
      <c r="G208" s="22">
        <v>11</v>
      </c>
      <c r="H208" s="7" t="str">
        <f t="shared" si="30"/>
        <v>N/A</v>
      </c>
      <c r="I208" s="8" t="s">
        <v>1748</v>
      </c>
      <c r="J208" s="8">
        <v>0</v>
      </c>
      <c r="K208" s="10" t="s">
        <v>213</v>
      </c>
      <c r="L208" s="92" t="str">
        <f t="shared" si="31"/>
        <v>N/A</v>
      </c>
    </row>
    <row r="209" spans="1:12" x14ac:dyDescent="0.25">
      <c r="A209" s="149" t="s">
        <v>1613</v>
      </c>
      <c r="B209" s="21" t="s">
        <v>213</v>
      </c>
      <c r="C209" s="22">
        <v>0</v>
      </c>
      <c r="D209" s="7" t="str">
        <f t="shared" si="28"/>
        <v>N/A</v>
      </c>
      <c r="E209" s="22">
        <v>11</v>
      </c>
      <c r="F209" s="7" t="str">
        <f t="shared" si="29"/>
        <v>N/A</v>
      </c>
      <c r="G209" s="22">
        <v>11</v>
      </c>
      <c r="H209" s="7" t="str">
        <f t="shared" si="30"/>
        <v>N/A</v>
      </c>
      <c r="I209" s="8" t="s">
        <v>1748</v>
      </c>
      <c r="J209" s="8">
        <v>20</v>
      </c>
      <c r="K209" s="10" t="s">
        <v>213</v>
      </c>
      <c r="L209" s="92" t="str">
        <f t="shared" si="31"/>
        <v>N/A</v>
      </c>
    </row>
    <row r="210" spans="1:12" x14ac:dyDescent="0.25">
      <c r="A210" s="149" t="s">
        <v>125</v>
      </c>
      <c r="B210" s="21" t="s">
        <v>213</v>
      </c>
      <c r="C210" s="26">
        <v>0</v>
      </c>
      <c r="D210" s="7" t="str">
        <f t="shared" si="28"/>
        <v>N/A</v>
      </c>
      <c r="E210" s="26">
        <v>1620725</v>
      </c>
      <c r="F210" s="7" t="str">
        <f t="shared" si="29"/>
        <v>N/A</v>
      </c>
      <c r="G210" s="26">
        <v>5002387</v>
      </c>
      <c r="H210" s="7" t="str">
        <f t="shared" si="30"/>
        <v>N/A</v>
      </c>
      <c r="I210" s="8" t="s">
        <v>1748</v>
      </c>
      <c r="J210" s="8">
        <v>208.7</v>
      </c>
      <c r="K210" s="10" t="s">
        <v>213</v>
      </c>
      <c r="L210" s="92" t="str">
        <f t="shared" si="31"/>
        <v>N/A</v>
      </c>
    </row>
    <row r="211" spans="1:12" x14ac:dyDescent="0.25">
      <c r="A211" s="149" t="s">
        <v>1614</v>
      </c>
      <c r="B211" s="21" t="s">
        <v>213</v>
      </c>
      <c r="C211" s="26">
        <v>0</v>
      </c>
      <c r="D211" s="7" t="str">
        <f t="shared" si="28"/>
        <v>N/A</v>
      </c>
      <c r="E211" s="26">
        <v>1014055</v>
      </c>
      <c r="F211" s="7" t="str">
        <f t="shared" si="29"/>
        <v>N/A</v>
      </c>
      <c r="G211" s="26">
        <v>4493934</v>
      </c>
      <c r="H211" s="7" t="str">
        <f t="shared" si="30"/>
        <v>N/A</v>
      </c>
      <c r="I211" s="8" t="s">
        <v>1748</v>
      </c>
      <c r="J211" s="8">
        <v>343.2</v>
      </c>
      <c r="K211" s="10" t="s">
        <v>213</v>
      </c>
      <c r="L211" s="92" t="str">
        <f t="shared" si="31"/>
        <v>N/A</v>
      </c>
    </row>
    <row r="212" spans="1:12" x14ac:dyDescent="0.25">
      <c r="A212" s="149" t="s">
        <v>1565</v>
      </c>
      <c r="B212" s="21" t="s">
        <v>213</v>
      </c>
      <c r="C212" s="26">
        <v>0</v>
      </c>
      <c r="D212" s="7" t="str">
        <f t="shared" si="28"/>
        <v>N/A</v>
      </c>
      <c r="E212" s="26">
        <v>273750</v>
      </c>
      <c r="F212" s="7" t="str">
        <f t="shared" si="29"/>
        <v>N/A</v>
      </c>
      <c r="G212" s="26">
        <v>261800</v>
      </c>
      <c r="H212" s="7" t="str">
        <f t="shared" si="30"/>
        <v>N/A</v>
      </c>
      <c r="I212" s="8" t="s">
        <v>1748</v>
      </c>
      <c r="J212" s="8">
        <v>-4.37</v>
      </c>
      <c r="K212" s="10" t="s">
        <v>213</v>
      </c>
      <c r="L212" s="92" t="str">
        <f t="shared" si="31"/>
        <v>N/A</v>
      </c>
    </row>
    <row r="213" spans="1:12" x14ac:dyDescent="0.25">
      <c r="A213" s="149" t="s">
        <v>1615</v>
      </c>
      <c r="B213" s="21" t="s">
        <v>213</v>
      </c>
      <c r="C213" s="26">
        <v>0</v>
      </c>
      <c r="D213" s="7" t="str">
        <f t="shared" si="28"/>
        <v>N/A</v>
      </c>
      <c r="E213" s="26">
        <v>1109834</v>
      </c>
      <c r="F213" s="7" t="str">
        <f t="shared" si="29"/>
        <v>N/A</v>
      </c>
      <c r="G213" s="26">
        <v>670161</v>
      </c>
      <c r="H213" s="7" t="str">
        <f t="shared" si="30"/>
        <v>N/A</v>
      </c>
      <c r="I213" s="8" t="s">
        <v>1748</v>
      </c>
      <c r="J213" s="8">
        <v>-39.6</v>
      </c>
      <c r="K213" s="10" t="s">
        <v>213</v>
      </c>
      <c r="L213" s="92" t="str">
        <f t="shared" si="31"/>
        <v>N/A</v>
      </c>
    </row>
    <row r="214" spans="1:12" x14ac:dyDescent="0.25">
      <c r="A214" s="153" t="s">
        <v>1616</v>
      </c>
      <c r="B214" s="21" t="s">
        <v>213</v>
      </c>
      <c r="C214" s="26">
        <v>0</v>
      </c>
      <c r="D214" s="7" t="str">
        <f t="shared" si="28"/>
        <v>N/A</v>
      </c>
      <c r="E214" s="26">
        <v>594662</v>
      </c>
      <c r="F214" s="7" t="str">
        <f t="shared" si="29"/>
        <v>N/A</v>
      </c>
      <c r="G214" s="26">
        <v>363767</v>
      </c>
      <c r="H214" s="7" t="str">
        <f t="shared" si="30"/>
        <v>N/A</v>
      </c>
      <c r="I214" s="8" t="s">
        <v>1748</v>
      </c>
      <c r="J214" s="8">
        <v>-38.799999999999997</v>
      </c>
      <c r="K214" s="10" t="s">
        <v>213</v>
      </c>
      <c r="L214" s="92" t="str">
        <f t="shared" si="31"/>
        <v>N/A</v>
      </c>
    </row>
    <row r="215" spans="1:12" ht="25" x14ac:dyDescent="0.25">
      <c r="A215" s="149" t="s">
        <v>1379</v>
      </c>
      <c r="B215" s="21" t="s">
        <v>213</v>
      </c>
      <c r="C215" s="26">
        <v>0</v>
      </c>
      <c r="D215" s="7" t="str">
        <f t="shared" ref="D215:D229" si="32">IF($B215="N/A","N/A",IF(C215&gt;10,"No",IF(C215&lt;-10,"No","Yes")))</f>
        <v>N/A</v>
      </c>
      <c r="E215" s="26">
        <v>887163</v>
      </c>
      <c r="F215" s="7" t="str">
        <f t="shared" ref="F215:F229" si="33">IF($B215="N/A","N/A",IF(E215&gt;10,"No",IF(E215&lt;-10,"No","Yes")))</f>
        <v>N/A</v>
      </c>
      <c r="G215" s="26">
        <v>947299</v>
      </c>
      <c r="H215" s="7" t="str">
        <f t="shared" ref="H215:H229" si="34">IF($B215="N/A","N/A",IF(G215&gt;10,"No",IF(G215&lt;-10,"No","Yes")))</f>
        <v>N/A</v>
      </c>
      <c r="I215" s="8" t="s">
        <v>1748</v>
      </c>
      <c r="J215" s="8">
        <v>6.7779999999999996</v>
      </c>
      <c r="K215" s="25" t="s">
        <v>739</v>
      </c>
      <c r="L215" s="92" t="str">
        <f t="shared" ref="L215:L229" si="35">IF(J215="Div by 0", "N/A", IF(K215="N/A","N/A", IF(J215&gt;VALUE(MID(K215,1,2)), "No", IF(J215&lt;-1*VALUE(MID(K215,1,2)), "No", "Yes"))))</f>
        <v>Yes</v>
      </c>
    </row>
    <row r="216" spans="1:12" x14ac:dyDescent="0.25">
      <c r="A216" s="149" t="s">
        <v>649</v>
      </c>
      <c r="B216" s="21" t="s">
        <v>213</v>
      </c>
      <c r="C216" s="22">
        <v>0</v>
      </c>
      <c r="D216" s="7" t="str">
        <f t="shared" si="32"/>
        <v>N/A</v>
      </c>
      <c r="E216" s="22">
        <v>4133</v>
      </c>
      <c r="F216" s="7" t="str">
        <f t="shared" si="33"/>
        <v>N/A</v>
      </c>
      <c r="G216" s="22">
        <v>4246</v>
      </c>
      <c r="H216" s="7" t="str">
        <f t="shared" si="34"/>
        <v>N/A</v>
      </c>
      <c r="I216" s="8" t="s">
        <v>1748</v>
      </c>
      <c r="J216" s="8">
        <v>2.734</v>
      </c>
      <c r="K216" s="25" t="s">
        <v>739</v>
      </c>
      <c r="L216" s="92" t="str">
        <f t="shared" si="35"/>
        <v>Yes</v>
      </c>
    </row>
    <row r="217" spans="1:12" x14ac:dyDescent="0.25">
      <c r="A217" s="149" t="s">
        <v>1380</v>
      </c>
      <c r="B217" s="21" t="s">
        <v>213</v>
      </c>
      <c r="C217" s="26" t="s">
        <v>1748</v>
      </c>
      <c r="D217" s="7" t="str">
        <f t="shared" si="32"/>
        <v>N/A</v>
      </c>
      <c r="E217" s="26">
        <v>214.65352045</v>
      </c>
      <c r="F217" s="7" t="str">
        <f t="shared" si="33"/>
        <v>N/A</v>
      </c>
      <c r="G217" s="26">
        <v>223.10386245999999</v>
      </c>
      <c r="H217" s="7" t="str">
        <f t="shared" si="34"/>
        <v>N/A</v>
      </c>
      <c r="I217" s="8" t="s">
        <v>1748</v>
      </c>
      <c r="J217" s="8">
        <v>3.9369999999999998</v>
      </c>
      <c r="K217" s="25" t="s">
        <v>739</v>
      </c>
      <c r="L217" s="92" t="str">
        <f t="shared" si="35"/>
        <v>Yes</v>
      </c>
    </row>
    <row r="218" spans="1:12" ht="25" x14ac:dyDescent="0.25">
      <c r="A218" s="149" t="s">
        <v>1381</v>
      </c>
      <c r="B218" s="21" t="s">
        <v>213</v>
      </c>
      <c r="C218" s="26">
        <v>0</v>
      </c>
      <c r="D218" s="7" t="str">
        <f t="shared" si="32"/>
        <v>N/A</v>
      </c>
      <c r="E218" s="26">
        <v>4695179</v>
      </c>
      <c r="F218" s="7" t="str">
        <f t="shared" si="33"/>
        <v>N/A</v>
      </c>
      <c r="G218" s="26">
        <v>4213566</v>
      </c>
      <c r="H218" s="7" t="str">
        <f t="shared" si="34"/>
        <v>N/A</v>
      </c>
      <c r="I218" s="8" t="s">
        <v>1748</v>
      </c>
      <c r="J218" s="8">
        <v>-10.3</v>
      </c>
      <c r="K218" s="25" t="s">
        <v>739</v>
      </c>
      <c r="L218" s="92" t="str">
        <f t="shared" si="35"/>
        <v>Yes</v>
      </c>
    </row>
    <row r="219" spans="1:12" x14ac:dyDescent="0.25">
      <c r="A219" s="149" t="s">
        <v>516</v>
      </c>
      <c r="B219" s="21" t="s">
        <v>213</v>
      </c>
      <c r="C219" s="22">
        <v>0</v>
      </c>
      <c r="D219" s="7" t="str">
        <f t="shared" si="32"/>
        <v>N/A</v>
      </c>
      <c r="E219" s="22">
        <v>18931</v>
      </c>
      <c r="F219" s="7" t="str">
        <f t="shared" si="33"/>
        <v>N/A</v>
      </c>
      <c r="G219" s="22">
        <v>17661</v>
      </c>
      <c r="H219" s="7" t="str">
        <f t="shared" si="34"/>
        <v>N/A</v>
      </c>
      <c r="I219" s="8" t="s">
        <v>1748</v>
      </c>
      <c r="J219" s="8">
        <v>-6.71</v>
      </c>
      <c r="K219" s="25" t="s">
        <v>739</v>
      </c>
      <c r="L219" s="92" t="str">
        <f t="shared" si="35"/>
        <v>Yes</v>
      </c>
    </row>
    <row r="220" spans="1:12" x14ac:dyDescent="0.25">
      <c r="A220" s="149" t="s">
        <v>1382</v>
      </c>
      <c r="B220" s="21" t="s">
        <v>213</v>
      </c>
      <c r="C220" s="26" t="s">
        <v>1748</v>
      </c>
      <c r="D220" s="7" t="str">
        <f t="shared" si="32"/>
        <v>N/A</v>
      </c>
      <c r="E220" s="26">
        <v>248.01537160999999</v>
      </c>
      <c r="F220" s="7" t="str">
        <f t="shared" si="33"/>
        <v>N/A</v>
      </c>
      <c r="G220" s="26">
        <v>238.58026158999999</v>
      </c>
      <c r="H220" s="7" t="str">
        <f t="shared" si="34"/>
        <v>N/A</v>
      </c>
      <c r="I220" s="8" t="s">
        <v>1748</v>
      </c>
      <c r="J220" s="8">
        <v>-3.8</v>
      </c>
      <c r="K220" s="25" t="s">
        <v>739</v>
      </c>
      <c r="L220" s="92" t="str">
        <f t="shared" si="35"/>
        <v>Yes</v>
      </c>
    </row>
    <row r="221" spans="1:12" ht="25" x14ac:dyDescent="0.25">
      <c r="A221" s="149" t="s">
        <v>1383</v>
      </c>
      <c r="B221" s="21" t="s">
        <v>213</v>
      </c>
      <c r="C221" s="26">
        <v>0</v>
      </c>
      <c r="D221" s="7" t="str">
        <f t="shared" si="32"/>
        <v>N/A</v>
      </c>
      <c r="E221" s="26">
        <v>2207913</v>
      </c>
      <c r="F221" s="7" t="str">
        <f t="shared" si="33"/>
        <v>N/A</v>
      </c>
      <c r="G221" s="26">
        <v>2244777</v>
      </c>
      <c r="H221" s="7" t="str">
        <f t="shared" si="34"/>
        <v>N/A</v>
      </c>
      <c r="I221" s="8" t="s">
        <v>1748</v>
      </c>
      <c r="J221" s="8">
        <v>1.67</v>
      </c>
      <c r="K221" s="25" t="s">
        <v>739</v>
      </c>
      <c r="L221" s="92" t="str">
        <f t="shared" si="35"/>
        <v>Yes</v>
      </c>
    </row>
    <row r="222" spans="1:12" x14ac:dyDescent="0.25">
      <c r="A222" s="149" t="s">
        <v>517</v>
      </c>
      <c r="B222" s="21" t="s">
        <v>213</v>
      </c>
      <c r="C222" s="22">
        <v>0</v>
      </c>
      <c r="D222" s="7" t="str">
        <f t="shared" si="32"/>
        <v>N/A</v>
      </c>
      <c r="E222" s="22">
        <v>7523</v>
      </c>
      <c r="F222" s="7" t="str">
        <f t="shared" si="33"/>
        <v>N/A</v>
      </c>
      <c r="G222" s="22">
        <v>8092</v>
      </c>
      <c r="H222" s="7" t="str">
        <f t="shared" si="34"/>
        <v>N/A</v>
      </c>
      <c r="I222" s="8" t="s">
        <v>1748</v>
      </c>
      <c r="J222" s="8">
        <v>7.5629999999999997</v>
      </c>
      <c r="K222" s="25" t="s">
        <v>739</v>
      </c>
      <c r="L222" s="92" t="str">
        <f t="shared" si="35"/>
        <v>Yes</v>
      </c>
    </row>
    <row r="223" spans="1:12" ht="25" x14ac:dyDescent="0.25">
      <c r="A223" s="149" t="s">
        <v>1384</v>
      </c>
      <c r="B223" s="21" t="s">
        <v>213</v>
      </c>
      <c r="C223" s="26" t="s">
        <v>1748</v>
      </c>
      <c r="D223" s="7" t="str">
        <f t="shared" si="32"/>
        <v>N/A</v>
      </c>
      <c r="E223" s="26">
        <v>293.48836899999998</v>
      </c>
      <c r="F223" s="7" t="str">
        <f t="shared" si="33"/>
        <v>N/A</v>
      </c>
      <c r="G223" s="26">
        <v>277.40694513</v>
      </c>
      <c r="H223" s="7" t="str">
        <f t="shared" si="34"/>
        <v>N/A</v>
      </c>
      <c r="I223" s="8" t="s">
        <v>1748</v>
      </c>
      <c r="J223" s="8">
        <v>-5.48</v>
      </c>
      <c r="K223" s="25" t="s">
        <v>739</v>
      </c>
      <c r="L223" s="92" t="str">
        <f t="shared" si="35"/>
        <v>Yes</v>
      </c>
    </row>
    <row r="224" spans="1:12" ht="25" x14ac:dyDescent="0.25">
      <c r="A224" s="149" t="s">
        <v>1385</v>
      </c>
      <c r="B224" s="21" t="s">
        <v>213</v>
      </c>
      <c r="C224" s="26">
        <v>0</v>
      </c>
      <c r="D224" s="7" t="str">
        <f t="shared" si="32"/>
        <v>N/A</v>
      </c>
      <c r="E224" s="26">
        <v>506516</v>
      </c>
      <c r="F224" s="7" t="str">
        <f t="shared" si="33"/>
        <v>N/A</v>
      </c>
      <c r="G224" s="26">
        <v>493438</v>
      </c>
      <c r="H224" s="7" t="str">
        <f t="shared" si="34"/>
        <v>N/A</v>
      </c>
      <c r="I224" s="8" t="s">
        <v>1748</v>
      </c>
      <c r="J224" s="8">
        <v>-2.58</v>
      </c>
      <c r="K224" s="25" t="s">
        <v>739</v>
      </c>
      <c r="L224" s="92" t="str">
        <f t="shared" si="35"/>
        <v>Yes</v>
      </c>
    </row>
    <row r="225" spans="1:12" x14ac:dyDescent="0.25">
      <c r="A225" s="149" t="s">
        <v>518</v>
      </c>
      <c r="B225" s="21" t="s">
        <v>213</v>
      </c>
      <c r="C225" s="22">
        <v>0</v>
      </c>
      <c r="D225" s="7" t="str">
        <f t="shared" si="32"/>
        <v>N/A</v>
      </c>
      <c r="E225" s="22">
        <v>487</v>
      </c>
      <c r="F225" s="7" t="str">
        <f t="shared" si="33"/>
        <v>N/A</v>
      </c>
      <c r="G225" s="22">
        <v>477</v>
      </c>
      <c r="H225" s="7" t="str">
        <f t="shared" si="34"/>
        <v>N/A</v>
      </c>
      <c r="I225" s="8" t="s">
        <v>1748</v>
      </c>
      <c r="J225" s="8">
        <v>-2.0499999999999998</v>
      </c>
      <c r="K225" s="25" t="s">
        <v>739</v>
      </c>
      <c r="L225" s="92" t="str">
        <f t="shared" si="35"/>
        <v>Yes</v>
      </c>
    </row>
    <row r="226" spans="1:12" x14ac:dyDescent="0.25">
      <c r="A226" s="149" t="s">
        <v>1386</v>
      </c>
      <c r="B226" s="21" t="s">
        <v>213</v>
      </c>
      <c r="C226" s="26" t="s">
        <v>1748</v>
      </c>
      <c r="D226" s="7" t="str">
        <f t="shared" si="32"/>
        <v>N/A</v>
      </c>
      <c r="E226" s="26">
        <v>1040.073922</v>
      </c>
      <c r="F226" s="7" t="str">
        <f t="shared" si="33"/>
        <v>N/A</v>
      </c>
      <c r="G226" s="26">
        <v>1034.4612159000001</v>
      </c>
      <c r="H226" s="7" t="str">
        <f t="shared" si="34"/>
        <v>N/A</v>
      </c>
      <c r="I226" s="8" t="s">
        <v>1748</v>
      </c>
      <c r="J226" s="8">
        <v>-0.54</v>
      </c>
      <c r="K226" s="25" t="s">
        <v>739</v>
      </c>
      <c r="L226" s="92" t="str">
        <f t="shared" si="35"/>
        <v>Yes</v>
      </c>
    </row>
    <row r="227" spans="1:12" ht="25" x14ac:dyDescent="0.25">
      <c r="A227" s="149" t="s">
        <v>1387</v>
      </c>
      <c r="B227" s="21" t="s">
        <v>213</v>
      </c>
      <c r="C227" s="26">
        <v>0</v>
      </c>
      <c r="D227" s="7" t="str">
        <f t="shared" si="32"/>
        <v>N/A</v>
      </c>
      <c r="E227" s="26">
        <v>370974637</v>
      </c>
      <c r="F227" s="7" t="str">
        <f t="shared" si="33"/>
        <v>N/A</v>
      </c>
      <c r="G227" s="26">
        <v>366106136</v>
      </c>
      <c r="H227" s="7" t="str">
        <f t="shared" si="34"/>
        <v>N/A</v>
      </c>
      <c r="I227" s="8" t="s">
        <v>1748</v>
      </c>
      <c r="J227" s="8">
        <v>-1.31</v>
      </c>
      <c r="K227" s="25" t="s">
        <v>739</v>
      </c>
      <c r="L227" s="92" t="str">
        <f t="shared" si="35"/>
        <v>Yes</v>
      </c>
    </row>
    <row r="228" spans="1:12" ht="25" x14ac:dyDescent="0.25">
      <c r="A228" s="149" t="s">
        <v>519</v>
      </c>
      <c r="B228" s="21" t="s">
        <v>213</v>
      </c>
      <c r="C228" s="22">
        <v>0</v>
      </c>
      <c r="D228" s="7" t="str">
        <f t="shared" si="32"/>
        <v>N/A</v>
      </c>
      <c r="E228" s="22">
        <v>18589</v>
      </c>
      <c r="F228" s="7" t="str">
        <f t="shared" si="33"/>
        <v>N/A</v>
      </c>
      <c r="G228" s="22">
        <v>21964</v>
      </c>
      <c r="H228" s="7" t="str">
        <f t="shared" si="34"/>
        <v>N/A</v>
      </c>
      <c r="I228" s="8" t="s">
        <v>1748</v>
      </c>
      <c r="J228" s="8">
        <v>18.16</v>
      </c>
      <c r="K228" s="25" t="s">
        <v>739</v>
      </c>
      <c r="L228" s="92" t="str">
        <f t="shared" si="35"/>
        <v>Yes</v>
      </c>
    </row>
    <row r="229" spans="1:12" ht="25" x14ac:dyDescent="0.25">
      <c r="A229" s="149" t="s">
        <v>1388</v>
      </c>
      <c r="B229" s="21" t="s">
        <v>213</v>
      </c>
      <c r="C229" s="26" t="s">
        <v>1748</v>
      </c>
      <c r="D229" s="7" t="str">
        <f t="shared" si="32"/>
        <v>N/A</v>
      </c>
      <c r="E229" s="26">
        <v>19956.675292</v>
      </c>
      <c r="F229" s="7" t="str">
        <f t="shared" si="33"/>
        <v>N/A</v>
      </c>
      <c r="G229" s="26">
        <v>16668.463668</v>
      </c>
      <c r="H229" s="7" t="str">
        <f t="shared" si="34"/>
        <v>N/A</v>
      </c>
      <c r="I229" s="8" t="s">
        <v>1748</v>
      </c>
      <c r="J229" s="8">
        <v>-16.5</v>
      </c>
      <c r="K229" s="25" t="s">
        <v>739</v>
      </c>
      <c r="L229" s="92" t="str">
        <f t="shared" si="35"/>
        <v>Yes</v>
      </c>
    </row>
    <row r="230" spans="1:12" x14ac:dyDescent="0.25">
      <c r="A230" s="123" t="s">
        <v>1389</v>
      </c>
      <c r="B230" s="21" t="s">
        <v>213</v>
      </c>
      <c r="C230" s="10" t="s">
        <v>1748</v>
      </c>
      <c r="D230" s="7" t="str">
        <f t="shared" ref="D230:D253" si="36">IF($B230="N/A","N/A",IF(C230&gt;10,"No",IF(C230&lt;-10,"No","Yes")))</f>
        <v>N/A</v>
      </c>
      <c r="E230" s="10">
        <v>377891906</v>
      </c>
      <c r="F230" s="7" t="str">
        <f t="shared" ref="F230:F253" si="37">IF($B230="N/A","N/A",IF(E230&gt;10,"No",IF(E230&lt;-10,"No","Yes")))</f>
        <v>N/A</v>
      </c>
      <c r="G230" s="10">
        <v>378144166</v>
      </c>
      <c r="H230" s="7" t="str">
        <f t="shared" ref="H230:H253" si="38">IF($B230="N/A","N/A",IF(G230&gt;10,"No",IF(G230&lt;-10,"No","Yes")))</f>
        <v>N/A</v>
      </c>
      <c r="I230" s="8" t="s">
        <v>1748</v>
      </c>
      <c r="J230" s="8">
        <v>6.6799999999999998E-2</v>
      </c>
      <c r="K230" s="25" t="s">
        <v>739</v>
      </c>
      <c r="L230" s="92" t="str">
        <f t="shared" ref="L230:L253" si="39">IF(J230="Div by 0", "N/A", IF(K230="N/A","N/A", IF(J230&gt;VALUE(MID(K230,1,2)), "No", IF(J230&lt;-1*VALUE(MID(K230,1,2)), "No", "Yes"))))</f>
        <v>Yes</v>
      </c>
    </row>
    <row r="231" spans="1:12" x14ac:dyDescent="0.25">
      <c r="A231" s="123" t="s">
        <v>1566</v>
      </c>
      <c r="B231" s="21" t="s">
        <v>213</v>
      </c>
      <c r="C231" s="1" t="s">
        <v>1748</v>
      </c>
      <c r="D231" s="1" t="str">
        <f t="shared" si="36"/>
        <v>N/A</v>
      </c>
      <c r="E231" s="1">
        <v>19774</v>
      </c>
      <c r="F231" s="1" t="str">
        <f t="shared" si="37"/>
        <v>N/A</v>
      </c>
      <c r="G231" s="1">
        <v>30103</v>
      </c>
      <c r="H231" s="7" t="str">
        <f t="shared" si="38"/>
        <v>N/A</v>
      </c>
      <c r="I231" s="8" t="s">
        <v>1748</v>
      </c>
      <c r="J231" s="8">
        <v>52.24</v>
      </c>
      <c r="K231" s="25" t="s">
        <v>739</v>
      </c>
      <c r="L231" s="92" t="str">
        <f t="shared" si="39"/>
        <v>No</v>
      </c>
    </row>
    <row r="232" spans="1:12" x14ac:dyDescent="0.25">
      <c r="A232" s="123" t="s">
        <v>1567</v>
      </c>
      <c r="B232" s="21" t="s">
        <v>213</v>
      </c>
      <c r="C232" s="10" t="s">
        <v>1748</v>
      </c>
      <c r="D232" s="7" t="str">
        <f t="shared" si="36"/>
        <v>N/A</v>
      </c>
      <c r="E232" s="10">
        <v>19110.544451999998</v>
      </c>
      <c r="F232" s="7" t="str">
        <f t="shared" si="37"/>
        <v>N/A</v>
      </c>
      <c r="G232" s="10">
        <v>12561.677109</v>
      </c>
      <c r="H232" s="7" t="str">
        <f t="shared" si="38"/>
        <v>N/A</v>
      </c>
      <c r="I232" s="8" t="s">
        <v>1748</v>
      </c>
      <c r="J232" s="8">
        <v>-34.299999999999997</v>
      </c>
      <c r="K232" s="25" t="s">
        <v>739</v>
      </c>
      <c r="L232" s="92" t="str">
        <f t="shared" si="39"/>
        <v>No</v>
      </c>
    </row>
    <row r="233" spans="1:12" x14ac:dyDescent="0.25">
      <c r="A233" s="154" t="s">
        <v>1568</v>
      </c>
      <c r="B233" s="21" t="s">
        <v>213</v>
      </c>
      <c r="C233" s="10" t="s">
        <v>1748</v>
      </c>
      <c r="D233" s="7" t="str">
        <f t="shared" si="36"/>
        <v>N/A</v>
      </c>
      <c r="E233" s="10">
        <v>11617.489960999999</v>
      </c>
      <c r="F233" s="7" t="str">
        <f t="shared" si="37"/>
        <v>N/A</v>
      </c>
      <c r="G233" s="10">
        <v>9016.1583052999995</v>
      </c>
      <c r="H233" s="7" t="str">
        <f t="shared" si="38"/>
        <v>N/A</v>
      </c>
      <c r="I233" s="8" t="s">
        <v>1748</v>
      </c>
      <c r="J233" s="8">
        <v>-22.4</v>
      </c>
      <c r="K233" s="25" t="s">
        <v>739</v>
      </c>
      <c r="L233" s="92" t="str">
        <f t="shared" si="39"/>
        <v>Yes</v>
      </c>
    </row>
    <row r="234" spans="1:12" x14ac:dyDescent="0.25">
      <c r="A234" s="154" t="s">
        <v>1569</v>
      </c>
      <c r="B234" s="21" t="s">
        <v>213</v>
      </c>
      <c r="C234" s="10" t="s">
        <v>1748</v>
      </c>
      <c r="D234" s="7" t="str">
        <f t="shared" si="36"/>
        <v>N/A</v>
      </c>
      <c r="E234" s="10">
        <v>24075.963296999998</v>
      </c>
      <c r="F234" s="7" t="str">
        <f t="shared" si="37"/>
        <v>N/A</v>
      </c>
      <c r="G234" s="10">
        <v>15672.583143</v>
      </c>
      <c r="H234" s="7" t="str">
        <f t="shared" si="38"/>
        <v>N/A</v>
      </c>
      <c r="I234" s="8" t="s">
        <v>1748</v>
      </c>
      <c r="J234" s="8">
        <v>-34.9</v>
      </c>
      <c r="K234" s="25" t="s">
        <v>739</v>
      </c>
      <c r="L234" s="92" t="str">
        <f t="shared" si="39"/>
        <v>No</v>
      </c>
    </row>
    <row r="235" spans="1:12" x14ac:dyDescent="0.25">
      <c r="A235" s="154" t="s">
        <v>1570</v>
      </c>
      <c r="B235" s="21" t="s">
        <v>213</v>
      </c>
      <c r="C235" s="10" t="s">
        <v>1748</v>
      </c>
      <c r="D235" s="7" t="str">
        <f t="shared" si="36"/>
        <v>N/A</v>
      </c>
      <c r="E235" s="10">
        <v>14989.983193</v>
      </c>
      <c r="F235" s="7" t="str">
        <f t="shared" si="37"/>
        <v>N/A</v>
      </c>
      <c r="G235" s="10">
        <v>2700.6687136999999</v>
      </c>
      <c r="H235" s="7" t="str">
        <f t="shared" si="38"/>
        <v>N/A</v>
      </c>
      <c r="I235" s="8" t="s">
        <v>1748</v>
      </c>
      <c r="J235" s="8">
        <v>-82</v>
      </c>
      <c r="K235" s="25" t="s">
        <v>739</v>
      </c>
      <c r="L235" s="92" t="str">
        <f t="shared" si="39"/>
        <v>No</v>
      </c>
    </row>
    <row r="236" spans="1:12" x14ac:dyDescent="0.25">
      <c r="A236" s="154" t="s">
        <v>1571</v>
      </c>
      <c r="B236" s="21" t="s">
        <v>213</v>
      </c>
      <c r="C236" s="10" t="s">
        <v>1748</v>
      </c>
      <c r="D236" s="7" t="str">
        <f t="shared" si="36"/>
        <v>N/A</v>
      </c>
      <c r="E236" s="10">
        <v>1063.4285714</v>
      </c>
      <c r="F236" s="7" t="str">
        <f t="shared" si="37"/>
        <v>N/A</v>
      </c>
      <c r="G236" s="10">
        <v>618.81818181999995</v>
      </c>
      <c r="H236" s="7" t="str">
        <f t="shared" si="38"/>
        <v>N/A</v>
      </c>
      <c r="I236" s="8" t="s">
        <v>1748</v>
      </c>
      <c r="J236" s="8">
        <v>-41.8</v>
      </c>
      <c r="K236" s="25" t="s">
        <v>739</v>
      </c>
      <c r="L236" s="92" t="str">
        <f t="shared" si="39"/>
        <v>No</v>
      </c>
    </row>
    <row r="237" spans="1:12" x14ac:dyDescent="0.25">
      <c r="A237" s="149" t="s">
        <v>1572</v>
      </c>
      <c r="B237" s="21" t="s">
        <v>213</v>
      </c>
      <c r="C237" s="7">
        <v>0</v>
      </c>
      <c r="D237" s="7" t="str">
        <f t="shared" si="36"/>
        <v>N/A</v>
      </c>
      <c r="E237" s="7">
        <v>13.012720536</v>
      </c>
      <c r="F237" s="7" t="str">
        <f t="shared" si="37"/>
        <v>N/A</v>
      </c>
      <c r="G237" s="7">
        <v>19.354610567000002</v>
      </c>
      <c r="H237" s="7" t="str">
        <f t="shared" si="38"/>
        <v>N/A</v>
      </c>
      <c r="I237" s="8" t="s">
        <v>1748</v>
      </c>
      <c r="J237" s="8">
        <v>48.74</v>
      </c>
      <c r="K237" s="25" t="s">
        <v>739</v>
      </c>
      <c r="L237" s="92" t="str">
        <f t="shared" si="39"/>
        <v>No</v>
      </c>
    </row>
    <row r="238" spans="1:12" x14ac:dyDescent="0.25">
      <c r="A238" s="153" t="s">
        <v>1573</v>
      </c>
      <c r="B238" s="21" t="s">
        <v>213</v>
      </c>
      <c r="C238" s="7">
        <v>0</v>
      </c>
      <c r="D238" s="7" t="str">
        <f t="shared" si="36"/>
        <v>N/A</v>
      </c>
      <c r="E238" s="7">
        <v>25.887171721000001</v>
      </c>
      <c r="F238" s="7" t="str">
        <f t="shared" si="37"/>
        <v>N/A</v>
      </c>
      <c r="G238" s="7">
        <v>29.594373801</v>
      </c>
      <c r="H238" s="7" t="str">
        <f t="shared" si="38"/>
        <v>N/A</v>
      </c>
      <c r="I238" s="8" t="s">
        <v>1748</v>
      </c>
      <c r="J238" s="8">
        <v>14.32</v>
      </c>
      <c r="K238" s="25" t="s">
        <v>739</v>
      </c>
      <c r="L238" s="92" t="str">
        <f t="shared" si="39"/>
        <v>Yes</v>
      </c>
    </row>
    <row r="239" spans="1:12" x14ac:dyDescent="0.25">
      <c r="A239" s="153" t="s">
        <v>1574</v>
      </c>
      <c r="B239" s="21" t="s">
        <v>213</v>
      </c>
      <c r="C239" s="7">
        <v>0</v>
      </c>
      <c r="D239" s="7" t="str">
        <f t="shared" si="36"/>
        <v>N/A</v>
      </c>
      <c r="E239" s="7">
        <v>16.947932265999999</v>
      </c>
      <c r="F239" s="7" t="str">
        <f t="shared" si="37"/>
        <v>N/A</v>
      </c>
      <c r="G239" s="7">
        <v>27.166746021000002</v>
      </c>
      <c r="H239" s="7" t="str">
        <f t="shared" si="38"/>
        <v>N/A</v>
      </c>
      <c r="I239" s="8" t="s">
        <v>1748</v>
      </c>
      <c r="J239" s="8">
        <v>60.3</v>
      </c>
      <c r="K239" s="25" t="s">
        <v>739</v>
      </c>
      <c r="L239" s="92" t="str">
        <f t="shared" si="39"/>
        <v>No</v>
      </c>
    </row>
    <row r="240" spans="1:12" x14ac:dyDescent="0.25">
      <c r="A240" s="153" t="s">
        <v>1575</v>
      </c>
      <c r="B240" s="21" t="s">
        <v>213</v>
      </c>
      <c r="C240" s="7">
        <v>0</v>
      </c>
      <c r="D240" s="7" t="str">
        <f t="shared" si="36"/>
        <v>N/A</v>
      </c>
      <c r="E240" s="7">
        <v>1.1043827289000001</v>
      </c>
      <c r="F240" s="7" t="str">
        <f t="shared" si="37"/>
        <v>N/A</v>
      </c>
      <c r="G240" s="7">
        <v>6.2732759727999996</v>
      </c>
      <c r="H240" s="7" t="str">
        <f t="shared" si="38"/>
        <v>N/A</v>
      </c>
      <c r="I240" s="8" t="s">
        <v>1748</v>
      </c>
      <c r="J240" s="8">
        <v>468</v>
      </c>
      <c r="K240" s="25" t="s">
        <v>739</v>
      </c>
      <c r="L240" s="92" t="str">
        <f t="shared" si="39"/>
        <v>No</v>
      </c>
    </row>
    <row r="241" spans="1:12" x14ac:dyDescent="0.25">
      <c r="A241" s="153" t="s">
        <v>1576</v>
      </c>
      <c r="B241" s="21" t="s">
        <v>213</v>
      </c>
      <c r="C241" s="7">
        <v>0</v>
      </c>
      <c r="D241" s="7" t="str">
        <f t="shared" si="36"/>
        <v>N/A</v>
      </c>
      <c r="E241" s="7">
        <v>6.7587139099999999E-2</v>
      </c>
      <c r="F241" s="7" t="str">
        <f t="shared" si="37"/>
        <v>N/A</v>
      </c>
      <c r="G241" s="7">
        <v>9.6924839200000001E-2</v>
      </c>
      <c r="H241" s="7" t="str">
        <f t="shared" si="38"/>
        <v>N/A</v>
      </c>
      <c r="I241" s="8" t="s">
        <v>1748</v>
      </c>
      <c r="J241" s="8">
        <v>43.41</v>
      </c>
      <c r="K241" s="25" t="s">
        <v>739</v>
      </c>
      <c r="L241" s="92" t="str">
        <f t="shared" si="39"/>
        <v>No</v>
      </c>
    </row>
    <row r="242" spans="1:12" x14ac:dyDescent="0.25">
      <c r="A242" s="123" t="s">
        <v>1401</v>
      </c>
      <c r="B242" s="21" t="s">
        <v>213</v>
      </c>
      <c r="C242" s="10" t="s">
        <v>1748</v>
      </c>
      <c r="D242" s="7" t="str">
        <f t="shared" si="36"/>
        <v>N/A</v>
      </c>
      <c r="E242" s="10">
        <v>370974637</v>
      </c>
      <c r="F242" s="7" t="str">
        <f t="shared" si="37"/>
        <v>N/A</v>
      </c>
      <c r="G242" s="10">
        <v>366106136</v>
      </c>
      <c r="H242" s="7" t="str">
        <f t="shared" si="38"/>
        <v>N/A</v>
      </c>
      <c r="I242" s="8" t="s">
        <v>1748</v>
      </c>
      <c r="J242" s="8">
        <v>-1.31</v>
      </c>
      <c r="K242" s="25" t="s">
        <v>739</v>
      </c>
      <c r="L242" s="92" t="str">
        <f t="shared" si="39"/>
        <v>Yes</v>
      </c>
    </row>
    <row r="243" spans="1:12" x14ac:dyDescent="0.25">
      <c r="A243" s="123" t="s">
        <v>1577</v>
      </c>
      <c r="B243" s="21" t="s">
        <v>213</v>
      </c>
      <c r="C243" s="1" t="s">
        <v>1748</v>
      </c>
      <c r="D243" s="1" t="str">
        <f t="shared" si="36"/>
        <v>N/A</v>
      </c>
      <c r="E243" s="1">
        <v>18589</v>
      </c>
      <c r="F243" s="1" t="str">
        <f t="shared" si="37"/>
        <v>N/A</v>
      </c>
      <c r="G243" s="1">
        <v>21964</v>
      </c>
      <c r="H243" s="7" t="str">
        <f t="shared" si="38"/>
        <v>N/A</v>
      </c>
      <c r="I243" s="8" t="s">
        <v>1748</v>
      </c>
      <c r="J243" s="8">
        <v>18.16</v>
      </c>
      <c r="K243" s="25" t="s">
        <v>739</v>
      </c>
      <c r="L243" s="92" t="str">
        <f t="shared" si="39"/>
        <v>Yes</v>
      </c>
    </row>
    <row r="244" spans="1:12" ht="25" x14ac:dyDescent="0.25">
      <c r="A244" s="123" t="s">
        <v>1578</v>
      </c>
      <c r="B244" s="21" t="s">
        <v>213</v>
      </c>
      <c r="C244" s="10" t="s">
        <v>1748</v>
      </c>
      <c r="D244" s="7" t="str">
        <f t="shared" si="36"/>
        <v>N/A</v>
      </c>
      <c r="E244" s="10">
        <v>19956.675292</v>
      </c>
      <c r="F244" s="7" t="str">
        <f t="shared" si="37"/>
        <v>N/A</v>
      </c>
      <c r="G244" s="10">
        <v>16668.463668</v>
      </c>
      <c r="H244" s="7" t="str">
        <f t="shared" si="38"/>
        <v>N/A</v>
      </c>
      <c r="I244" s="8" t="s">
        <v>1748</v>
      </c>
      <c r="J244" s="8">
        <v>-16.5</v>
      </c>
      <c r="K244" s="25" t="s">
        <v>739</v>
      </c>
      <c r="L244" s="92" t="str">
        <f t="shared" si="39"/>
        <v>Yes</v>
      </c>
    </row>
    <row r="245" spans="1:12" ht="25" x14ac:dyDescent="0.25">
      <c r="A245" s="154" t="s">
        <v>1579</v>
      </c>
      <c r="B245" s="21" t="s">
        <v>213</v>
      </c>
      <c r="C245" s="10" t="s">
        <v>1748</v>
      </c>
      <c r="D245" s="7" t="str">
        <f t="shared" si="36"/>
        <v>N/A</v>
      </c>
      <c r="E245" s="10">
        <v>11440.239138999999</v>
      </c>
      <c r="F245" s="7" t="str">
        <f t="shared" si="37"/>
        <v>N/A</v>
      </c>
      <c r="G245" s="10">
        <v>9065.1762438000005</v>
      </c>
      <c r="H245" s="7" t="str">
        <f t="shared" si="38"/>
        <v>N/A</v>
      </c>
      <c r="I245" s="8" t="s">
        <v>1748</v>
      </c>
      <c r="J245" s="8">
        <v>-20.8</v>
      </c>
      <c r="K245" s="25" t="s">
        <v>739</v>
      </c>
      <c r="L245" s="92" t="str">
        <f t="shared" si="39"/>
        <v>Yes</v>
      </c>
    </row>
    <row r="246" spans="1:12" ht="25" x14ac:dyDescent="0.25">
      <c r="A246" s="154" t="s">
        <v>1580</v>
      </c>
      <c r="B246" s="21" t="s">
        <v>213</v>
      </c>
      <c r="C246" s="10" t="s">
        <v>1748</v>
      </c>
      <c r="D246" s="7" t="str">
        <f t="shared" si="36"/>
        <v>N/A</v>
      </c>
      <c r="E246" s="10">
        <v>25908.608401000001</v>
      </c>
      <c r="F246" s="7" t="str">
        <f t="shared" si="37"/>
        <v>N/A</v>
      </c>
      <c r="G246" s="10">
        <v>21079.646206000001</v>
      </c>
      <c r="H246" s="7" t="str">
        <f t="shared" si="38"/>
        <v>N/A</v>
      </c>
      <c r="I246" s="8" t="s">
        <v>1748</v>
      </c>
      <c r="J246" s="8">
        <v>-18.600000000000001</v>
      </c>
      <c r="K246" s="25" t="s">
        <v>739</v>
      </c>
      <c r="L246" s="92" t="str">
        <f t="shared" si="39"/>
        <v>Yes</v>
      </c>
    </row>
    <row r="247" spans="1:12" ht="25" x14ac:dyDescent="0.25">
      <c r="A247" s="154" t="s">
        <v>1581</v>
      </c>
      <c r="B247" s="21" t="s">
        <v>213</v>
      </c>
      <c r="C247" s="10" t="s">
        <v>1748</v>
      </c>
      <c r="D247" s="7" t="str">
        <f t="shared" si="36"/>
        <v>N/A</v>
      </c>
      <c r="E247" s="10">
        <v>18140.147959000002</v>
      </c>
      <c r="F247" s="7" t="str">
        <f t="shared" si="37"/>
        <v>N/A</v>
      </c>
      <c r="G247" s="10">
        <v>20266.440476</v>
      </c>
      <c r="H247" s="7" t="str">
        <f t="shared" si="38"/>
        <v>N/A</v>
      </c>
      <c r="I247" s="8" t="s">
        <v>1748</v>
      </c>
      <c r="J247" s="8">
        <v>11.72</v>
      </c>
      <c r="K247" s="25" t="s">
        <v>739</v>
      </c>
      <c r="L247" s="92" t="str">
        <f t="shared" si="39"/>
        <v>Yes</v>
      </c>
    </row>
    <row r="248" spans="1:12" ht="25" x14ac:dyDescent="0.25">
      <c r="A248" s="154" t="s">
        <v>1582</v>
      </c>
      <c r="B248" s="21" t="s">
        <v>213</v>
      </c>
      <c r="C248" s="10" t="s">
        <v>1748</v>
      </c>
      <c r="D248" s="7" t="str">
        <f t="shared" si="36"/>
        <v>N/A</v>
      </c>
      <c r="E248" s="10">
        <v>2986</v>
      </c>
      <c r="F248" s="7" t="str">
        <f t="shared" si="37"/>
        <v>N/A</v>
      </c>
      <c r="G248" s="10">
        <v>3442</v>
      </c>
      <c r="H248" s="7" t="str">
        <f t="shared" si="38"/>
        <v>N/A</v>
      </c>
      <c r="I248" s="8" t="s">
        <v>1748</v>
      </c>
      <c r="J248" s="8">
        <v>15.27</v>
      </c>
      <c r="K248" s="25" t="s">
        <v>739</v>
      </c>
      <c r="L248" s="92" t="str">
        <f t="shared" si="39"/>
        <v>Yes</v>
      </c>
    </row>
    <row r="249" spans="1:12" ht="25" x14ac:dyDescent="0.25">
      <c r="A249" s="149" t="s">
        <v>1583</v>
      </c>
      <c r="B249" s="21" t="s">
        <v>213</v>
      </c>
      <c r="C249" s="7">
        <v>0</v>
      </c>
      <c r="D249" s="7" t="str">
        <f t="shared" si="36"/>
        <v>N/A</v>
      </c>
      <c r="E249" s="7">
        <v>12.232904928</v>
      </c>
      <c r="F249" s="7" t="str">
        <f t="shared" si="37"/>
        <v>N/A</v>
      </c>
      <c r="G249" s="7">
        <v>14.121671146000001</v>
      </c>
      <c r="H249" s="7" t="str">
        <f t="shared" si="38"/>
        <v>N/A</v>
      </c>
      <c r="I249" s="8" t="s">
        <v>1748</v>
      </c>
      <c r="J249" s="8">
        <v>15.44</v>
      </c>
      <c r="K249" s="25" t="s">
        <v>739</v>
      </c>
      <c r="L249" s="92" t="str">
        <f t="shared" si="39"/>
        <v>Yes</v>
      </c>
    </row>
    <row r="250" spans="1:12" ht="25" x14ac:dyDescent="0.25">
      <c r="A250" s="153" t="s">
        <v>1584</v>
      </c>
      <c r="B250" s="21" t="s">
        <v>213</v>
      </c>
      <c r="C250" s="7">
        <v>0</v>
      </c>
      <c r="D250" s="7" t="str">
        <f t="shared" si="36"/>
        <v>N/A</v>
      </c>
      <c r="E250" s="7">
        <v>25.591160982000002</v>
      </c>
      <c r="F250" s="7" t="str">
        <f t="shared" si="37"/>
        <v>N/A</v>
      </c>
      <c r="G250" s="7">
        <v>28.557220998999998</v>
      </c>
      <c r="H250" s="7" t="str">
        <f t="shared" si="38"/>
        <v>N/A</v>
      </c>
      <c r="I250" s="8" t="s">
        <v>1748</v>
      </c>
      <c r="J250" s="8">
        <v>11.59</v>
      </c>
      <c r="K250" s="25" t="s">
        <v>739</v>
      </c>
      <c r="L250" s="92" t="str">
        <f t="shared" si="39"/>
        <v>Yes</v>
      </c>
    </row>
    <row r="251" spans="1:12" ht="25" x14ac:dyDescent="0.25">
      <c r="A251" s="153" t="s">
        <v>1585</v>
      </c>
      <c r="B251" s="21" t="s">
        <v>213</v>
      </c>
      <c r="C251" s="7">
        <v>0</v>
      </c>
      <c r="D251" s="7" t="str">
        <f t="shared" si="36"/>
        <v>N/A</v>
      </c>
      <c r="E251" s="7">
        <v>15.495046653999999</v>
      </c>
      <c r="F251" s="7" t="str">
        <f t="shared" si="37"/>
        <v>N/A</v>
      </c>
      <c r="G251" s="7">
        <v>19.603514695000001</v>
      </c>
      <c r="H251" s="7" t="str">
        <f t="shared" si="38"/>
        <v>N/A</v>
      </c>
      <c r="I251" s="8" t="s">
        <v>1748</v>
      </c>
      <c r="J251" s="8">
        <v>26.51</v>
      </c>
      <c r="K251" s="25" t="s">
        <v>739</v>
      </c>
      <c r="L251" s="92" t="str">
        <f t="shared" si="39"/>
        <v>Yes</v>
      </c>
    </row>
    <row r="252" spans="1:12" ht="25" x14ac:dyDescent="0.25">
      <c r="A252" s="153" t="s">
        <v>1586</v>
      </c>
      <c r="B252" s="21" t="s">
        <v>213</v>
      </c>
      <c r="C252" s="7">
        <v>0</v>
      </c>
      <c r="D252" s="7" t="str">
        <f t="shared" si="36"/>
        <v>N/A</v>
      </c>
      <c r="E252" s="7">
        <v>0.90949165909999996</v>
      </c>
      <c r="F252" s="7" t="str">
        <f t="shared" si="37"/>
        <v>N/A</v>
      </c>
      <c r="G252" s="7">
        <v>0.7191472968</v>
      </c>
      <c r="H252" s="7" t="str">
        <f t="shared" si="38"/>
        <v>N/A</v>
      </c>
      <c r="I252" s="8" t="s">
        <v>1748</v>
      </c>
      <c r="J252" s="8">
        <v>-20.9</v>
      </c>
      <c r="K252" s="25" t="s">
        <v>739</v>
      </c>
      <c r="L252" s="92" t="str">
        <f t="shared" si="39"/>
        <v>Yes</v>
      </c>
    </row>
    <row r="253" spans="1:12" ht="25" x14ac:dyDescent="0.25">
      <c r="A253" s="155" t="s">
        <v>1587</v>
      </c>
      <c r="B253" s="100" t="s">
        <v>213</v>
      </c>
      <c r="C253" s="131">
        <v>0</v>
      </c>
      <c r="D253" s="131" t="str">
        <f t="shared" si="36"/>
        <v>N/A</v>
      </c>
      <c r="E253" s="131">
        <v>9.6553056000000005E-3</v>
      </c>
      <c r="F253" s="131" t="str">
        <f t="shared" si="37"/>
        <v>N/A</v>
      </c>
      <c r="G253" s="131">
        <v>8.8113489999999996E-3</v>
      </c>
      <c r="H253" s="131" t="str">
        <f t="shared" si="38"/>
        <v>N/A</v>
      </c>
      <c r="I253" s="132" t="s">
        <v>1748</v>
      </c>
      <c r="J253" s="132">
        <v>-8.74</v>
      </c>
      <c r="K253" s="145" t="s">
        <v>739</v>
      </c>
      <c r="L253" s="103" t="str">
        <f t="shared" si="39"/>
        <v>Yes</v>
      </c>
    </row>
    <row r="254" spans="1:12" x14ac:dyDescent="0.25">
      <c r="A254" s="170" t="s">
        <v>1646</v>
      </c>
      <c r="B254" s="171"/>
      <c r="C254" s="171"/>
      <c r="D254" s="171"/>
      <c r="E254" s="171"/>
      <c r="F254" s="171"/>
      <c r="G254" s="171"/>
      <c r="H254" s="171"/>
      <c r="I254" s="171"/>
      <c r="J254" s="171"/>
      <c r="K254" s="171"/>
      <c r="L254" s="172"/>
    </row>
    <row r="255" spans="1:12" x14ac:dyDescent="0.25">
      <c r="A255" s="165" t="s">
        <v>1644</v>
      </c>
      <c r="B255" s="166"/>
      <c r="C255" s="166"/>
      <c r="D255" s="166"/>
      <c r="E255" s="166"/>
      <c r="F255" s="166"/>
      <c r="G255" s="166"/>
      <c r="H255" s="166"/>
      <c r="I255" s="166"/>
      <c r="J255" s="166"/>
      <c r="K255" s="166"/>
      <c r="L255" s="167"/>
    </row>
    <row r="256" spans="1:12" s="13" customFormat="1" x14ac:dyDescent="0.25">
      <c r="A256" s="168" t="s">
        <v>1742</v>
      </c>
      <c r="B256" s="168"/>
      <c r="C256" s="168"/>
      <c r="D256" s="168"/>
      <c r="E256" s="168"/>
      <c r="F256" s="168"/>
      <c r="G256" s="168"/>
      <c r="H256" s="168"/>
      <c r="I256" s="168"/>
      <c r="J256" s="168"/>
      <c r="K256" s="168"/>
      <c r="L256" s="169"/>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50"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8" activePane="bottomRight" state="frozen"/>
      <selection activeCell="L3" sqref="L3"/>
      <selection pane="topRight" activeCell="L3" sqref="L3"/>
      <selection pane="bottomLeft" activeCell="L3" sqref="L3"/>
      <selection pane="bottomRight" activeCell="A26" sqref="A26:K26"/>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1589</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89" t="s">
        <v>341</v>
      </c>
      <c r="B6" s="5" t="s">
        <v>213</v>
      </c>
      <c r="C6" s="14" t="s">
        <v>1746</v>
      </c>
      <c r="D6" s="5" t="s">
        <v>213</v>
      </c>
      <c r="E6" s="14">
        <v>7</v>
      </c>
      <c r="F6" s="5" t="s">
        <v>213</v>
      </c>
      <c r="G6" s="14" t="s">
        <v>1746</v>
      </c>
      <c r="H6" s="5" t="s">
        <v>213</v>
      </c>
      <c r="I6" s="6" t="s">
        <v>213</v>
      </c>
      <c r="J6" s="6" t="s">
        <v>213</v>
      </c>
      <c r="K6" s="92" t="s">
        <v>213</v>
      </c>
    </row>
    <row r="7" spans="1:11" s="15" customFormat="1" x14ac:dyDescent="0.25">
      <c r="A7" s="90" t="s">
        <v>301</v>
      </c>
      <c r="B7" s="16" t="s">
        <v>213</v>
      </c>
      <c r="C7" s="17" t="s">
        <v>1748</v>
      </c>
      <c r="D7" s="18" t="str">
        <f>IF($B7="N/A","N/A",IF(C7&gt;15,"No",IF(C7&lt;-15,"No","Yes")))</f>
        <v>N/A</v>
      </c>
      <c r="E7" s="17">
        <v>64982</v>
      </c>
      <c r="F7" s="18" t="str">
        <f>IF($B7="N/A","N/A",IF(E7&gt;15,"No",IF(E7&lt;-15,"No","Yes")))</f>
        <v>N/A</v>
      </c>
      <c r="G7" s="17">
        <v>75036</v>
      </c>
      <c r="H7" s="18" t="str">
        <f>IF($B7="N/A","N/A",IF(G7&gt;15,"No",IF(G7&lt;-15,"No","Yes")))</f>
        <v>N/A</v>
      </c>
      <c r="I7" s="19" t="s">
        <v>1748</v>
      </c>
      <c r="J7" s="19">
        <v>15.47</v>
      </c>
      <c r="K7" s="93" t="str">
        <f t="shared" ref="K7:K24" si="0">IF(J7="Div by 0", "N/A", IF(J7="N/A","N/A", IF(J7&gt;30, "No", IF(J7&lt;-30, "No", "Yes"))))</f>
        <v>Yes</v>
      </c>
    </row>
    <row r="8" spans="1:11" x14ac:dyDescent="0.25">
      <c r="A8" s="89" t="s">
        <v>361</v>
      </c>
      <c r="B8" s="16" t="s">
        <v>213</v>
      </c>
      <c r="C8" s="20" t="s">
        <v>1748</v>
      </c>
      <c r="D8" s="18" t="str">
        <f>IF($B8="N/A","N/A",IF(C8&gt;15,"No",IF(C8&lt;-15,"No","Yes")))</f>
        <v>N/A</v>
      </c>
      <c r="E8" s="20">
        <v>60.529069589000002</v>
      </c>
      <c r="F8" s="18" t="str">
        <f>IF($B8="N/A","N/A",IF(E8&gt;15,"No",IF(E8&lt;-15,"No","Yes")))</f>
        <v>N/A</v>
      </c>
      <c r="G8" s="20">
        <v>51.250066635000003</v>
      </c>
      <c r="H8" s="18" t="str">
        <f>IF($B8="N/A","N/A",IF(G8&gt;15,"No",IF(G8&lt;-15,"No","Yes")))</f>
        <v>N/A</v>
      </c>
      <c r="I8" s="19" t="s">
        <v>1748</v>
      </c>
      <c r="J8" s="19">
        <v>-15.3</v>
      </c>
      <c r="K8" s="93" t="str">
        <f t="shared" si="0"/>
        <v>Yes</v>
      </c>
    </row>
    <row r="9" spans="1:11" x14ac:dyDescent="0.25">
      <c r="A9" s="89" t="s">
        <v>302</v>
      </c>
      <c r="B9" s="21" t="s">
        <v>213</v>
      </c>
      <c r="C9" s="5" t="s">
        <v>1748</v>
      </c>
      <c r="D9" s="5" t="str">
        <f>IF($B9="N/A","N/A",IF(C9&gt;15,"No",IF(C9&lt;-15,"No","Yes")))</f>
        <v>N/A</v>
      </c>
      <c r="E9" s="5">
        <v>39.470930410999998</v>
      </c>
      <c r="F9" s="5" t="str">
        <f>IF($B9="N/A","N/A",IF(E9&gt;15,"No",IF(E9&lt;-15,"No","Yes")))</f>
        <v>N/A</v>
      </c>
      <c r="G9" s="5">
        <v>48.749933364999997</v>
      </c>
      <c r="H9" s="5" t="str">
        <f>IF($B9="N/A","N/A",IF(G9&gt;15,"No",IF(G9&lt;-15,"No","Yes")))</f>
        <v>N/A</v>
      </c>
      <c r="I9" s="6" t="s">
        <v>1748</v>
      </c>
      <c r="J9" s="6">
        <v>23.51</v>
      </c>
      <c r="K9" s="92" t="str">
        <f t="shared" si="0"/>
        <v>Yes</v>
      </c>
    </row>
    <row r="10" spans="1:11" x14ac:dyDescent="0.25">
      <c r="A10" s="89" t="s">
        <v>303</v>
      </c>
      <c r="B10" s="21" t="s">
        <v>213</v>
      </c>
      <c r="C10" s="5" t="s">
        <v>1748</v>
      </c>
      <c r="D10" s="5" t="str">
        <f>IF($B10="N/A","N/A",IF(C10&gt;15,"No",IF(C10&lt;-15,"No","Yes")))</f>
        <v>N/A</v>
      </c>
      <c r="E10" s="5">
        <v>0</v>
      </c>
      <c r="F10" s="5" t="str">
        <f>IF($B10="N/A","N/A",IF(E10&gt;15,"No",IF(E10&lt;-15,"No","Yes")))</f>
        <v>N/A</v>
      </c>
      <c r="G10" s="5">
        <v>0</v>
      </c>
      <c r="H10" s="5" t="str">
        <f>IF($B10="N/A","N/A",IF(G10&gt;15,"No",IF(G10&lt;-15,"No","Yes")))</f>
        <v>N/A</v>
      </c>
      <c r="I10" s="6" t="s">
        <v>1748</v>
      </c>
      <c r="J10" s="6" t="s">
        <v>1748</v>
      </c>
      <c r="K10" s="92" t="str">
        <f t="shared" si="0"/>
        <v>N/A</v>
      </c>
    </row>
    <row r="11" spans="1:11" x14ac:dyDescent="0.25">
      <c r="A11" s="89" t="s">
        <v>817</v>
      </c>
      <c r="B11" s="21" t="s">
        <v>214</v>
      </c>
      <c r="C11" s="5" t="s">
        <v>1748</v>
      </c>
      <c r="D11" s="5" t="str">
        <f>IF(OR($B11="N/A",$C11="N/A"),"N/A",IF(C11&gt;100,"No",IF(C11&lt;95,"No","Yes")))</f>
        <v>No</v>
      </c>
      <c r="E11" s="5">
        <v>99.933827828999995</v>
      </c>
      <c r="F11" s="5" t="str">
        <f>IF(OR($B11="N/A",$E11="N/A"),"N/A",IF(E11&gt;100,"No",IF(E11&lt;95,"No","Yes")))</f>
        <v>Yes</v>
      </c>
      <c r="G11" s="5">
        <v>99.992003838000002</v>
      </c>
      <c r="H11" s="5" t="str">
        <f>IF($B11="N/A","N/A",IF(G11&gt;100,"No",IF(G11&lt;95,"No","Yes")))</f>
        <v>Yes</v>
      </c>
      <c r="I11" s="6" t="s">
        <v>1748</v>
      </c>
      <c r="J11" s="6">
        <v>5.8200000000000002E-2</v>
      </c>
      <c r="K11" s="92" t="str">
        <f t="shared" si="0"/>
        <v>Yes</v>
      </c>
    </row>
    <row r="12" spans="1:11" x14ac:dyDescent="0.25">
      <c r="A12" s="89" t="s">
        <v>304</v>
      </c>
      <c r="B12" s="21" t="s">
        <v>213</v>
      </c>
      <c r="C12" s="5" t="s">
        <v>1748</v>
      </c>
      <c r="D12" s="5" t="str">
        <f t="shared" ref="D12:D13" si="1">IF(OR($B12="N/A",$C12="N/A"),"N/A",IF(C12&gt;100,"No",IF(C12&lt;95,"No","Yes")))</f>
        <v>N/A</v>
      </c>
      <c r="E12" s="5">
        <v>0</v>
      </c>
      <c r="F12" s="5" t="str">
        <f t="shared" ref="F12:F13" si="2">IF(OR($B12="N/A",$E12="N/A"),"N/A",IF(E12&gt;100,"No",IF(E12&lt;95,"No","Yes")))</f>
        <v>N/A</v>
      </c>
      <c r="G12" s="5">
        <v>38.381980540999997</v>
      </c>
      <c r="H12" s="5" t="str">
        <f t="shared" ref="H12:H13" si="3">IF($B12="N/A","N/A",IF(G12&gt;100,"No",IF(G12&lt;95,"No","Yes")))</f>
        <v>N/A</v>
      </c>
      <c r="I12" s="6" t="s">
        <v>1748</v>
      </c>
      <c r="J12" s="6" t="s">
        <v>1748</v>
      </c>
      <c r="K12" s="92" t="str">
        <f t="shared" si="0"/>
        <v>N/A</v>
      </c>
    </row>
    <row r="13" spans="1:11" x14ac:dyDescent="0.25">
      <c r="A13" s="89" t="s">
        <v>818</v>
      </c>
      <c r="B13" s="21" t="s">
        <v>214</v>
      </c>
      <c r="C13" s="5" t="s">
        <v>1748</v>
      </c>
      <c r="D13" s="5" t="str">
        <f t="shared" si="1"/>
        <v>No</v>
      </c>
      <c r="E13" s="5">
        <v>99.933827828999995</v>
      </c>
      <c r="F13" s="5" t="str">
        <f t="shared" si="2"/>
        <v>Yes</v>
      </c>
      <c r="G13" s="5">
        <v>99.056452902999993</v>
      </c>
      <c r="H13" s="5" t="str">
        <f t="shared" si="3"/>
        <v>Yes</v>
      </c>
      <c r="I13" s="6" t="s">
        <v>1748</v>
      </c>
      <c r="J13" s="6">
        <v>-0.878</v>
      </c>
      <c r="K13" s="92" t="str">
        <f t="shared" si="0"/>
        <v>Yes</v>
      </c>
    </row>
    <row r="14" spans="1:11" x14ac:dyDescent="0.25">
      <c r="A14" s="90" t="s">
        <v>305</v>
      </c>
      <c r="B14" s="21" t="s">
        <v>213</v>
      </c>
      <c r="C14" s="22" t="s">
        <v>1748</v>
      </c>
      <c r="D14" s="5" t="str">
        <f>IF($B14="N/A","N/A",IF(C14&gt;15,"No",IF(C14&lt;-15,"No","Yes")))</f>
        <v>N/A</v>
      </c>
      <c r="E14" s="22">
        <v>39333</v>
      </c>
      <c r="F14" s="5" t="str">
        <f>IF($B14="N/A","N/A",IF(E14&gt;15,"No",IF(E14&lt;-15,"No","Yes")))</f>
        <v>N/A</v>
      </c>
      <c r="G14" s="22">
        <v>38456</v>
      </c>
      <c r="H14" s="5" t="str">
        <f>IF($B14="N/A","N/A",IF(G14&gt;15,"No",IF(G14&lt;-15,"No","Yes")))</f>
        <v>N/A</v>
      </c>
      <c r="I14" s="6" t="s">
        <v>1748</v>
      </c>
      <c r="J14" s="6">
        <v>-2.23</v>
      </c>
      <c r="K14" s="92" t="str">
        <f t="shared" si="0"/>
        <v>Yes</v>
      </c>
    </row>
    <row r="15" spans="1:11" x14ac:dyDescent="0.25">
      <c r="A15" s="89" t="s">
        <v>435</v>
      </c>
      <c r="B15" s="21" t="s">
        <v>215</v>
      </c>
      <c r="C15" s="5" t="s">
        <v>1748</v>
      </c>
      <c r="D15" s="5" t="str">
        <f>IF($B15="N/A","N/A",IF(C15&gt;20,"No",IF(C15&lt;5,"No","Yes")))</f>
        <v>No</v>
      </c>
      <c r="E15" s="5">
        <v>23.387486334999998</v>
      </c>
      <c r="F15" s="5" t="str">
        <f>IF($B15="N/A","N/A",IF(E15&gt;20,"No",IF(E15&lt;5,"No","Yes")))</f>
        <v>No</v>
      </c>
      <c r="G15" s="5">
        <v>22.883295194999999</v>
      </c>
      <c r="H15" s="5" t="str">
        <f>IF($B15="N/A","N/A",IF(G15&gt;20,"No",IF(G15&lt;5,"No","Yes")))</f>
        <v>No</v>
      </c>
      <c r="I15" s="6" t="s">
        <v>1748</v>
      </c>
      <c r="J15" s="6">
        <v>-2.16</v>
      </c>
      <c r="K15" s="92" t="str">
        <f t="shared" si="0"/>
        <v>Yes</v>
      </c>
    </row>
    <row r="16" spans="1:11" x14ac:dyDescent="0.25">
      <c r="A16" s="89" t="s">
        <v>436</v>
      </c>
      <c r="B16" s="21" t="s">
        <v>213</v>
      </c>
      <c r="C16" s="5" t="s">
        <v>1748</v>
      </c>
      <c r="D16" s="5" t="str">
        <f>IF($B16="N/A","N/A",IF(C16&gt;15,"No",IF(C16&lt;-15,"No","Yes")))</f>
        <v>N/A</v>
      </c>
      <c r="E16" s="5">
        <v>76.612513664999994</v>
      </c>
      <c r="F16" s="5" t="str">
        <f>IF($B16="N/A","N/A",IF(E16&gt;15,"No",IF(E16&lt;-15,"No","Yes")))</f>
        <v>N/A</v>
      </c>
      <c r="G16" s="5">
        <v>77.116704804999998</v>
      </c>
      <c r="H16" s="5" t="str">
        <f>IF($B16="N/A","N/A",IF(G16&gt;15,"No",IF(G16&lt;-15,"No","Yes")))</f>
        <v>N/A</v>
      </c>
      <c r="I16" s="6" t="s">
        <v>1748</v>
      </c>
      <c r="J16" s="6">
        <v>0.65810000000000002</v>
      </c>
      <c r="K16" s="92" t="str">
        <f t="shared" si="0"/>
        <v>Yes</v>
      </c>
    </row>
    <row r="17" spans="1:11" x14ac:dyDescent="0.25">
      <c r="A17" s="89" t="s">
        <v>437</v>
      </c>
      <c r="B17" s="21" t="s">
        <v>213</v>
      </c>
      <c r="C17" s="5" t="s">
        <v>1748</v>
      </c>
      <c r="D17" s="5" t="str">
        <f>IF($B17="N/A","N/A",IF(C17&gt;15,"No",IF(C17&lt;-15,"No","Yes")))</f>
        <v>N/A</v>
      </c>
      <c r="E17" s="5">
        <v>8.9695675386999998</v>
      </c>
      <c r="F17" s="5" t="str">
        <f>IF($B17="N/A","N/A",IF(E17&gt;15,"No",IF(E17&lt;-15,"No","Yes")))</f>
        <v>N/A</v>
      </c>
      <c r="G17" s="5">
        <v>6.1810900770000003</v>
      </c>
      <c r="H17" s="5" t="str">
        <f>IF($B17="N/A","N/A",IF(G17&gt;15,"No",IF(G17&lt;-15,"No","Yes")))</f>
        <v>N/A</v>
      </c>
      <c r="I17" s="6" t="s">
        <v>1748</v>
      </c>
      <c r="J17" s="6">
        <v>-31.1</v>
      </c>
      <c r="K17" s="92" t="str">
        <f t="shared" si="0"/>
        <v>No</v>
      </c>
    </row>
    <row r="18" spans="1:11" x14ac:dyDescent="0.25">
      <c r="A18" s="89" t="s">
        <v>819</v>
      </c>
      <c r="B18" s="21" t="s">
        <v>213</v>
      </c>
      <c r="C18" s="51" t="s">
        <v>1748</v>
      </c>
      <c r="D18" s="5" t="str">
        <f>IF($B18="N/A","N/A",IF(C18&gt;15,"No",IF(C18&lt;-15,"No","Yes")))</f>
        <v>N/A</v>
      </c>
      <c r="E18" s="51">
        <v>11232.231008999999</v>
      </c>
      <c r="F18" s="5" t="str">
        <f>IF($B18="N/A","N/A",IF(E18&gt;15,"No",IF(E18&lt;-15,"No","Yes")))</f>
        <v>N/A</v>
      </c>
      <c r="G18" s="51">
        <v>22022.459403000001</v>
      </c>
      <c r="H18" s="5" t="str">
        <f>IF($B18="N/A","N/A",IF(G18&gt;15,"No",IF(G18&lt;-15,"No","Yes")))</f>
        <v>N/A</v>
      </c>
      <c r="I18" s="6" t="s">
        <v>1748</v>
      </c>
      <c r="J18" s="6">
        <v>96.06</v>
      </c>
      <c r="K18" s="92" t="str">
        <f t="shared" si="0"/>
        <v>No</v>
      </c>
    </row>
    <row r="19" spans="1:11" x14ac:dyDescent="0.25">
      <c r="A19" s="91" t="s">
        <v>306</v>
      </c>
      <c r="B19" s="21" t="s">
        <v>213</v>
      </c>
      <c r="C19" s="22">
        <v>0</v>
      </c>
      <c r="D19" s="21" t="s">
        <v>213</v>
      </c>
      <c r="E19" s="22">
        <v>4959</v>
      </c>
      <c r="F19" s="21" t="s">
        <v>213</v>
      </c>
      <c r="G19" s="22">
        <v>4118</v>
      </c>
      <c r="H19" s="5" t="str">
        <f>IF($B19="N/A","N/A",IF(G19&gt;15,"No",IF(G19&lt;-15,"No","Yes")))</f>
        <v>N/A</v>
      </c>
      <c r="I19" s="6" t="s">
        <v>1748</v>
      </c>
      <c r="J19" s="6">
        <v>-17</v>
      </c>
      <c r="K19" s="92" t="str">
        <f t="shared" si="0"/>
        <v>Yes</v>
      </c>
    </row>
    <row r="20" spans="1:11" x14ac:dyDescent="0.25">
      <c r="A20" s="91" t="s">
        <v>346</v>
      </c>
      <c r="B20" s="21" t="s">
        <v>213</v>
      </c>
      <c r="C20" s="4" t="s">
        <v>1748</v>
      </c>
      <c r="D20" s="21" t="s">
        <v>213</v>
      </c>
      <c r="E20" s="4">
        <v>7.6313440645000004</v>
      </c>
      <c r="F20" s="21" t="s">
        <v>213</v>
      </c>
      <c r="G20" s="4">
        <v>5.4880324110999998</v>
      </c>
      <c r="H20" s="5" t="str">
        <f>IF($B20="N/A","N/A",IF(G20&gt;15,"No",IF(G20&lt;-15,"No","Yes")))</f>
        <v>N/A</v>
      </c>
      <c r="I20" s="6" t="s">
        <v>1748</v>
      </c>
      <c r="J20" s="6">
        <v>-28.1</v>
      </c>
      <c r="K20" s="92" t="str">
        <f t="shared" si="0"/>
        <v>Yes</v>
      </c>
    </row>
    <row r="21" spans="1:11" ht="25" x14ac:dyDescent="0.25">
      <c r="A21" s="91" t="s">
        <v>820</v>
      </c>
      <c r="B21" s="21" t="s">
        <v>213</v>
      </c>
      <c r="C21" s="23" t="s">
        <v>1748</v>
      </c>
      <c r="D21" s="5" t="str">
        <f>IF($B21="N/A","N/A",IF(C21&gt;60,"No",IF(C21&lt;15,"No","Yes")))</f>
        <v>N/A</v>
      </c>
      <c r="E21" s="23">
        <v>6685.8757814000001</v>
      </c>
      <c r="F21" s="5" t="str">
        <f>IF($B21="N/A","N/A",IF(E21&gt;60,"No",IF(E21&lt;15,"No","Yes")))</f>
        <v>N/A</v>
      </c>
      <c r="G21" s="23">
        <v>6840.3508984999999</v>
      </c>
      <c r="H21" s="5" t="str">
        <f>IF($B21="N/A","N/A",IF(G21&gt;60,"No",IF(G21&lt;15,"No","Yes")))</f>
        <v>N/A</v>
      </c>
      <c r="I21" s="6" t="s">
        <v>1748</v>
      </c>
      <c r="J21" s="6">
        <v>2.31</v>
      </c>
      <c r="K21" s="92" t="str">
        <f t="shared" si="0"/>
        <v>Yes</v>
      </c>
    </row>
    <row r="22" spans="1:11" x14ac:dyDescent="0.25">
      <c r="A22" s="91" t="s">
        <v>821</v>
      </c>
      <c r="B22" s="21" t="s">
        <v>217</v>
      </c>
      <c r="C22" s="22" t="s">
        <v>1748</v>
      </c>
      <c r="D22" s="5" t="str">
        <f>IF($B22="N/A","N/A",IF(C22="N/A","N/A",IF(C22=0,"Yes","No")))</f>
        <v>No</v>
      </c>
      <c r="E22" s="22">
        <v>11</v>
      </c>
      <c r="F22" s="5" t="str">
        <f>IF($B22="N/A","N/A",IF(E22="N/A","N/A",IF(E22=0,"Yes","No")))</f>
        <v>No</v>
      </c>
      <c r="G22" s="22">
        <v>11</v>
      </c>
      <c r="H22" s="5" t="str">
        <f>IF($B22="N/A","N/A",IF(G22=0,"Yes","No"))</f>
        <v>No</v>
      </c>
      <c r="I22" s="6" t="s">
        <v>1748</v>
      </c>
      <c r="J22" s="6">
        <v>100</v>
      </c>
      <c r="K22" s="92" t="str">
        <f t="shared" si="0"/>
        <v>No</v>
      </c>
    </row>
    <row r="23" spans="1:11" x14ac:dyDescent="0.25">
      <c r="A23" s="91" t="s">
        <v>822</v>
      </c>
      <c r="B23" s="21" t="s">
        <v>217</v>
      </c>
      <c r="C23" s="5" t="s">
        <v>1748</v>
      </c>
      <c r="D23" s="5" t="str">
        <f>IF($B23="N/A","N/A",IF(C23="N/A","N/A",IF(C23=0,"Yes","No")))</f>
        <v>No</v>
      </c>
      <c r="E23" s="5">
        <v>0</v>
      </c>
      <c r="F23" s="5" t="str">
        <f t="shared" ref="F23:F24" si="4">IF($B23="N/A","N/A",IF(E23="N/A","N/A",IF(E23=0,"Yes","No")))</f>
        <v>Yes</v>
      </c>
      <c r="G23" s="5">
        <v>0</v>
      </c>
      <c r="H23" s="5" t="str">
        <f t="shared" ref="H23:H24" si="5">IF($B23="N/A","N/A",IF(G23=0,"Yes","No"))</f>
        <v>Yes</v>
      </c>
      <c r="I23" s="6" t="s">
        <v>1748</v>
      </c>
      <c r="J23" s="6" t="s">
        <v>1748</v>
      </c>
      <c r="K23" s="92" t="str">
        <f t="shared" si="0"/>
        <v>N/A</v>
      </c>
    </row>
    <row r="24" spans="1:11" x14ac:dyDescent="0.25">
      <c r="A24" s="99" t="s">
        <v>823</v>
      </c>
      <c r="B24" s="100" t="s">
        <v>217</v>
      </c>
      <c r="C24" s="121" t="s">
        <v>1748</v>
      </c>
      <c r="D24" s="101" t="str">
        <f>IF($B24="N/A","N/A",IF(C24="N/A","N/A",IF(C24=0,"Yes","No")))</f>
        <v>No</v>
      </c>
      <c r="E24" s="121">
        <v>0</v>
      </c>
      <c r="F24" s="101" t="str">
        <f t="shared" si="4"/>
        <v>Yes</v>
      </c>
      <c r="G24" s="121">
        <v>0</v>
      </c>
      <c r="H24" s="101" t="str">
        <f t="shared" si="5"/>
        <v>Yes</v>
      </c>
      <c r="I24" s="102" t="s">
        <v>1748</v>
      </c>
      <c r="J24" s="102" t="s">
        <v>1748</v>
      </c>
      <c r="K24" s="103" t="str">
        <f t="shared" si="0"/>
        <v>N/A</v>
      </c>
    </row>
    <row r="25" spans="1:11" s="67" customFormat="1" x14ac:dyDescent="0.25">
      <c r="A25" s="170" t="s">
        <v>1646</v>
      </c>
      <c r="B25" s="171"/>
      <c r="C25" s="171"/>
      <c r="D25" s="171"/>
      <c r="E25" s="171"/>
      <c r="F25" s="171"/>
      <c r="G25" s="171"/>
      <c r="H25" s="171"/>
      <c r="I25" s="171"/>
      <c r="J25" s="171"/>
      <c r="K25" s="172"/>
    </row>
    <row r="26" spans="1:11" ht="16.5" customHeight="1" x14ac:dyDescent="0.25">
      <c r="A26" s="165" t="s">
        <v>1644</v>
      </c>
      <c r="B26" s="166"/>
      <c r="C26" s="166"/>
      <c r="D26" s="166"/>
      <c r="E26" s="166"/>
      <c r="F26" s="166"/>
      <c r="G26" s="166"/>
      <c r="H26" s="166"/>
      <c r="I26" s="166"/>
      <c r="J26" s="166"/>
      <c r="K26" s="167"/>
    </row>
    <row r="27" spans="1:11" x14ac:dyDescent="0.25">
      <c r="A27" s="168" t="s">
        <v>1742</v>
      </c>
      <c r="B27" s="168"/>
      <c r="C27" s="168"/>
      <c r="D27" s="168"/>
      <c r="E27" s="168"/>
      <c r="F27" s="168"/>
      <c r="G27" s="168"/>
      <c r="H27" s="168"/>
      <c r="I27" s="168"/>
      <c r="J27" s="168"/>
      <c r="K27" s="169"/>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7" activePane="bottomRight" state="frozen"/>
      <selection activeCell="L3" sqref="L3"/>
      <selection pane="topRight" activeCell="L3" sqref="L3"/>
      <selection pane="bottomLeft" activeCell="L3" sqref="L3"/>
      <selection pane="bottomRight" activeCell="A43" sqref="A43:K43"/>
    </sheetView>
  </sheetViews>
  <sheetFormatPr defaultColWidth="9.1796875" defaultRowHeight="12.5" x14ac:dyDescent="0.25"/>
  <cols>
    <col min="1" max="1" width="77.26953125" style="24" customWidth="1"/>
    <col min="2" max="2" width="20"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179687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1590</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88" t="s">
        <v>301</v>
      </c>
      <c r="B6" s="21" t="s">
        <v>213</v>
      </c>
      <c r="C6" s="22" t="s">
        <v>1748</v>
      </c>
      <c r="D6" s="5" t="str">
        <f>IF($B6="N/A","N/A",IF(C6&gt;15,"No",IF(C6&lt;-15,"No","Yes")))</f>
        <v>N/A</v>
      </c>
      <c r="E6" s="22">
        <v>30134</v>
      </c>
      <c r="F6" s="5" t="str">
        <f>IF($B6="N/A","N/A",IF(E6&gt;15,"No",IF(E6&lt;-15,"No","Yes")))</f>
        <v>N/A</v>
      </c>
      <c r="G6" s="22">
        <v>29656</v>
      </c>
      <c r="H6" s="5" t="str">
        <f>IF($B6="N/A","N/A",IF(G6&gt;15,"No",IF(G6&lt;-15,"No","Yes")))</f>
        <v>N/A</v>
      </c>
      <c r="I6" s="6" t="s">
        <v>1748</v>
      </c>
      <c r="J6" s="6">
        <v>-1.59</v>
      </c>
      <c r="K6" s="92" t="str">
        <f t="shared" ref="K6:K36" si="0">IF(J6="Div by 0", "N/A", IF(J6="N/A","N/A", IF(J6&gt;30, "No", IF(J6&lt;-30, "No", "Yes"))))</f>
        <v>Yes</v>
      </c>
    </row>
    <row r="7" spans="1:11" x14ac:dyDescent="0.25">
      <c r="A7" s="88" t="s">
        <v>307</v>
      </c>
      <c r="B7" s="21" t="s">
        <v>214</v>
      </c>
      <c r="C7" s="63" t="s">
        <v>1748</v>
      </c>
      <c r="D7" s="5" t="str">
        <f>IF($B7="N/A","N/A",IF(C7&gt;100,"No",IF(C7&lt;95,"No","Yes")))</f>
        <v>No</v>
      </c>
      <c r="E7" s="63">
        <v>100</v>
      </c>
      <c r="F7" s="5" t="str">
        <f>IF($B7="N/A","N/A",IF(E7&gt;100,"No",IF(E7&lt;95,"No","Yes")))</f>
        <v>Yes</v>
      </c>
      <c r="G7" s="5">
        <v>100</v>
      </c>
      <c r="H7" s="5" t="str">
        <f>IF($B7="N/A","N/A",IF(G7&gt;100,"No",IF(G7&lt;95,"No","Yes")))</f>
        <v>Yes</v>
      </c>
      <c r="I7" s="6" t="s">
        <v>1748</v>
      </c>
      <c r="J7" s="6">
        <v>0</v>
      </c>
      <c r="K7" s="92" t="str">
        <f t="shared" si="0"/>
        <v>Yes</v>
      </c>
    </row>
    <row r="8" spans="1:11" x14ac:dyDescent="0.25">
      <c r="A8" s="88" t="s">
        <v>308</v>
      </c>
      <c r="B8" s="21" t="s">
        <v>217</v>
      </c>
      <c r="C8" s="63" t="s">
        <v>1748</v>
      </c>
      <c r="D8" s="5" t="str">
        <f>IF($B8="N/A","N/A",IF(C8=0,"Yes","No"))</f>
        <v>No</v>
      </c>
      <c r="E8" s="63">
        <v>0</v>
      </c>
      <c r="F8" s="5" t="str">
        <f>IF($B8="N/A","N/A",IF(E8=0,"Yes","No"))</f>
        <v>Yes</v>
      </c>
      <c r="G8" s="63">
        <v>0</v>
      </c>
      <c r="H8" s="5" t="str">
        <f>IF($B8="N/A","N/A",IF(G8=0,"Yes","No"))</f>
        <v>Yes</v>
      </c>
      <c r="I8" s="6" t="s">
        <v>1748</v>
      </c>
      <c r="J8" s="6" t="s">
        <v>1748</v>
      </c>
      <c r="K8" s="92" t="str">
        <f t="shared" si="0"/>
        <v>N/A</v>
      </c>
    </row>
    <row r="9" spans="1:11" x14ac:dyDescent="0.25">
      <c r="A9" s="88" t="s">
        <v>824</v>
      </c>
      <c r="B9" s="21" t="s">
        <v>218</v>
      </c>
      <c r="C9" s="51" t="s">
        <v>1748</v>
      </c>
      <c r="D9" s="5" t="str">
        <f>IF($B9="N/A","N/A",IF(C9&gt;7000,"No",IF(C9&lt;2000,"No","Yes")))</f>
        <v>No</v>
      </c>
      <c r="E9" s="51">
        <v>8264.6872304000008</v>
      </c>
      <c r="F9" s="5" t="str">
        <f>IF($B9="N/A","N/A",IF(E9&gt;7000,"No",IF(E9&lt;2000,"No","Yes")))</f>
        <v>No</v>
      </c>
      <c r="G9" s="51">
        <v>9116.9517804000006</v>
      </c>
      <c r="H9" s="5" t="str">
        <f>IF($B9="N/A","N/A",IF(G9&gt;7000,"No",IF(G9&lt;2000,"No","Yes")))</f>
        <v>No</v>
      </c>
      <c r="I9" s="6" t="s">
        <v>1748</v>
      </c>
      <c r="J9" s="6">
        <v>10.31</v>
      </c>
      <c r="K9" s="92" t="str">
        <f t="shared" si="0"/>
        <v>Yes</v>
      </c>
    </row>
    <row r="10" spans="1:11" x14ac:dyDescent="0.25">
      <c r="A10" s="88" t="s">
        <v>825</v>
      </c>
      <c r="B10" s="21" t="s">
        <v>213</v>
      </c>
      <c r="C10" s="51" t="s">
        <v>1748</v>
      </c>
      <c r="D10" s="5" t="str">
        <f>IF($B10="N/A","N/A",IF(C10&gt;15,"No",IF(C10&lt;-15,"No","Yes")))</f>
        <v>N/A</v>
      </c>
      <c r="E10" s="51">
        <v>1701.8203185</v>
      </c>
      <c r="F10" s="5" t="str">
        <f>IF($B10="N/A","N/A",IF(E10&gt;15,"No",IF(E10&lt;-15,"No","Yes")))</f>
        <v>N/A</v>
      </c>
      <c r="G10" s="51">
        <v>1808.6556914</v>
      </c>
      <c r="H10" s="5" t="str">
        <f>IF($B10="N/A","N/A",IF(G10&gt;15,"No",IF(G10&lt;-15,"No","Yes")))</f>
        <v>N/A</v>
      </c>
      <c r="I10" s="6" t="s">
        <v>1748</v>
      </c>
      <c r="J10" s="6">
        <v>6.2779999999999996</v>
      </c>
      <c r="K10" s="92" t="str">
        <f t="shared" si="0"/>
        <v>Yes</v>
      </c>
    </row>
    <row r="11" spans="1:11" x14ac:dyDescent="0.25">
      <c r="A11" s="88" t="s">
        <v>309</v>
      </c>
      <c r="B11" s="21" t="s">
        <v>219</v>
      </c>
      <c r="C11" s="5" t="s">
        <v>1748</v>
      </c>
      <c r="D11" s="5" t="str">
        <f>IF($B11="N/A","N/A",IF(C11&gt;10,"No",IF(C11&lt;=0,"No","Yes")))</f>
        <v>No</v>
      </c>
      <c r="E11" s="5">
        <v>5.4523130019000003</v>
      </c>
      <c r="F11" s="5" t="str">
        <f>IF($B11="N/A","N/A",IF(E11&gt;10,"No",IF(E11&lt;=0,"No","Yes")))</f>
        <v>Yes</v>
      </c>
      <c r="G11" s="5">
        <v>5.7189101699</v>
      </c>
      <c r="H11" s="5" t="str">
        <f>IF($B11="N/A","N/A",IF(G11&gt;10,"No",IF(G11&lt;=0,"No","Yes")))</f>
        <v>Yes</v>
      </c>
      <c r="I11" s="6" t="s">
        <v>1748</v>
      </c>
      <c r="J11" s="6">
        <v>4.8899999999999997</v>
      </c>
      <c r="K11" s="92" t="str">
        <f t="shared" si="0"/>
        <v>Yes</v>
      </c>
    </row>
    <row r="12" spans="1:11" x14ac:dyDescent="0.25">
      <c r="A12" s="88" t="s">
        <v>826</v>
      </c>
      <c r="B12" s="21" t="s">
        <v>213</v>
      </c>
      <c r="C12" s="51" t="s">
        <v>1748</v>
      </c>
      <c r="D12" s="5" t="str">
        <f>IF($B12="N/A","N/A",IF(C12&gt;15,"No",IF(C12&lt;-15,"No","Yes")))</f>
        <v>N/A</v>
      </c>
      <c r="E12" s="51">
        <v>4828.6987219000002</v>
      </c>
      <c r="F12" s="5" t="str">
        <f>IF($B12="N/A","N/A",IF(E12&gt;15,"No",IF(E12&lt;-15,"No","Yes")))</f>
        <v>N/A</v>
      </c>
      <c r="G12" s="51">
        <v>4631.3844339999996</v>
      </c>
      <c r="H12" s="5" t="str">
        <f>IF($B12="N/A","N/A",IF(G12&gt;15,"No",IF(G12&lt;-15,"No","Yes")))</f>
        <v>N/A</v>
      </c>
      <c r="I12" s="6" t="s">
        <v>1748</v>
      </c>
      <c r="J12" s="6">
        <v>-4.09</v>
      </c>
      <c r="K12" s="92" t="str">
        <f t="shared" si="0"/>
        <v>Yes</v>
      </c>
    </row>
    <row r="13" spans="1:11" x14ac:dyDescent="0.25">
      <c r="A13" s="88" t="s">
        <v>310</v>
      </c>
      <c r="B13" s="21" t="s">
        <v>214</v>
      </c>
      <c r="C13" s="4" t="s">
        <v>1748</v>
      </c>
      <c r="D13" s="5" t="str">
        <f>IF($B13="N/A","N/A",IF(C13&gt;100,"No",IF(C13&lt;95,"No","Yes")))</f>
        <v>No</v>
      </c>
      <c r="E13" s="4">
        <v>100</v>
      </c>
      <c r="F13" s="5" t="str">
        <f>IF($B13="N/A","N/A",IF(E13&gt;100,"No",IF(E13&lt;95,"No","Yes")))</f>
        <v>Yes</v>
      </c>
      <c r="G13" s="4">
        <v>99.989884003</v>
      </c>
      <c r="H13" s="5" t="str">
        <f>IF($B13="N/A","N/A",IF(G13&gt;100,"No",IF(G13&lt;95,"No","Yes")))</f>
        <v>Yes</v>
      </c>
      <c r="I13" s="6" t="s">
        <v>1748</v>
      </c>
      <c r="J13" s="6">
        <v>-0.01</v>
      </c>
      <c r="K13" s="92" t="str">
        <f t="shared" si="0"/>
        <v>Yes</v>
      </c>
    </row>
    <row r="14" spans="1:11" x14ac:dyDescent="0.25">
      <c r="A14" s="88" t="s">
        <v>827</v>
      </c>
      <c r="B14" s="21" t="s">
        <v>220</v>
      </c>
      <c r="C14" s="4" t="s">
        <v>1748</v>
      </c>
      <c r="D14" s="5" t="str">
        <f>IF($B14="N/A","N/A",IF(C14&gt;1,"Yes","No"))</f>
        <v>Yes</v>
      </c>
      <c r="E14" s="4">
        <v>1.1848742284</v>
      </c>
      <c r="F14" s="5" t="str">
        <f>IF($B14="N/A","N/A",IF(E14&gt;1,"Yes","No"))</f>
        <v>Yes</v>
      </c>
      <c r="G14" s="4">
        <v>1.1916500860000001</v>
      </c>
      <c r="H14" s="5" t="str">
        <f>IF($B14="N/A","N/A",IF(G14&gt;1,"Yes","No"))</f>
        <v>Yes</v>
      </c>
      <c r="I14" s="6" t="s">
        <v>1748</v>
      </c>
      <c r="J14" s="6">
        <v>0.57189999999999996</v>
      </c>
      <c r="K14" s="92" t="str">
        <f t="shared" si="0"/>
        <v>Yes</v>
      </c>
    </row>
    <row r="15" spans="1:11" x14ac:dyDescent="0.25">
      <c r="A15" s="88" t="s">
        <v>311</v>
      </c>
      <c r="B15" s="21" t="s">
        <v>214</v>
      </c>
      <c r="C15" s="4" t="s">
        <v>1748</v>
      </c>
      <c r="D15" s="5" t="str">
        <f>IF($B15="N/A","N/A",IF(C15&gt;100,"No",IF(C15&lt;95,"No","Yes")))</f>
        <v>No</v>
      </c>
      <c r="E15" s="4">
        <v>99.817481913999998</v>
      </c>
      <c r="F15" s="5" t="str">
        <f>IF($B15="N/A","N/A",IF(E15&gt;100,"No",IF(E15&lt;95,"No","Yes")))</f>
        <v>Yes</v>
      </c>
      <c r="G15" s="4">
        <v>99.747100080999999</v>
      </c>
      <c r="H15" s="5" t="str">
        <f>IF($B15="N/A","N/A",IF(G15&gt;100,"No",IF(G15&lt;95,"No","Yes")))</f>
        <v>Yes</v>
      </c>
      <c r="I15" s="6" t="s">
        <v>1748</v>
      </c>
      <c r="J15" s="6">
        <v>-7.0999999999999994E-2</v>
      </c>
      <c r="K15" s="92" t="str">
        <f t="shared" si="0"/>
        <v>Yes</v>
      </c>
    </row>
    <row r="16" spans="1:11" x14ac:dyDescent="0.25">
      <c r="A16" s="88" t="s">
        <v>828</v>
      </c>
      <c r="B16" s="21" t="s">
        <v>221</v>
      </c>
      <c r="C16" s="4" t="s">
        <v>1748</v>
      </c>
      <c r="D16" s="5" t="str">
        <f>IF($B16="N/A","N/A",IF(C16&gt;3,"Yes","No"))</f>
        <v>Yes</v>
      </c>
      <c r="E16" s="4">
        <v>9.6884537384999998</v>
      </c>
      <c r="F16" s="5" t="str">
        <f>IF($B16="N/A","N/A",IF(E16&gt;3,"Yes","No"))</f>
        <v>Yes</v>
      </c>
      <c r="G16" s="4">
        <v>9.7024441364000005</v>
      </c>
      <c r="H16" s="5" t="str">
        <f>IF($B16="N/A","N/A",IF(G16&gt;3,"Yes","No"))</f>
        <v>Yes</v>
      </c>
      <c r="I16" s="6" t="s">
        <v>1748</v>
      </c>
      <c r="J16" s="6">
        <v>0.1444</v>
      </c>
      <c r="K16" s="92" t="str">
        <f t="shared" si="0"/>
        <v>Yes</v>
      </c>
    </row>
    <row r="17" spans="1:11" x14ac:dyDescent="0.25">
      <c r="A17" s="88" t="s">
        <v>829</v>
      </c>
      <c r="B17" s="21" t="s">
        <v>222</v>
      </c>
      <c r="C17" s="4" t="s">
        <v>1748</v>
      </c>
      <c r="D17" s="5" t="str">
        <f>IF($B17="N/A","N/A",IF(C17&gt;=8,"No",IF(C17&lt;2,"No","Yes")))</f>
        <v>No</v>
      </c>
      <c r="E17" s="4">
        <v>4.8491586737999999</v>
      </c>
      <c r="F17" s="5" t="str">
        <f>IF($B17="N/A","N/A",IF(E17&gt;=8,"No",IF(E17&lt;2,"No","Yes")))</f>
        <v>Yes</v>
      </c>
      <c r="G17" s="4">
        <v>4.9524837284999998</v>
      </c>
      <c r="H17" s="5" t="str">
        <f>IF($B17="N/A","N/A",IF(G17&gt;=8,"No",IF(G17&lt;2,"No","Yes")))</f>
        <v>Yes</v>
      </c>
      <c r="I17" s="6" t="s">
        <v>1748</v>
      </c>
      <c r="J17" s="6">
        <v>2.1309999999999998</v>
      </c>
      <c r="K17" s="92" t="str">
        <f t="shared" si="0"/>
        <v>Yes</v>
      </c>
    </row>
    <row r="18" spans="1:11" x14ac:dyDescent="0.25">
      <c r="A18" s="88" t="s">
        <v>830</v>
      </c>
      <c r="B18" s="21" t="s">
        <v>222</v>
      </c>
      <c r="C18" s="4" t="s">
        <v>1748</v>
      </c>
      <c r="D18" s="5" t="str">
        <f>IF($B18="N/A","N/A",IF(C18&gt;=8,"No",IF(C18&lt;2,"No","Yes")))</f>
        <v>No</v>
      </c>
      <c r="E18" s="4">
        <v>4.8564505958000002</v>
      </c>
      <c r="F18" s="5" t="str">
        <f>IF($B18="N/A","N/A",IF(E18&gt;=8,"No",IF(E18&lt;2,"No","Yes")))</f>
        <v>Yes</v>
      </c>
      <c r="G18" s="4">
        <v>5.040733747</v>
      </c>
      <c r="H18" s="5" t="str">
        <f>IF($B18="N/A","N/A",IF(G18&gt;=8,"No",IF(G18&lt;2,"No","Yes")))</f>
        <v>Yes</v>
      </c>
      <c r="I18" s="6" t="s">
        <v>1748</v>
      </c>
      <c r="J18" s="6">
        <v>3.7949999999999999</v>
      </c>
      <c r="K18" s="92" t="str">
        <f t="shared" si="0"/>
        <v>Yes</v>
      </c>
    </row>
    <row r="19" spans="1:11" x14ac:dyDescent="0.25">
      <c r="A19" s="88" t="s">
        <v>312</v>
      </c>
      <c r="B19" s="21" t="s">
        <v>223</v>
      </c>
      <c r="C19" s="4" t="s">
        <v>1748</v>
      </c>
      <c r="D19" s="5" t="str">
        <f>IF(OR($B19="N/A",$C19="N/A"),"N/A",IF(C19&gt;100,"No",IF(C19&lt;98,"No","Yes")))</f>
        <v>No</v>
      </c>
      <c r="E19" s="4">
        <v>100</v>
      </c>
      <c r="F19" s="5" t="str">
        <f>IF(OR($B19="N/A",$E19="N/A"),"N/A",IF(E19&gt;100,"No",IF(E19&lt;98,"No","Yes")))</f>
        <v>Yes</v>
      </c>
      <c r="G19" s="4">
        <v>100</v>
      </c>
      <c r="H19" s="5" t="str">
        <f>IF($B19="N/A","N/A",IF(G19&gt;100,"No",IF(G19&lt;98,"No","Yes")))</f>
        <v>Yes</v>
      </c>
      <c r="I19" s="6" t="s">
        <v>1748</v>
      </c>
      <c r="J19" s="6">
        <v>0</v>
      </c>
      <c r="K19" s="92" t="str">
        <f t="shared" si="0"/>
        <v>Yes</v>
      </c>
    </row>
    <row r="20" spans="1:11" x14ac:dyDescent="0.25">
      <c r="A20" s="88" t="s">
        <v>31</v>
      </c>
      <c r="B20" s="29" t="s">
        <v>214</v>
      </c>
      <c r="C20" s="4" t="s">
        <v>1748</v>
      </c>
      <c r="D20" s="5" t="str">
        <f>IF($B20="N/A","N/A",IF(C20&gt;100,"No",IF(C20&lt;95,"No","Yes")))</f>
        <v>No</v>
      </c>
      <c r="E20" s="4">
        <v>99.993362978999997</v>
      </c>
      <c r="F20" s="5" t="str">
        <f>IF($B20="N/A","N/A",IF(E20&gt;100,"No",IF(E20&lt;95,"No","Yes")))</f>
        <v>Yes</v>
      </c>
      <c r="G20" s="4">
        <v>99.881980037999995</v>
      </c>
      <c r="H20" s="5" t="str">
        <f>IF($B20="N/A","N/A",IF(G20&gt;100,"No",IF(G20&lt;95,"No","Yes")))</f>
        <v>Yes</v>
      </c>
      <c r="I20" s="6" t="s">
        <v>1748</v>
      </c>
      <c r="J20" s="6">
        <v>-0.111</v>
      </c>
      <c r="K20" s="92" t="str">
        <f t="shared" si="0"/>
        <v>Yes</v>
      </c>
    </row>
    <row r="21" spans="1:11" x14ac:dyDescent="0.25">
      <c r="A21" s="88" t="s">
        <v>313</v>
      </c>
      <c r="B21" s="21" t="s">
        <v>214</v>
      </c>
      <c r="C21" s="4" t="s">
        <v>1748</v>
      </c>
      <c r="D21" s="5" t="str">
        <f>IF($B21="N/A","N/A",IF(C21&gt;100,"No",IF(C21&lt;95,"No","Yes")))</f>
        <v>No</v>
      </c>
      <c r="E21" s="4">
        <v>99.910400211999999</v>
      </c>
      <c r="F21" s="5" t="str">
        <f>IF($B21="N/A","N/A",IF(E21&gt;100,"No",IF(E21&lt;95,"No","Yes")))</f>
        <v>Yes</v>
      </c>
      <c r="G21" s="4">
        <v>99.908956028999995</v>
      </c>
      <c r="H21" s="5" t="str">
        <f>IF($B21="N/A","N/A",IF(G21&gt;100,"No",IF(G21&lt;95,"No","Yes")))</f>
        <v>Yes</v>
      </c>
      <c r="I21" s="6" t="s">
        <v>1748</v>
      </c>
      <c r="J21" s="6">
        <v>-1E-3</v>
      </c>
      <c r="K21" s="92" t="str">
        <f t="shared" si="0"/>
        <v>Yes</v>
      </c>
    </row>
    <row r="22" spans="1:11" x14ac:dyDescent="0.25">
      <c r="A22" s="88" t="s">
        <v>1720</v>
      </c>
      <c r="B22" s="21" t="s">
        <v>224</v>
      </c>
      <c r="C22" s="4" t="s">
        <v>1748</v>
      </c>
      <c r="D22" s="5" t="str">
        <f>IF($B22="N/A","N/A",IF(C22&gt;5,"No",IF(C22&lt;=0,"No","Yes")))</f>
        <v>No</v>
      </c>
      <c r="E22" s="4">
        <v>0</v>
      </c>
      <c r="F22" s="5" t="str">
        <f>IF($B22="N/A","N/A",IF(E22&gt;5,"No",IF(E22&lt;=0,"No","Yes")))</f>
        <v>No</v>
      </c>
      <c r="G22" s="4">
        <v>0</v>
      </c>
      <c r="H22" s="5" t="str">
        <f>IF($B22="N/A","N/A",IF(G22&gt;5,"No",IF(G22&lt;=0,"No","Yes")))</f>
        <v>No</v>
      </c>
      <c r="I22" s="6" t="s">
        <v>1748</v>
      </c>
      <c r="J22" s="6" t="s">
        <v>1748</v>
      </c>
      <c r="K22" s="92" t="str">
        <f t="shared" si="0"/>
        <v>N/A</v>
      </c>
    </row>
    <row r="23" spans="1:11" x14ac:dyDescent="0.25">
      <c r="A23" s="88" t="s">
        <v>314</v>
      </c>
      <c r="B23" s="21" t="s">
        <v>223</v>
      </c>
      <c r="C23" s="4" t="s">
        <v>1748</v>
      </c>
      <c r="D23" s="5" t="str">
        <f>IF($B23="N/A","N/A",IF(C23&gt;100,"No",IF(C23&lt;98,"No","Yes")))</f>
        <v>No</v>
      </c>
      <c r="E23" s="4">
        <v>99.996681488999997</v>
      </c>
      <c r="F23" s="5" t="str">
        <f>IF($B23="N/A","N/A",IF(E23&gt;100,"No",IF(E23&lt;98,"No","Yes")))</f>
        <v>Yes</v>
      </c>
      <c r="G23" s="4">
        <v>100</v>
      </c>
      <c r="H23" s="5" t="str">
        <f>IF($B23="N/A","N/A",IF(G23&gt;100,"No",IF(G23&lt;98,"No","Yes")))</f>
        <v>Yes</v>
      </c>
      <c r="I23" s="6" t="s">
        <v>1748</v>
      </c>
      <c r="J23" s="6">
        <v>3.3E-3</v>
      </c>
      <c r="K23" s="92" t="str">
        <f t="shared" si="0"/>
        <v>Yes</v>
      </c>
    </row>
    <row r="24" spans="1:11" x14ac:dyDescent="0.25">
      <c r="A24" s="88" t="s">
        <v>831</v>
      </c>
      <c r="B24" s="21" t="s">
        <v>225</v>
      </c>
      <c r="C24" s="4" t="s">
        <v>1748</v>
      </c>
      <c r="D24" s="5" t="str">
        <f>IF($B24="N/A","N/A",IF(C24&gt;=2,"Yes","No"))</f>
        <v>Yes</v>
      </c>
      <c r="E24" s="4">
        <v>5.5725284571999998</v>
      </c>
      <c r="F24" s="5" t="str">
        <f>IF($B24="N/A","N/A",IF(E24&gt;=2,"Yes","No"))</f>
        <v>Yes</v>
      </c>
      <c r="G24" s="4">
        <v>5.6902481791000001</v>
      </c>
      <c r="H24" s="5" t="str">
        <f>IF($B24="N/A","N/A",IF(G24&gt;=2,"Yes","No"))</f>
        <v>Yes</v>
      </c>
      <c r="I24" s="6" t="s">
        <v>1748</v>
      </c>
      <c r="J24" s="6">
        <v>2.113</v>
      </c>
      <c r="K24" s="92" t="str">
        <f t="shared" si="0"/>
        <v>Yes</v>
      </c>
    </row>
    <row r="25" spans="1:11" x14ac:dyDescent="0.25">
      <c r="A25" s="88" t="s">
        <v>832</v>
      </c>
      <c r="B25" s="21" t="s">
        <v>226</v>
      </c>
      <c r="C25" s="4" t="s">
        <v>1748</v>
      </c>
      <c r="D25" s="5" t="str">
        <f>IF($B25="N/A","N/A",IF(C25&gt;30,"No",IF(C25&lt;5,"No","Yes")))</f>
        <v>No</v>
      </c>
      <c r="E25" s="4">
        <v>4.0221683867999998</v>
      </c>
      <c r="F25" s="5" t="str">
        <f>IF($B25="N/A","N/A",IF(E25&gt;30,"No",IF(E25&lt;5,"No","Yes")))</f>
        <v>No</v>
      </c>
      <c r="G25" s="4">
        <v>3.7833827893</v>
      </c>
      <c r="H25" s="5" t="str">
        <f>IF($B25="N/A","N/A",IF(G25&gt;30,"No",IF(G25&lt;5,"No","Yes")))</f>
        <v>No</v>
      </c>
      <c r="I25" s="6" t="s">
        <v>1748</v>
      </c>
      <c r="J25" s="6">
        <v>-5.94</v>
      </c>
      <c r="K25" s="92" t="str">
        <f t="shared" si="0"/>
        <v>Yes</v>
      </c>
    </row>
    <row r="26" spans="1:11" x14ac:dyDescent="0.25">
      <c r="A26" s="88" t="s">
        <v>833</v>
      </c>
      <c r="B26" s="21" t="s">
        <v>227</v>
      </c>
      <c r="C26" s="4" t="s">
        <v>1748</v>
      </c>
      <c r="D26" s="5" t="str">
        <f>IF($B26="N/A","N/A",IF(C26&gt;75,"No",IF(C26&lt;15,"No","Yes")))</f>
        <v>No</v>
      </c>
      <c r="E26" s="4">
        <v>20.05110676</v>
      </c>
      <c r="F26" s="5" t="str">
        <f>IF($B26="N/A","N/A",IF(E26&gt;75,"No",IF(E26&lt;15,"No","Yes")))</f>
        <v>Yes</v>
      </c>
      <c r="G26" s="4">
        <v>24.288508228000001</v>
      </c>
      <c r="H26" s="5" t="str">
        <f>IF($B26="N/A","N/A",IF(G26&gt;75,"No",IF(G26&lt;15,"No","Yes")))</f>
        <v>Yes</v>
      </c>
      <c r="I26" s="6" t="s">
        <v>1748</v>
      </c>
      <c r="J26" s="6">
        <v>21.13</v>
      </c>
      <c r="K26" s="92" t="str">
        <f t="shared" si="0"/>
        <v>Yes</v>
      </c>
    </row>
    <row r="27" spans="1:11" x14ac:dyDescent="0.25">
      <c r="A27" s="88" t="s">
        <v>834</v>
      </c>
      <c r="B27" s="21" t="s">
        <v>228</v>
      </c>
      <c r="C27" s="4" t="s">
        <v>1748</v>
      </c>
      <c r="D27" s="5" t="str">
        <f>IF($B27="N/A","N/A",IF(C27&gt;70,"No",IF(C27&lt;25,"No","Yes")))</f>
        <v>No</v>
      </c>
      <c r="E27" s="4">
        <v>75.926724852999996</v>
      </c>
      <c r="F27" s="5" t="str">
        <f>IF($B27="N/A","N/A",IF(E27&gt;70,"No",IF(E27&lt;25,"No","Yes")))</f>
        <v>No</v>
      </c>
      <c r="G27" s="4">
        <v>71.928108983000001</v>
      </c>
      <c r="H27" s="5" t="str">
        <f>IF($B27="N/A","N/A",IF(G27&gt;70,"No",IF(G27&lt;25,"No","Yes")))</f>
        <v>No</v>
      </c>
      <c r="I27" s="6" t="s">
        <v>1748</v>
      </c>
      <c r="J27" s="6">
        <v>-5.27</v>
      </c>
      <c r="K27" s="92" t="str">
        <f t="shared" si="0"/>
        <v>Yes</v>
      </c>
    </row>
    <row r="28" spans="1:11" x14ac:dyDescent="0.25">
      <c r="A28" s="88" t="s">
        <v>318</v>
      </c>
      <c r="B28" s="21" t="s">
        <v>229</v>
      </c>
      <c r="C28" s="4" t="s">
        <v>1748</v>
      </c>
      <c r="D28" s="5" t="str">
        <f>IF($B28="N/A","N/A",IF(C28&gt;70,"No",IF(C28&lt;35,"No","Yes")))</f>
        <v>No</v>
      </c>
      <c r="E28" s="4">
        <v>56.009822792000001</v>
      </c>
      <c r="F28" s="5" t="str">
        <f>IF($B28="N/A","N/A",IF(E28&gt;70,"No",IF(E28&lt;35,"No","Yes")))</f>
        <v>Yes</v>
      </c>
      <c r="G28" s="4">
        <v>55.570542217000003</v>
      </c>
      <c r="H28" s="5" t="str">
        <f>IF($B28="N/A","N/A",IF(G28&gt;70,"No",IF(G28&lt;35,"No","Yes")))</f>
        <v>Yes</v>
      </c>
      <c r="I28" s="6" t="s">
        <v>1748</v>
      </c>
      <c r="J28" s="6">
        <v>-0.78400000000000003</v>
      </c>
      <c r="K28" s="92" t="str">
        <f t="shared" si="0"/>
        <v>Yes</v>
      </c>
    </row>
    <row r="29" spans="1:11" x14ac:dyDescent="0.25">
      <c r="A29" s="88" t="s">
        <v>835</v>
      </c>
      <c r="B29" s="21" t="s">
        <v>220</v>
      </c>
      <c r="C29" s="4" t="s">
        <v>1748</v>
      </c>
      <c r="D29" s="5" t="str">
        <f>IF($B29="N/A","N/A",IF(C29&gt;1,"Yes","No"))</f>
        <v>Yes</v>
      </c>
      <c r="E29" s="4">
        <v>2.2045858514000001</v>
      </c>
      <c r="F29" s="5" t="str">
        <f>IF($B29="N/A","N/A",IF(E29&gt;1,"Yes","No"))</f>
        <v>Yes</v>
      </c>
      <c r="G29" s="4">
        <v>2.2210558252000001</v>
      </c>
      <c r="H29" s="5" t="str">
        <f>IF($B29="N/A","N/A",IF(G29&gt;1,"Yes","No"))</f>
        <v>Yes</v>
      </c>
      <c r="I29" s="6" t="s">
        <v>1748</v>
      </c>
      <c r="J29" s="6">
        <v>0.74709999999999999</v>
      </c>
      <c r="K29" s="92" t="str">
        <f t="shared" si="0"/>
        <v>Yes</v>
      </c>
    </row>
    <row r="30" spans="1:11" x14ac:dyDescent="0.25">
      <c r="A30" s="88" t="s">
        <v>319</v>
      </c>
      <c r="B30" s="21" t="s">
        <v>213</v>
      </c>
      <c r="C30" s="4" t="s">
        <v>1748</v>
      </c>
      <c r="D30" s="5" t="str">
        <f>IF($B30="N/A","N/A",IF(C30&gt;15,"No",IF(C30&lt;-15,"No","Yes")))</f>
        <v>N/A</v>
      </c>
      <c r="E30" s="4">
        <v>0</v>
      </c>
      <c r="F30" s="5" t="str">
        <f>IF($B30="N/A","N/A",IF(E30&gt;15,"No",IF(E30&lt;-15,"No","Yes")))</f>
        <v>N/A</v>
      </c>
      <c r="G30" s="4">
        <v>0</v>
      </c>
      <c r="H30" s="5" t="str">
        <f>IF($B30="N/A","N/A",IF(G30&gt;15,"No",IF(G30&lt;-15,"No","Yes")))</f>
        <v>N/A</v>
      </c>
      <c r="I30" s="6" t="s">
        <v>1748</v>
      </c>
      <c r="J30" s="6" t="s">
        <v>1748</v>
      </c>
      <c r="K30" s="92" t="str">
        <f t="shared" si="0"/>
        <v>N/A</v>
      </c>
    </row>
    <row r="31" spans="1:11" x14ac:dyDescent="0.25">
      <c r="A31" s="88" t="s">
        <v>836</v>
      </c>
      <c r="B31" s="21" t="s">
        <v>213</v>
      </c>
      <c r="C31" s="4" t="s">
        <v>1748</v>
      </c>
      <c r="D31" s="5" t="str">
        <f>IF($B31="N/A","N/A",IF(C31&gt;15,"No",IF(C31&lt;-15,"No","Yes")))</f>
        <v>N/A</v>
      </c>
      <c r="E31" s="4">
        <v>100</v>
      </c>
      <c r="F31" s="5" t="str">
        <f>IF($B31="N/A","N/A",IF(E31&gt;15,"No",IF(E31&lt;-15,"No","Yes")))</f>
        <v>N/A</v>
      </c>
      <c r="G31" s="4">
        <v>100</v>
      </c>
      <c r="H31" s="5" t="str">
        <f>IF($B31="N/A","N/A",IF(G31&gt;15,"No",IF(G31&lt;-15,"No","Yes")))</f>
        <v>N/A</v>
      </c>
      <c r="I31" s="6" t="s">
        <v>1748</v>
      </c>
      <c r="J31" s="6">
        <v>0</v>
      </c>
      <c r="K31" s="92" t="str">
        <f t="shared" si="0"/>
        <v>Yes</v>
      </c>
    </row>
    <row r="32" spans="1:11" x14ac:dyDescent="0.25">
      <c r="A32" s="88" t="s">
        <v>320</v>
      </c>
      <c r="B32" s="21" t="s">
        <v>213</v>
      </c>
      <c r="C32" s="4" t="s">
        <v>1748</v>
      </c>
      <c r="D32" s="5" t="str">
        <f>IF($B32="N/A","N/A",IF(C32&gt;15,"No",IF(C32&lt;-15,"No","Yes")))</f>
        <v>N/A</v>
      </c>
      <c r="E32" s="4" t="s">
        <v>1748</v>
      </c>
      <c r="F32" s="5" t="str">
        <f>IF($B32="N/A","N/A",IF(E32&gt;15,"No",IF(E32&lt;-15,"No","Yes")))</f>
        <v>N/A</v>
      </c>
      <c r="G32" s="4" t="s">
        <v>1748</v>
      </c>
      <c r="H32" s="5" t="str">
        <f>IF($B32="N/A","N/A",IF(G32&gt;15,"No",IF(G32&lt;-15,"No","Yes")))</f>
        <v>N/A</v>
      </c>
      <c r="I32" s="6" t="s">
        <v>1748</v>
      </c>
      <c r="J32" s="6" t="s">
        <v>1748</v>
      </c>
      <c r="K32" s="92" t="str">
        <f t="shared" si="0"/>
        <v>N/A</v>
      </c>
    </row>
    <row r="33" spans="1:11" x14ac:dyDescent="0.25">
      <c r="A33" s="88" t="s">
        <v>321</v>
      </c>
      <c r="B33" s="21" t="s">
        <v>213</v>
      </c>
      <c r="C33" s="4" t="s">
        <v>1748</v>
      </c>
      <c r="D33" s="5" t="str">
        <f>IF($B33="N/A","N/A",IF(C33&gt;15,"No",IF(C33&lt;-15,"No","Yes")))</f>
        <v>N/A</v>
      </c>
      <c r="E33" s="4">
        <v>100</v>
      </c>
      <c r="F33" s="5" t="str">
        <f>IF($B33="N/A","N/A",IF(E33&gt;15,"No",IF(E33&lt;-15,"No","Yes")))</f>
        <v>N/A</v>
      </c>
      <c r="G33" s="4">
        <v>100</v>
      </c>
      <c r="H33" s="5" t="str">
        <f>IF($B33="N/A","N/A",IF(G33&gt;15,"No",IF(G33&lt;-15,"No","Yes")))</f>
        <v>N/A</v>
      </c>
      <c r="I33" s="6" t="s">
        <v>1748</v>
      </c>
      <c r="J33" s="6">
        <v>0</v>
      </c>
      <c r="K33" s="92" t="str">
        <f t="shared" si="0"/>
        <v>Yes</v>
      </c>
    </row>
    <row r="34" spans="1:11" x14ac:dyDescent="0.25">
      <c r="A34" s="88" t="s">
        <v>322</v>
      </c>
      <c r="B34" s="21" t="s">
        <v>230</v>
      </c>
      <c r="C34" s="4" t="s">
        <v>1748</v>
      </c>
      <c r="D34" s="5" t="str">
        <f>IF($B34="N/A","N/A",IF(C34&gt;=90,"Yes","No"))</f>
        <v>Yes</v>
      </c>
      <c r="E34" s="4">
        <v>99.996681488999997</v>
      </c>
      <c r="F34" s="5" t="str">
        <f>IF($B34="N/A","N/A",IF(E34&gt;=90,"Yes","No"))</f>
        <v>Yes</v>
      </c>
      <c r="G34" s="4">
        <v>99.814540058999995</v>
      </c>
      <c r="H34" s="5" t="str">
        <f>IF($B34="N/A","N/A",IF(G34&gt;=90,"Yes","No"))</f>
        <v>Yes</v>
      </c>
      <c r="I34" s="6" t="s">
        <v>1748</v>
      </c>
      <c r="J34" s="6">
        <v>-0.182</v>
      </c>
      <c r="K34" s="92" t="str">
        <f t="shared" si="0"/>
        <v>Yes</v>
      </c>
    </row>
    <row r="35" spans="1:11" x14ac:dyDescent="0.25">
      <c r="A35" s="88" t="s">
        <v>323</v>
      </c>
      <c r="B35" s="21" t="s">
        <v>213</v>
      </c>
      <c r="C35" s="4" t="s">
        <v>1748</v>
      </c>
      <c r="D35" s="5" t="str">
        <f>IF($B35="N/A","N/A",IF(C35&gt;15,"No",IF(C35&lt;-15,"No","Yes")))</f>
        <v>N/A</v>
      </c>
      <c r="E35" s="4">
        <v>14.833742616</v>
      </c>
      <c r="F35" s="5" t="str">
        <f>IF($B35="N/A","N/A",IF(E35&gt;15,"No",IF(E35&lt;-15,"No","Yes")))</f>
        <v>N/A</v>
      </c>
      <c r="G35" s="4">
        <v>14.260183437</v>
      </c>
      <c r="H35" s="5" t="str">
        <f>IF($B35="N/A","N/A",IF(G35&gt;15,"No",IF(G35&lt;-15,"No","Yes")))</f>
        <v>N/A</v>
      </c>
      <c r="I35" s="6" t="s">
        <v>1748</v>
      </c>
      <c r="J35" s="6">
        <v>-3.87</v>
      </c>
      <c r="K35" s="92" t="str">
        <f t="shared" si="0"/>
        <v>Yes</v>
      </c>
    </row>
    <row r="36" spans="1:11" ht="25" x14ac:dyDescent="0.25">
      <c r="A36" s="88" t="s">
        <v>369</v>
      </c>
      <c r="B36" s="21" t="s">
        <v>213</v>
      </c>
      <c r="C36" s="4" t="s">
        <v>1748</v>
      </c>
      <c r="D36" s="5" t="str">
        <f>IF($B36="N/A","N/A",IF(C36&gt;15,"No",IF(C36&lt;-15,"No","Yes")))</f>
        <v>N/A</v>
      </c>
      <c r="E36" s="4">
        <v>20.730736046000001</v>
      </c>
      <c r="F36" s="5" t="str">
        <f>IF($B36="N/A","N/A",IF(E36&gt;15,"No",IF(E36&lt;-15,"No","Yes")))</f>
        <v>N/A</v>
      </c>
      <c r="G36" s="4">
        <v>21.408821149000001</v>
      </c>
      <c r="H36" s="5" t="str">
        <f>IF($B36="N/A","N/A",IF(G36&gt;15,"No",IF(G36&lt;-15,"No","Yes")))</f>
        <v>N/A</v>
      </c>
      <c r="I36" s="6" t="s">
        <v>1748</v>
      </c>
      <c r="J36" s="6">
        <v>3.2709999999999999</v>
      </c>
      <c r="K36" s="92" t="str">
        <f t="shared" si="0"/>
        <v>Yes</v>
      </c>
    </row>
    <row r="37" spans="1:11" x14ac:dyDescent="0.25">
      <c r="A37" s="88" t="s">
        <v>374</v>
      </c>
      <c r="B37" s="21" t="s">
        <v>231</v>
      </c>
      <c r="C37" s="4" t="s">
        <v>1748</v>
      </c>
      <c r="D37" s="5" t="str">
        <f>IF($B37="N/A","N/A",IF(C37&gt;90,"No",IF(C37&lt;75,"No","Yes")))</f>
        <v>No</v>
      </c>
      <c r="E37" s="4">
        <v>83.397491205999998</v>
      </c>
      <c r="F37" s="5" t="str">
        <f>IF($B37="N/A","N/A",IF(E37&gt;90,"No",IF(E37&lt;75,"No","Yes")))</f>
        <v>Yes</v>
      </c>
      <c r="G37" s="4">
        <v>83.140005395000003</v>
      </c>
      <c r="H37" s="5" t="str">
        <f>IF($B37="N/A","N/A",IF(G37&gt;90,"No",IF(G37&lt;75,"No","Yes")))</f>
        <v>Yes</v>
      </c>
      <c r="I37" s="6" t="s">
        <v>1748</v>
      </c>
      <c r="J37" s="6">
        <v>-0.309</v>
      </c>
      <c r="K37" s="92" t="str">
        <f>IF(J37="Div by 0", "N/A", IF(J37="N/A","N/A", IF(J37&gt;30, "No", IF(J37&lt;-30, "No", "Yes"))))</f>
        <v>Yes</v>
      </c>
    </row>
    <row r="38" spans="1:11" x14ac:dyDescent="0.25">
      <c r="A38" s="88" t="s">
        <v>375</v>
      </c>
      <c r="B38" s="21" t="s">
        <v>232</v>
      </c>
      <c r="C38" s="4" t="s">
        <v>1748</v>
      </c>
      <c r="D38" s="5" t="str">
        <f>IF($B38="N/A","N/A",IF(C38&gt;10,"No",IF(C38&lt;1,"No","Yes")))</f>
        <v>No</v>
      </c>
      <c r="E38" s="4">
        <v>11.455498772</v>
      </c>
      <c r="F38" s="5" t="str">
        <f>IF($B38="N/A","N/A",IF(E38&gt;10,"No",IF(E38&lt;1,"No","Yes")))</f>
        <v>No</v>
      </c>
      <c r="G38" s="4">
        <v>11.670488264999999</v>
      </c>
      <c r="H38" s="5" t="str">
        <f>IF($B38="N/A","N/A",IF(G38&gt;10,"No",IF(G38&lt;1,"No","Yes")))</f>
        <v>No</v>
      </c>
      <c r="I38" s="6" t="s">
        <v>1748</v>
      </c>
      <c r="J38" s="6">
        <v>1.877</v>
      </c>
      <c r="K38" s="92" t="str">
        <f>IF(J38="Div by 0", "N/A", IF(J38="N/A","N/A", IF(J38&gt;30, "No", IF(J38&lt;-30, "No", "Yes"))))</f>
        <v>Yes</v>
      </c>
    </row>
    <row r="39" spans="1:11" x14ac:dyDescent="0.25">
      <c r="A39" s="88" t="s">
        <v>376</v>
      </c>
      <c r="B39" s="21" t="s">
        <v>233</v>
      </c>
      <c r="C39" s="4" t="s">
        <v>1748</v>
      </c>
      <c r="D39" s="5" t="str">
        <f>IF($B39="N/A","N/A",IF(C39&gt;2,"No",IF(C39&lt;=0,"No","Yes")))</f>
        <v>No</v>
      </c>
      <c r="E39" s="4">
        <v>9.9555319999999996E-3</v>
      </c>
      <c r="F39" s="5" t="str">
        <f>IF($B39="N/A","N/A",IF(E39&gt;2,"No",IF(E39&lt;=0,"No","Yes")))</f>
        <v>Yes</v>
      </c>
      <c r="G39" s="4">
        <v>5.0579983799999999E-2</v>
      </c>
      <c r="H39" s="5" t="str">
        <f>IF($B39="N/A","N/A",IF(G39&gt;2,"No",IF(G39&lt;=0,"No","Yes")))</f>
        <v>Yes</v>
      </c>
      <c r="I39" s="6" t="s">
        <v>1748</v>
      </c>
      <c r="J39" s="6">
        <v>408.1</v>
      </c>
      <c r="K39" s="92" t="str">
        <f>IF(J39="Div by 0", "N/A", IF(J39="N/A","N/A", IF(J39&gt;30, "No", IF(J39&lt;-30, "No", "Yes"))))</f>
        <v>No</v>
      </c>
    </row>
    <row r="40" spans="1:11" x14ac:dyDescent="0.25">
      <c r="A40" s="104" t="s">
        <v>377</v>
      </c>
      <c r="B40" s="100" t="s">
        <v>234</v>
      </c>
      <c r="C40" s="105" t="s">
        <v>1748</v>
      </c>
      <c r="D40" s="101" t="str">
        <f>IF($B40="N/A","N/A",IF(C40&gt;3,"No",IF(C40&lt;=0,"No","Yes")))</f>
        <v>No</v>
      </c>
      <c r="E40" s="105">
        <v>1.3805004314</v>
      </c>
      <c r="F40" s="101" t="str">
        <f>IF($B40="N/A","N/A",IF(E40&gt;3,"No",IF(E40&lt;=0,"No","Yes")))</f>
        <v>Yes</v>
      </c>
      <c r="G40" s="105">
        <v>1.2341516051000001</v>
      </c>
      <c r="H40" s="101" t="str">
        <f>IF($B40="N/A","N/A",IF(G40&gt;3,"No",IF(G40&lt;=0,"No","Yes")))</f>
        <v>Yes</v>
      </c>
      <c r="I40" s="102" t="s">
        <v>1748</v>
      </c>
      <c r="J40" s="102">
        <v>-10.6</v>
      </c>
      <c r="K40" s="103" t="str">
        <f>IF(J40="Div by 0", "N/A", IF(J40="N/A","N/A", IF(J40&gt;30, "No", IF(J40&lt;-30, "No", "Yes"))))</f>
        <v>Yes</v>
      </c>
    </row>
    <row r="41" spans="1:11" s="67" customFormat="1" x14ac:dyDescent="0.25">
      <c r="A41" s="176" t="s">
        <v>1646</v>
      </c>
      <c r="B41" s="177"/>
      <c r="C41" s="177"/>
      <c r="D41" s="177"/>
      <c r="E41" s="177"/>
      <c r="F41" s="177"/>
      <c r="G41" s="177"/>
      <c r="H41" s="177"/>
      <c r="I41" s="177"/>
      <c r="J41" s="177"/>
      <c r="K41" s="178"/>
    </row>
    <row r="42" spans="1:11" ht="16.5" customHeight="1" x14ac:dyDescent="0.25">
      <c r="A42" s="165" t="s">
        <v>1644</v>
      </c>
      <c r="B42" s="166"/>
      <c r="C42" s="166"/>
      <c r="D42" s="166"/>
      <c r="E42" s="166"/>
      <c r="F42" s="166"/>
      <c r="G42" s="166"/>
      <c r="H42" s="166"/>
      <c r="I42" s="166"/>
      <c r="J42" s="166"/>
      <c r="K42" s="167"/>
    </row>
    <row r="43" spans="1:11" x14ac:dyDescent="0.25">
      <c r="A43" s="168" t="s">
        <v>1742</v>
      </c>
      <c r="B43" s="168"/>
      <c r="C43" s="168"/>
      <c r="D43" s="168"/>
      <c r="E43" s="168"/>
      <c r="F43" s="168"/>
      <c r="G43" s="168"/>
      <c r="H43" s="168"/>
      <c r="I43" s="168"/>
      <c r="J43" s="168"/>
      <c r="K43" s="169"/>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3"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18" activePane="bottomRight" state="frozen"/>
      <selection activeCell="L3" sqref="L3"/>
      <selection pane="topRight" activeCell="L3" sqref="L3"/>
      <selection pane="bottomLeft" activeCell="L3" sqref="L3"/>
      <selection pane="bottomRight" activeCell="A34" sqref="A34:K34"/>
    </sheetView>
  </sheetViews>
  <sheetFormatPr defaultColWidth="9.1796875" defaultRowHeight="12.5" x14ac:dyDescent="0.25"/>
  <cols>
    <col min="1" max="1" width="77.26953125" style="24"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1588</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88" t="s">
        <v>301</v>
      </c>
      <c r="B6" s="21" t="s">
        <v>213</v>
      </c>
      <c r="C6" s="22" t="s">
        <v>1748</v>
      </c>
      <c r="D6" s="5" t="str">
        <f>IF($B6="N/A","N/A",IF(C6&gt;15,"No",IF(C6&lt;-15,"No","Yes")))</f>
        <v>N/A</v>
      </c>
      <c r="E6" s="22">
        <v>9199</v>
      </c>
      <c r="F6" s="5" t="str">
        <f>IF($B6="N/A","N/A",IF(E6&gt;15,"No",IF(E6&lt;-15,"No","Yes")))</f>
        <v>N/A</v>
      </c>
      <c r="G6" s="22">
        <v>8800</v>
      </c>
      <c r="H6" s="5" t="str">
        <f>IF($B6="N/A","N/A",IF(G6&gt;15,"No",IF(G6&lt;-15,"No","Yes")))</f>
        <v>N/A</v>
      </c>
      <c r="I6" s="6" t="s">
        <v>1748</v>
      </c>
      <c r="J6" s="6">
        <v>-4.34</v>
      </c>
      <c r="K6" s="92" t="str">
        <f t="shared" ref="K6:K31" si="0">IF(J6="Div by 0", "N/A", IF(J6="N/A","N/A", IF(J6&gt;30, "No", IF(J6&lt;-30, "No", "Yes"))))</f>
        <v>Yes</v>
      </c>
    </row>
    <row r="7" spans="1:11" x14ac:dyDescent="0.25">
      <c r="A7" s="88" t="s">
        <v>307</v>
      </c>
      <c r="B7" s="21" t="s">
        <v>213</v>
      </c>
      <c r="C7" s="4" t="s">
        <v>1748</v>
      </c>
      <c r="D7" s="5" t="str">
        <f>IF($B7="N/A","N/A",IF(C7&gt;15,"No",IF(C7&lt;-15,"No","Yes")))</f>
        <v>N/A</v>
      </c>
      <c r="E7" s="4">
        <v>100</v>
      </c>
      <c r="F7" s="5" t="str">
        <f>IF($B7="N/A","N/A",IF(E7&gt;15,"No",IF(E7&lt;-15,"No","Yes")))</f>
        <v>N/A</v>
      </c>
      <c r="G7" s="4">
        <v>100</v>
      </c>
      <c r="H7" s="5" t="str">
        <f>IF($B7="N/A","N/A",IF(G7&gt;15,"No",IF(G7&lt;-15,"No","Yes")))</f>
        <v>N/A</v>
      </c>
      <c r="I7" s="6" t="s">
        <v>1748</v>
      </c>
      <c r="J7" s="6">
        <v>0</v>
      </c>
      <c r="K7" s="92" t="str">
        <f t="shared" si="0"/>
        <v>Yes</v>
      </c>
    </row>
    <row r="8" spans="1:11" x14ac:dyDescent="0.25">
      <c r="A8" s="88" t="s">
        <v>308</v>
      </c>
      <c r="B8" s="21" t="s">
        <v>217</v>
      </c>
      <c r="C8" s="4" t="s">
        <v>1748</v>
      </c>
      <c r="D8" s="5" t="str">
        <f>IF($B8="N/A","N/A",IF(C8=0,"Yes","No"))</f>
        <v>No</v>
      </c>
      <c r="E8" s="4">
        <v>0</v>
      </c>
      <c r="F8" s="5" t="str">
        <f>IF($B8="N/A","N/A",IF(E8=0,"Yes","No"))</f>
        <v>Yes</v>
      </c>
      <c r="G8" s="4">
        <v>0</v>
      </c>
      <c r="H8" s="5" t="str">
        <f>IF($B8="N/A","N/A",IF(G8=0,"Yes","No"))</f>
        <v>Yes</v>
      </c>
      <c r="I8" s="6" t="s">
        <v>1748</v>
      </c>
      <c r="J8" s="6" t="s">
        <v>1748</v>
      </c>
      <c r="K8" s="92" t="str">
        <f t="shared" si="0"/>
        <v>N/A</v>
      </c>
    </row>
    <row r="9" spans="1:11" x14ac:dyDescent="0.25">
      <c r="A9" s="88" t="s">
        <v>824</v>
      </c>
      <c r="B9" s="21" t="s">
        <v>213</v>
      </c>
      <c r="C9" s="51" t="s">
        <v>1748</v>
      </c>
      <c r="D9" s="5" t="str">
        <f>IF($B9="N/A","N/A",IF(C9&gt;15,"No",IF(C9&lt;-15,"No","Yes")))</f>
        <v>N/A</v>
      </c>
      <c r="E9" s="51">
        <v>1288.941298</v>
      </c>
      <c r="F9" s="5" t="str">
        <f>IF($B9="N/A","N/A",IF(E9&gt;15,"No",IF(E9&lt;-15,"No","Yes")))</f>
        <v>N/A</v>
      </c>
      <c r="G9" s="51">
        <v>1314.1138636000001</v>
      </c>
      <c r="H9" s="5" t="str">
        <f>IF($B9="N/A","N/A",IF(G9&gt;15,"No",IF(G9&lt;-15,"No","Yes")))</f>
        <v>N/A</v>
      </c>
      <c r="I9" s="6" t="s">
        <v>1748</v>
      </c>
      <c r="J9" s="6">
        <v>1.9530000000000001</v>
      </c>
      <c r="K9" s="92" t="str">
        <f t="shared" si="0"/>
        <v>Yes</v>
      </c>
    </row>
    <row r="10" spans="1:11" x14ac:dyDescent="0.25">
      <c r="A10" s="88" t="s">
        <v>309</v>
      </c>
      <c r="B10" s="21" t="s">
        <v>213</v>
      </c>
      <c r="C10" s="4" t="s">
        <v>1748</v>
      </c>
      <c r="D10" s="5" t="str">
        <f>IF($B10="N/A","N/A",IF(C10&gt;15,"No",IF(C10&lt;-15,"No","Yes")))</f>
        <v>N/A</v>
      </c>
      <c r="E10" s="4">
        <v>97.249701053999999</v>
      </c>
      <c r="F10" s="5" t="str">
        <f>IF($B10="N/A","N/A",IF(E10&gt;15,"No",IF(E10&lt;-15,"No","Yes")))</f>
        <v>N/A</v>
      </c>
      <c r="G10" s="4">
        <v>84.579545455000002</v>
      </c>
      <c r="H10" s="5" t="str">
        <f>IF($B10="N/A","N/A",IF(G10&gt;15,"No",IF(G10&lt;-15,"No","Yes")))</f>
        <v>N/A</v>
      </c>
      <c r="I10" s="6" t="s">
        <v>1748</v>
      </c>
      <c r="J10" s="6">
        <v>-13</v>
      </c>
      <c r="K10" s="92" t="str">
        <f t="shared" si="0"/>
        <v>Yes</v>
      </c>
    </row>
    <row r="11" spans="1:11" x14ac:dyDescent="0.25">
      <c r="A11" s="88" t="s">
        <v>826</v>
      </c>
      <c r="B11" s="21" t="s">
        <v>213</v>
      </c>
      <c r="C11" s="51" t="s">
        <v>1748</v>
      </c>
      <c r="D11" s="5" t="str">
        <f>IF($B11="N/A","N/A",IF(C11&gt;15,"No",IF(C11&lt;-15,"No","Yes")))</f>
        <v>N/A</v>
      </c>
      <c r="E11" s="51">
        <v>6900.1300021999996</v>
      </c>
      <c r="F11" s="5" t="str">
        <f>IF($B11="N/A","N/A",IF(E11&gt;15,"No",IF(E11&lt;-15,"No","Yes")))</f>
        <v>N/A</v>
      </c>
      <c r="G11" s="51">
        <v>7195.9128039999996</v>
      </c>
      <c r="H11" s="5" t="str">
        <f>IF($B11="N/A","N/A",IF(G11&gt;15,"No",IF(G11&lt;-15,"No","Yes")))</f>
        <v>N/A</v>
      </c>
      <c r="I11" s="6" t="s">
        <v>1748</v>
      </c>
      <c r="J11" s="6">
        <v>4.2869999999999999</v>
      </c>
      <c r="K11" s="92" t="str">
        <f t="shared" si="0"/>
        <v>Yes</v>
      </c>
    </row>
    <row r="12" spans="1:11" x14ac:dyDescent="0.25">
      <c r="A12" s="88" t="s">
        <v>310</v>
      </c>
      <c r="B12" s="21" t="s">
        <v>214</v>
      </c>
      <c r="C12" s="4" t="s">
        <v>1748</v>
      </c>
      <c r="D12" s="5" t="str">
        <f>IF($B12="N/A","N/A",IF(C12&gt;100,"No",IF(C12&lt;95,"No","Yes")))</f>
        <v>No</v>
      </c>
      <c r="E12" s="4">
        <v>100</v>
      </c>
      <c r="F12" s="5" t="str">
        <f>IF($B12="N/A","N/A",IF(E12&gt;100,"No",IF(E12&lt;95,"No","Yes")))</f>
        <v>Yes</v>
      </c>
      <c r="G12" s="4">
        <v>100</v>
      </c>
      <c r="H12" s="5" t="str">
        <f>IF($B12="N/A","N/A",IF(G12&gt;100,"No",IF(G12&lt;95,"No","Yes")))</f>
        <v>Yes</v>
      </c>
      <c r="I12" s="6" t="s">
        <v>1748</v>
      </c>
      <c r="J12" s="6">
        <v>0</v>
      </c>
      <c r="K12" s="92" t="str">
        <f t="shared" si="0"/>
        <v>Yes</v>
      </c>
    </row>
    <row r="13" spans="1:11" x14ac:dyDescent="0.25">
      <c r="A13" s="88" t="s">
        <v>827</v>
      </c>
      <c r="B13" s="21" t="s">
        <v>220</v>
      </c>
      <c r="C13" s="4" t="s">
        <v>1748</v>
      </c>
      <c r="D13" s="5" t="str">
        <f>IF($B13="N/A","N/A",IF(C13&gt;1,"Yes","No"))</f>
        <v>Yes</v>
      </c>
      <c r="E13" s="4">
        <v>1.2065441896</v>
      </c>
      <c r="F13" s="5" t="str">
        <f>IF($B13="N/A","N/A",IF(E13&gt;1,"Yes","No"))</f>
        <v>Yes</v>
      </c>
      <c r="G13" s="4">
        <v>1.2140909091000001</v>
      </c>
      <c r="H13" s="5" t="str">
        <f>IF($B13="N/A","N/A",IF(G13&gt;1,"Yes","No"))</f>
        <v>Yes</v>
      </c>
      <c r="I13" s="6" t="s">
        <v>1748</v>
      </c>
      <c r="J13" s="6">
        <v>0.62549999999999994</v>
      </c>
      <c r="K13" s="92" t="str">
        <f t="shared" si="0"/>
        <v>Yes</v>
      </c>
    </row>
    <row r="14" spans="1:11" x14ac:dyDescent="0.25">
      <c r="A14" s="88" t="s">
        <v>311</v>
      </c>
      <c r="B14" s="21" t="s">
        <v>214</v>
      </c>
      <c r="C14" s="4" t="s">
        <v>1748</v>
      </c>
      <c r="D14" s="5" t="str">
        <f>IF($B14="N/A","N/A",IF(C14&gt;100,"No",IF(C14&lt;95,"No","Yes")))</f>
        <v>No</v>
      </c>
      <c r="E14" s="4">
        <v>99.945646265999997</v>
      </c>
      <c r="F14" s="5" t="str">
        <f>IF($B14="N/A","N/A",IF(E14&gt;100,"No",IF(E14&lt;95,"No","Yes")))</f>
        <v>Yes</v>
      </c>
      <c r="G14" s="4">
        <v>99.022727273000001</v>
      </c>
      <c r="H14" s="5" t="str">
        <f>IF($B14="N/A","N/A",IF(G14&gt;100,"No",IF(G14&lt;95,"No","Yes")))</f>
        <v>Yes</v>
      </c>
      <c r="I14" s="6" t="s">
        <v>1748</v>
      </c>
      <c r="J14" s="6">
        <v>-0.92300000000000004</v>
      </c>
      <c r="K14" s="92" t="str">
        <f t="shared" si="0"/>
        <v>Yes</v>
      </c>
    </row>
    <row r="15" spans="1:11" x14ac:dyDescent="0.25">
      <c r="A15" s="88" t="s">
        <v>828</v>
      </c>
      <c r="B15" s="21" t="s">
        <v>221</v>
      </c>
      <c r="C15" s="4" t="s">
        <v>1748</v>
      </c>
      <c r="D15" s="5" t="str">
        <f>IF($B15="N/A","N/A",IF(C15&gt;3,"Yes","No"))</f>
        <v>Yes</v>
      </c>
      <c r="E15" s="4">
        <v>13.12780074</v>
      </c>
      <c r="F15" s="5" t="str">
        <f>IF($B15="N/A","N/A",IF(E15&gt;3,"Yes","No"))</f>
        <v>Yes</v>
      </c>
      <c r="G15" s="4">
        <v>13.036952031</v>
      </c>
      <c r="H15" s="5" t="str">
        <f>IF($B15="N/A","N/A",IF(G15&gt;3,"Yes","No"))</f>
        <v>Yes</v>
      </c>
      <c r="I15" s="6" t="s">
        <v>1748</v>
      </c>
      <c r="J15" s="6">
        <v>-0.69199999999999995</v>
      </c>
      <c r="K15" s="92" t="str">
        <f t="shared" si="0"/>
        <v>Yes</v>
      </c>
    </row>
    <row r="16" spans="1:11" x14ac:dyDescent="0.25">
      <c r="A16" s="88" t="s">
        <v>829</v>
      </c>
      <c r="B16" s="21" t="s">
        <v>222</v>
      </c>
      <c r="C16" s="4" t="s">
        <v>1748</v>
      </c>
      <c r="D16" s="5" t="str">
        <f>IF($B16="N/A","N/A",IF(C16&gt;=8,"No",IF(C16&lt;2,"No","Yes")))</f>
        <v>No</v>
      </c>
      <c r="E16" s="4">
        <v>4.8765083160999998</v>
      </c>
      <c r="F16" s="5" t="str">
        <f>IF($B16="N/A","N/A",IF(E16&gt;=8,"No",IF(E16&lt;2,"No","Yes")))</f>
        <v>Yes</v>
      </c>
      <c r="G16" s="4">
        <v>5.1769318181999999</v>
      </c>
      <c r="H16" s="5" t="str">
        <f>IF($B16="N/A","N/A",IF(G16&gt;=8,"No",IF(G16&lt;2,"No","Yes")))</f>
        <v>Yes</v>
      </c>
      <c r="I16" s="6" t="s">
        <v>1748</v>
      </c>
      <c r="J16" s="6">
        <v>6.1609999999999996</v>
      </c>
      <c r="K16" s="92" t="str">
        <f t="shared" si="0"/>
        <v>Yes</v>
      </c>
    </row>
    <row r="17" spans="1:11" x14ac:dyDescent="0.25">
      <c r="A17" s="88" t="s">
        <v>312</v>
      </c>
      <c r="B17" s="21" t="s">
        <v>223</v>
      </c>
      <c r="C17" s="4" t="s">
        <v>1748</v>
      </c>
      <c r="D17" s="5" t="str">
        <f>IF(OR($B17="N/A",$C17="N/A"),"N/A",IF(C17&gt;100,"No",IF(C17&lt;98,"No","Yes")))</f>
        <v>No</v>
      </c>
      <c r="E17" s="4">
        <v>100</v>
      </c>
      <c r="F17" s="5" t="str">
        <f>IF(OR($B17="N/A",$E17="N/A"),"N/A",IF(E17&gt;100,"No",IF(E17&lt;98,"No","Yes")))</f>
        <v>Yes</v>
      </c>
      <c r="G17" s="4">
        <v>100</v>
      </c>
      <c r="H17" s="5" t="str">
        <f>IF($B17="N/A","N/A",IF(G17&gt;100,"No",IF(G17&lt;98,"No","Yes")))</f>
        <v>Yes</v>
      </c>
      <c r="I17" s="6" t="s">
        <v>1748</v>
      </c>
      <c r="J17" s="6">
        <v>0</v>
      </c>
      <c r="K17" s="92" t="str">
        <f t="shared" si="0"/>
        <v>Yes</v>
      </c>
    </row>
    <row r="18" spans="1:11" x14ac:dyDescent="0.25">
      <c r="A18" s="88" t="s">
        <v>31</v>
      </c>
      <c r="B18" s="21" t="s">
        <v>214</v>
      </c>
      <c r="C18" s="4" t="s">
        <v>1748</v>
      </c>
      <c r="D18" s="5" t="str">
        <f>IF($B18="N/A","N/A",IF(C18&gt;100,"No",IF(C18&lt;95,"No","Yes")))</f>
        <v>No</v>
      </c>
      <c r="E18" s="4">
        <v>99.858680290999999</v>
      </c>
      <c r="F18" s="5" t="str">
        <f>IF($B18="N/A","N/A",IF(E18&gt;100,"No",IF(E18&lt;95,"No","Yes")))</f>
        <v>Yes</v>
      </c>
      <c r="G18" s="4">
        <v>98.340909091</v>
      </c>
      <c r="H18" s="5" t="str">
        <f>IF($B18="N/A","N/A",IF(G18&gt;100,"No",IF(G18&lt;95,"No","Yes")))</f>
        <v>Yes</v>
      </c>
      <c r="I18" s="6" t="s">
        <v>1748</v>
      </c>
      <c r="J18" s="6">
        <v>-1.52</v>
      </c>
      <c r="K18" s="92" t="str">
        <f t="shared" si="0"/>
        <v>Yes</v>
      </c>
    </row>
    <row r="19" spans="1:11" x14ac:dyDescent="0.25">
      <c r="A19" s="88" t="s">
        <v>313</v>
      </c>
      <c r="B19" s="21" t="s">
        <v>214</v>
      </c>
      <c r="C19" s="4" t="s">
        <v>1748</v>
      </c>
      <c r="D19" s="5" t="str">
        <f>IF($B19="N/A","N/A",IF(C19&gt;100,"No",IF(C19&lt;95,"No","Yes")))</f>
        <v>No</v>
      </c>
      <c r="E19" s="4">
        <v>100</v>
      </c>
      <c r="F19" s="5" t="str">
        <f>IF($B19="N/A","N/A",IF(E19&gt;100,"No",IF(E19&lt;95,"No","Yes")))</f>
        <v>Yes</v>
      </c>
      <c r="G19" s="4">
        <v>99.988636364000001</v>
      </c>
      <c r="H19" s="5" t="str">
        <f>IF($B19="N/A","N/A",IF(G19&gt;100,"No",IF(G19&lt;95,"No","Yes")))</f>
        <v>Yes</v>
      </c>
      <c r="I19" s="6" t="s">
        <v>1748</v>
      </c>
      <c r="J19" s="6">
        <v>-1.0999999999999999E-2</v>
      </c>
      <c r="K19" s="92" t="str">
        <f t="shared" si="0"/>
        <v>Yes</v>
      </c>
    </row>
    <row r="20" spans="1:11" x14ac:dyDescent="0.25">
      <c r="A20" s="88" t="s">
        <v>314</v>
      </c>
      <c r="B20" s="21" t="s">
        <v>223</v>
      </c>
      <c r="C20" s="4" t="s">
        <v>1748</v>
      </c>
      <c r="D20" s="5" t="str">
        <f>IF($B20="N/A","N/A",IF(C20&gt;100,"No",IF(C20&lt;98,"No","Yes")))</f>
        <v>No</v>
      </c>
      <c r="E20" s="4">
        <v>100</v>
      </c>
      <c r="F20" s="5" t="str">
        <f>IF($B20="N/A","N/A",IF(E20&gt;100,"No",IF(E20&lt;98,"No","Yes")))</f>
        <v>Yes</v>
      </c>
      <c r="G20" s="4">
        <v>99.988636364000001</v>
      </c>
      <c r="H20" s="5" t="str">
        <f>IF($B20="N/A","N/A",IF(G20&gt;100,"No",IF(G20&lt;98,"No","Yes")))</f>
        <v>Yes</v>
      </c>
      <c r="I20" s="6" t="s">
        <v>1748</v>
      </c>
      <c r="J20" s="6">
        <v>-1.0999999999999999E-2</v>
      </c>
      <c r="K20" s="92" t="str">
        <f t="shared" si="0"/>
        <v>Yes</v>
      </c>
    </row>
    <row r="21" spans="1:11" x14ac:dyDescent="0.25">
      <c r="A21" s="88" t="s">
        <v>831</v>
      </c>
      <c r="B21" s="21" t="s">
        <v>225</v>
      </c>
      <c r="C21" s="4" t="s">
        <v>1748</v>
      </c>
      <c r="D21" s="5" t="str">
        <f>IF($B21="N/A","N/A",IF(C21&gt;=2,"Yes","No"))</f>
        <v>Yes</v>
      </c>
      <c r="E21" s="4">
        <v>8.0690292422999992</v>
      </c>
      <c r="F21" s="5" t="str">
        <f>IF($B21="N/A","N/A",IF(E21&gt;=2,"Yes","No"))</f>
        <v>Yes</v>
      </c>
      <c r="G21" s="4">
        <v>8.0975110808000004</v>
      </c>
      <c r="H21" s="5" t="str">
        <f>IF($B21="N/A","N/A",IF(G21&gt;=2,"Yes","No"))</f>
        <v>Yes</v>
      </c>
      <c r="I21" s="6" t="s">
        <v>1748</v>
      </c>
      <c r="J21" s="6">
        <v>0.35299999999999998</v>
      </c>
      <c r="K21" s="92" t="str">
        <f t="shared" si="0"/>
        <v>Yes</v>
      </c>
    </row>
    <row r="22" spans="1:11" x14ac:dyDescent="0.25">
      <c r="A22" s="88" t="s">
        <v>832</v>
      </c>
      <c r="B22" s="21" t="s">
        <v>226</v>
      </c>
      <c r="C22" s="4" t="s">
        <v>1748</v>
      </c>
      <c r="D22" s="5" t="str">
        <f>IF($B22="N/A","N/A",IF(C22&gt;30,"No",IF(C22&lt;5,"No","Yes")))</f>
        <v>No</v>
      </c>
      <c r="E22" s="4">
        <v>6.5768018262999997</v>
      </c>
      <c r="F22" s="5" t="str">
        <f>IF($B22="N/A","N/A",IF(E22&gt;30,"No",IF(E22&lt;5,"No","Yes")))</f>
        <v>Yes</v>
      </c>
      <c r="G22" s="4">
        <v>6.3529946585000001</v>
      </c>
      <c r="H22" s="5" t="str">
        <f>IF($B22="N/A","N/A",IF(G22&gt;30,"No",IF(G22&lt;5,"No","Yes")))</f>
        <v>Yes</v>
      </c>
      <c r="I22" s="6" t="s">
        <v>1748</v>
      </c>
      <c r="J22" s="6">
        <v>-3.4</v>
      </c>
      <c r="K22" s="92" t="str">
        <f t="shared" si="0"/>
        <v>Yes</v>
      </c>
    </row>
    <row r="23" spans="1:11" x14ac:dyDescent="0.25">
      <c r="A23" s="88" t="s">
        <v>833</v>
      </c>
      <c r="B23" s="21" t="s">
        <v>227</v>
      </c>
      <c r="C23" s="4" t="s">
        <v>1748</v>
      </c>
      <c r="D23" s="5" t="str">
        <f>IF($B23="N/A","N/A",IF(C23&gt;75,"No",IF(C23&lt;15,"No","Yes")))</f>
        <v>No</v>
      </c>
      <c r="E23" s="4">
        <v>38.699858679999998</v>
      </c>
      <c r="F23" s="5" t="str">
        <f>IF($B23="N/A","N/A",IF(E23&gt;75,"No",IF(E23&lt;15,"No","Yes")))</f>
        <v>Yes</v>
      </c>
      <c r="G23" s="4">
        <v>40.288669167000002</v>
      </c>
      <c r="H23" s="5" t="str">
        <f>IF($B23="N/A","N/A",IF(G23&gt;75,"No",IF(G23&lt;15,"No","Yes")))</f>
        <v>Yes</v>
      </c>
      <c r="I23" s="6" t="s">
        <v>1748</v>
      </c>
      <c r="J23" s="6">
        <v>4.1050000000000004</v>
      </c>
      <c r="K23" s="92" t="str">
        <f t="shared" si="0"/>
        <v>Yes</v>
      </c>
    </row>
    <row r="24" spans="1:11" x14ac:dyDescent="0.25">
      <c r="A24" s="88" t="s">
        <v>834</v>
      </c>
      <c r="B24" s="21" t="s">
        <v>228</v>
      </c>
      <c r="C24" s="4" t="s">
        <v>1748</v>
      </c>
      <c r="D24" s="5" t="str">
        <f>IF($B24="N/A","N/A",IF(C24&gt;70,"No",IF(C24&lt;25,"No","Yes")))</f>
        <v>No</v>
      </c>
      <c r="E24" s="4">
        <v>54.723339492999997</v>
      </c>
      <c r="F24" s="5" t="str">
        <f>IF($B24="N/A","N/A",IF(E24&gt;70,"No",IF(E24&lt;25,"No","Yes")))</f>
        <v>Yes</v>
      </c>
      <c r="G24" s="4">
        <v>53.358336174999998</v>
      </c>
      <c r="H24" s="5" t="str">
        <f>IF($B24="N/A","N/A",IF(G24&gt;70,"No",IF(G24&lt;25,"No","Yes")))</f>
        <v>Yes</v>
      </c>
      <c r="I24" s="6" t="s">
        <v>1748</v>
      </c>
      <c r="J24" s="6">
        <v>-2.4900000000000002</v>
      </c>
      <c r="K24" s="92" t="str">
        <f t="shared" si="0"/>
        <v>Yes</v>
      </c>
    </row>
    <row r="25" spans="1:11" x14ac:dyDescent="0.25">
      <c r="A25" s="88" t="s">
        <v>318</v>
      </c>
      <c r="B25" s="21" t="s">
        <v>229</v>
      </c>
      <c r="C25" s="4" t="s">
        <v>1748</v>
      </c>
      <c r="D25" s="5" t="str">
        <f>IF($B25="N/A","N/A",IF(C25&gt;70,"No",IF(C25&lt;35,"No","Yes")))</f>
        <v>No</v>
      </c>
      <c r="E25" s="4">
        <v>49.874986411999998</v>
      </c>
      <c r="F25" s="5" t="str">
        <f>IF($B25="N/A","N/A",IF(E25&gt;70,"No",IF(E25&lt;35,"No","Yes")))</f>
        <v>Yes</v>
      </c>
      <c r="G25" s="4">
        <v>47.534090909</v>
      </c>
      <c r="H25" s="5" t="str">
        <f>IF($B25="N/A","N/A",IF(G25&gt;70,"No",IF(G25&lt;35,"No","Yes")))</f>
        <v>Yes</v>
      </c>
      <c r="I25" s="6" t="s">
        <v>1748</v>
      </c>
      <c r="J25" s="6">
        <v>-4.6900000000000004</v>
      </c>
      <c r="K25" s="92" t="str">
        <f t="shared" si="0"/>
        <v>Yes</v>
      </c>
    </row>
    <row r="26" spans="1:11" x14ac:dyDescent="0.25">
      <c r="A26" s="88" t="s">
        <v>835</v>
      </c>
      <c r="B26" s="21" t="s">
        <v>220</v>
      </c>
      <c r="C26" s="4" t="s">
        <v>1748</v>
      </c>
      <c r="D26" s="5" t="str">
        <f>IF($B26="N/A","N/A",IF(C26&gt;1,"Yes","No"))</f>
        <v>Yes</v>
      </c>
      <c r="E26" s="4">
        <v>2.3330427200999999</v>
      </c>
      <c r="F26" s="5" t="str">
        <f>IF($B26="N/A","N/A",IF(E26&gt;1,"Yes","No"))</f>
        <v>Yes</v>
      </c>
      <c r="G26" s="4">
        <v>2.3076739181999999</v>
      </c>
      <c r="H26" s="5" t="str">
        <f>IF($B26="N/A","N/A",IF(G26&gt;1,"Yes","No"))</f>
        <v>Yes</v>
      </c>
      <c r="I26" s="6" t="s">
        <v>1748</v>
      </c>
      <c r="J26" s="6">
        <v>-1.0900000000000001</v>
      </c>
      <c r="K26" s="92" t="str">
        <f t="shared" si="0"/>
        <v>Yes</v>
      </c>
    </row>
    <row r="27" spans="1:11" x14ac:dyDescent="0.25">
      <c r="A27" s="88" t="s">
        <v>319</v>
      </c>
      <c r="B27" s="21" t="s">
        <v>213</v>
      </c>
      <c r="C27" s="4" t="s">
        <v>1748</v>
      </c>
      <c r="D27" s="5" t="str">
        <f>IF($B27="N/A","N/A",IF(C27&gt;15,"No",IF(C27&lt;-15,"No","Yes")))</f>
        <v>N/A</v>
      </c>
      <c r="E27" s="4">
        <v>0</v>
      </c>
      <c r="F27" s="5" t="str">
        <f>IF($B27="N/A","N/A",IF(E27&gt;15,"No",IF(E27&lt;-15,"No","Yes")))</f>
        <v>N/A</v>
      </c>
      <c r="G27" s="4">
        <v>0</v>
      </c>
      <c r="H27" s="5" t="str">
        <f>IF($B27="N/A","N/A",IF(G27&gt;15,"No",IF(G27&lt;-15,"No","Yes")))</f>
        <v>N/A</v>
      </c>
      <c r="I27" s="6" t="s">
        <v>1748</v>
      </c>
      <c r="J27" s="6" t="s">
        <v>1748</v>
      </c>
      <c r="K27" s="92" t="str">
        <f t="shared" si="0"/>
        <v>N/A</v>
      </c>
    </row>
    <row r="28" spans="1:11" x14ac:dyDescent="0.25">
      <c r="A28" s="88" t="s">
        <v>836</v>
      </c>
      <c r="B28" s="21" t="s">
        <v>213</v>
      </c>
      <c r="C28" s="4" t="s">
        <v>1748</v>
      </c>
      <c r="D28" s="5" t="str">
        <f>IF($B28="N/A","N/A",IF(C28&gt;15,"No",IF(C28&lt;-15,"No","Yes")))</f>
        <v>N/A</v>
      </c>
      <c r="E28" s="4">
        <v>100</v>
      </c>
      <c r="F28" s="5" t="str">
        <f>IF($B28="N/A","N/A",IF(E28&gt;15,"No",IF(E28&lt;-15,"No","Yes")))</f>
        <v>N/A</v>
      </c>
      <c r="G28" s="4">
        <v>100</v>
      </c>
      <c r="H28" s="5" t="str">
        <f>IF($B28="N/A","N/A",IF(G28&gt;15,"No",IF(G28&lt;-15,"No","Yes")))</f>
        <v>N/A</v>
      </c>
      <c r="I28" s="6" t="s">
        <v>1748</v>
      </c>
      <c r="J28" s="6">
        <v>0</v>
      </c>
      <c r="K28" s="92" t="str">
        <f t="shared" si="0"/>
        <v>Yes</v>
      </c>
    </row>
    <row r="29" spans="1:11" x14ac:dyDescent="0.25">
      <c r="A29" s="88" t="s">
        <v>320</v>
      </c>
      <c r="B29" s="21" t="s">
        <v>213</v>
      </c>
      <c r="C29" s="4" t="s">
        <v>1748</v>
      </c>
      <c r="D29" s="5" t="str">
        <f>IF($B29="N/A","N/A",IF(C29&gt;15,"No",IF(C29&lt;-15,"No","Yes")))</f>
        <v>N/A</v>
      </c>
      <c r="E29" s="4" t="s">
        <v>1748</v>
      </c>
      <c r="F29" s="5" t="str">
        <f>IF($B29="N/A","N/A",IF(E29&gt;15,"No",IF(E29&lt;-15,"No","Yes")))</f>
        <v>N/A</v>
      </c>
      <c r="G29" s="4" t="s">
        <v>1748</v>
      </c>
      <c r="H29" s="5" t="str">
        <f>IF($B29="N/A","N/A",IF(G29&gt;15,"No",IF(G29&lt;-15,"No","Yes")))</f>
        <v>N/A</v>
      </c>
      <c r="I29" s="6" t="s">
        <v>1748</v>
      </c>
      <c r="J29" s="6" t="s">
        <v>1748</v>
      </c>
      <c r="K29" s="92" t="str">
        <f t="shared" si="0"/>
        <v>N/A</v>
      </c>
    </row>
    <row r="30" spans="1:11" x14ac:dyDescent="0.25">
      <c r="A30" s="88" t="s">
        <v>321</v>
      </c>
      <c r="B30" s="21" t="s">
        <v>213</v>
      </c>
      <c r="C30" s="4" t="s">
        <v>1748</v>
      </c>
      <c r="D30" s="5" t="str">
        <f>IF($B30="N/A","N/A",IF(C30&gt;15,"No",IF(C30&lt;-15,"No","Yes")))</f>
        <v>N/A</v>
      </c>
      <c r="E30" s="4">
        <v>100</v>
      </c>
      <c r="F30" s="5" t="str">
        <f>IF($B30="N/A","N/A",IF(E30&gt;15,"No",IF(E30&lt;-15,"No","Yes")))</f>
        <v>N/A</v>
      </c>
      <c r="G30" s="4">
        <v>100</v>
      </c>
      <c r="H30" s="5" t="str">
        <f>IF($B30="N/A","N/A",IF(G30&gt;15,"No",IF(G30&lt;-15,"No","Yes")))</f>
        <v>N/A</v>
      </c>
      <c r="I30" s="6" t="s">
        <v>1748</v>
      </c>
      <c r="J30" s="6">
        <v>0</v>
      </c>
      <c r="K30" s="92" t="str">
        <f t="shared" si="0"/>
        <v>Yes</v>
      </c>
    </row>
    <row r="31" spans="1:11" x14ac:dyDescent="0.25">
      <c r="A31" s="104" t="s">
        <v>322</v>
      </c>
      <c r="B31" s="100" t="s">
        <v>230</v>
      </c>
      <c r="C31" s="105" t="s">
        <v>1748</v>
      </c>
      <c r="D31" s="101" t="str">
        <f>IF($B31="N/A","N/A",IF(C31&gt;=90,"Yes","No"))</f>
        <v>Yes</v>
      </c>
      <c r="E31" s="105">
        <v>99.956517012999996</v>
      </c>
      <c r="F31" s="101" t="str">
        <f>IF($B31="N/A","N/A",IF(E31&gt;=90,"Yes","No"))</f>
        <v>Yes</v>
      </c>
      <c r="G31" s="105">
        <v>98.443181817999999</v>
      </c>
      <c r="H31" s="101" t="str">
        <f>IF($B31="N/A","N/A",IF(G31&gt;=90,"Yes","No"))</f>
        <v>Yes</v>
      </c>
      <c r="I31" s="102" t="s">
        <v>1748</v>
      </c>
      <c r="J31" s="102">
        <v>-1.51</v>
      </c>
      <c r="K31" s="103" t="str">
        <f t="shared" si="0"/>
        <v>Yes</v>
      </c>
    </row>
    <row r="32" spans="1:11" x14ac:dyDescent="0.25">
      <c r="A32" s="176" t="s">
        <v>1646</v>
      </c>
      <c r="B32" s="177"/>
      <c r="C32" s="177"/>
      <c r="D32" s="177"/>
      <c r="E32" s="177"/>
      <c r="F32" s="177"/>
      <c r="G32" s="177"/>
      <c r="H32" s="177"/>
      <c r="I32" s="177"/>
      <c r="J32" s="177"/>
      <c r="K32" s="178"/>
    </row>
    <row r="33" spans="1:11" x14ac:dyDescent="0.25">
      <c r="A33" s="165" t="s">
        <v>1644</v>
      </c>
      <c r="B33" s="166"/>
      <c r="C33" s="166"/>
      <c r="D33" s="166"/>
      <c r="E33" s="166"/>
      <c r="F33" s="166"/>
      <c r="G33" s="166"/>
      <c r="H33" s="166"/>
      <c r="I33" s="166"/>
      <c r="J33" s="166"/>
      <c r="K33" s="167"/>
    </row>
    <row r="34" spans="1:11" x14ac:dyDescent="0.25">
      <c r="A34" s="168" t="s">
        <v>1742</v>
      </c>
      <c r="B34" s="168"/>
      <c r="C34" s="168"/>
      <c r="D34" s="168"/>
      <c r="E34" s="168"/>
      <c r="F34" s="168"/>
      <c r="G34" s="168"/>
      <c r="H34" s="168"/>
      <c r="I34" s="168"/>
      <c r="J34" s="168"/>
      <c r="K34" s="169"/>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L3" sqref="L3"/>
      <selection pane="topRight" activeCell="L3" sqref="L3"/>
      <selection pane="bottomLeft" activeCell="L3" sqref="L3"/>
      <selection pane="bottomRight" sqref="A1:K1"/>
    </sheetView>
  </sheetViews>
  <sheetFormatPr defaultColWidth="9.1796875" defaultRowHeight="12.5" x14ac:dyDescent="0.25"/>
  <cols>
    <col min="1" max="1" width="77.26953125" style="24"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1708</v>
      </c>
      <c r="B1" s="157"/>
      <c r="C1" s="157"/>
      <c r="D1" s="157"/>
      <c r="E1" s="157"/>
      <c r="F1" s="157"/>
      <c r="G1" s="157"/>
      <c r="H1" s="157"/>
      <c r="I1" s="157"/>
      <c r="J1" s="157"/>
      <c r="K1" s="158"/>
    </row>
    <row r="2" spans="1:11" ht="13" x14ac:dyDescent="0.3">
      <c r="A2" s="162" t="s">
        <v>1591</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06" t="s">
        <v>301</v>
      </c>
      <c r="B6" s="60" t="s">
        <v>213</v>
      </c>
      <c r="C6" s="22" t="s">
        <v>1748</v>
      </c>
      <c r="D6" s="5" t="str">
        <f>IF(OR($B6="N/A",$C6="N/A"),"N/A",IF(C6&lt;0,"No","Yes"))</f>
        <v>N/A</v>
      </c>
      <c r="E6" s="22">
        <v>25649</v>
      </c>
      <c r="F6" s="5" t="str">
        <f>IF($B6="N/A","N/A",IF(E6&lt;0,"No","Yes"))</f>
        <v>N/A</v>
      </c>
      <c r="G6" s="22">
        <v>36580</v>
      </c>
      <c r="H6" s="5" t="str">
        <f>IF($B6="N/A","N/A",IF(G6&lt;0,"No","Yes"))</f>
        <v>N/A</v>
      </c>
      <c r="I6" s="6" t="s">
        <v>1748</v>
      </c>
      <c r="J6" s="6">
        <v>42.62</v>
      </c>
      <c r="K6" s="92" t="str">
        <f t="shared" ref="K6:K35" si="0">IF(J6="Div by 0", "N/A", IF(J6="N/A","N/A", IF(J6&gt;30, "No", IF(J6&lt;-30, "No", "Yes"))))</f>
        <v>No</v>
      </c>
    </row>
    <row r="7" spans="1:11" x14ac:dyDescent="0.25">
      <c r="A7" s="88" t="s">
        <v>438</v>
      </c>
      <c r="B7" s="60" t="s">
        <v>213</v>
      </c>
      <c r="C7" s="5" t="s">
        <v>1748</v>
      </c>
      <c r="D7" s="5" t="str">
        <f t="shared" ref="D7:D17" si="1">IF(OR($B7="N/A",$C7="N/A"),"N/A",IF(C7&lt;0,"No","Yes"))</f>
        <v>N/A</v>
      </c>
      <c r="E7" s="5">
        <v>0</v>
      </c>
      <c r="F7" s="5" t="str">
        <f t="shared" ref="F7:F17" si="2">IF($B7="N/A","N/A",IF(E7&lt;0,"No","Yes"))</f>
        <v>N/A</v>
      </c>
      <c r="G7" s="5">
        <v>2.7337342999999999E-3</v>
      </c>
      <c r="H7" s="5" t="str">
        <f t="shared" ref="H7:H17" si="3">IF($B7="N/A","N/A",IF(G7&lt;0,"No","Yes"))</f>
        <v>N/A</v>
      </c>
      <c r="I7" s="6" t="s">
        <v>1748</v>
      </c>
      <c r="J7" s="6" t="s">
        <v>1748</v>
      </c>
      <c r="K7" s="92" t="str">
        <f t="shared" si="0"/>
        <v>N/A</v>
      </c>
    </row>
    <row r="8" spans="1:11" x14ac:dyDescent="0.25">
      <c r="A8" s="88" t="s">
        <v>439</v>
      </c>
      <c r="B8" s="60" t="s">
        <v>213</v>
      </c>
      <c r="C8" s="5" t="s">
        <v>1748</v>
      </c>
      <c r="D8" s="5" t="str">
        <f t="shared" si="1"/>
        <v>N/A</v>
      </c>
      <c r="E8" s="5">
        <v>1.1657374557</v>
      </c>
      <c r="F8" s="5" t="str">
        <f t="shared" si="2"/>
        <v>N/A</v>
      </c>
      <c r="G8" s="5">
        <v>0.86932750140000004</v>
      </c>
      <c r="H8" s="5" t="str">
        <f t="shared" si="3"/>
        <v>N/A</v>
      </c>
      <c r="I8" s="6" t="s">
        <v>1748</v>
      </c>
      <c r="J8" s="6">
        <v>-25.4</v>
      </c>
      <c r="K8" s="92" t="str">
        <f t="shared" si="0"/>
        <v>Yes</v>
      </c>
    </row>
    <row r="9" spans="1:11" x14ac:dyDescent="0.25">
      <c r="A9" s="88" t="s">
        <v>440</v>
      </c>
      <c r="B9" s="60" t="s">
        <v>213</v>
      </c>
      <c r="C9" s="5" t="s">
        <v>1748</v>
      </c>
      <c r="D9" s="5" t="str">
        <f t="shared" si="1"/>
        <v>N/A</v>
      </c>
      <c r="E9" s="5">
        <v>42.130297476999999</v>
      </c>
      <c r="F9" s="5" t="str">
        <f t="shared" si="2"/>
        <v>N/A</v>
      </c>
      <c r="G9" s="5">
        <v>42.651722253000003</v>
      </c>
      <c r="H9" s="5" t="str">
        <f t="shared" si="3"/>
        <v>N/A</v>
      </c>
      <c r="I9" s="6" t="s">
        <v>1748</v>
      </c>
      <c r="J9" s="6">
        <v>1.238</v>
      </c>
      <c r="K9" s="92" t="str">
        <f t="shared" si="0"/>
        <v>Yes</v>
      </c>
    </row>
    <row r="10" spans="1:11" x14ac:dyDescent="0.25">
      <c r="A10" s="88" t="s">
        <v>441</v>
      </c>
      <c r="B10" s="60" t="s">
        <v>213</v>
      </c>
      <c r="C10" s="5" t="s">
        <v>1748</v>
      </c>
      <c r="D10" s="5" t="str">
        <f t="shared" si="1"/>
        <v>N/A</v>
      </c>
      <c r="E10" s="5">
        <v>49.210495536000003</v>
      </c>
      <c r="F10" s="5" t="str">
        <f t="shared" si="2"/>
        <v>N/A</v>
      </c>
      <c r="G10" s="5">
        <v>52.654455986999999</v>
      </c>
      <c r="H10" s="5" t="str">
        <f t="shared" si="3"/>
        <v>N/A</v>
      </c>
      <c r="I10" s="6" t="s">
        <v>1748</v>
      </c>
      <c r="J10" s="6">
        <v>6.9980000000000002</v>
      </c>
      <c r="K10" s="92" t="str">
        <f t="shared" si="0"/>
        <v>Yes</v>
      </c>
    </row>
    <row r="11" spans="1:11" x14ac:dyDescent="0.25">
      <c r="A11" s="89" t="s">
        <v>324</v>
      </c>
      <c r="B11" s="60" t="s">
        <v>213</v>
      </c>
      <c r="C11" s="5" t="s">
        <v>1748</v>
      </c>
      <c r="D11" s="5" t="str">
        <f t="shared" si="1"/>
        <v>N/A</v>
      </c>
      <c r="E11" s="5">
        <v>0</v>
      </c>
      <c r="F11" s="5" t="str">
        <f t="shared" si="2"/>
        <v>N/A</v>
      </c>
      <c r="G11" s="5">
        <v>78.952979769999999</v>
      </c>
      <c r="H11" s="5" t="str">
        <f t="shared" si="3"/>
        <v>N/A</v>
      </c>
      <c r="I11" s="6" t="s">
        <v>1748</v>
      </c>
      <c r="J11" s="6" t="s">
        <v>1748</v>
      </c>
      <c r="K11" s="92" t="str">
        <f t="shared" si="0"/>
        <v>N/A</v>
      </c>
    </row>
    <row r="12" spans="1:11" x14ac:dyDescent="0.25">
      <c r="A12" s="89" t="s">
        <v>310</v>
      </c>
      <c r="B12" s="60" t="s">
        <v>213</v>
      </c>
      <c r="C12" s="5" t="s">
        <v>1748</v>
      </c>
      <c r="D12" s="5" t="str">
        <f t="shared" si="1"/>
        <v>N/A</v>
      </c>
      <c r="E12" s="5">
        <v>99.941518188000003</v>
      </c>
      <c r="F12" s="5" t="str">
        <f t="shared" si="2"/>
        <v>N/A</v>
      </c>
      <c r="G12" s="5">
        <v>76.787862219999994</v>
      </c>
      <c r="H12" s="5" t="str">
        <f t="shared" si="3"/>
        <v>N/A</v>
      </c>
      <c r="I12" s="6" t="s">
        <v>1748</v>
      </c>
      <c r="J12" s="6">
        <v>-23.2</v>
      </c>
      <c r="K12" s="92" t="str">
        <f t="shared" si="0"/>
        <v>Yes</v>
      </c>
    </row>
    <row r="13" spans="1:11" x14ac:dyDescent="0.25">
      <c r="A13" s="89" t="s">
        <v>827</v>
      </c>
      <c r="B13" s="60" t="s">
        <v>213</v>
      </c>
      <c r="C13" s="5" t="s">
        <v>1748</v>
      </c>
      <c r="D13" s="5" t="str">
        <f t="shared" si="1"/>
        <v>N/A</v>
      </c>
      <c r="E13" s="5">
        <v>1.1302566903</v>
      </c>
      <c r="F13" s="5" t="str">
        <f t="shared" si="2"/>
        <v>N/A</v>
      </c>
      <c r="G13" s="5">
        <v>1.1061625547</v>
      </c>
      <c r="H13" s="5" t="str">
        <f t="shared" si="3"/>
        <v>N/A</v>
      </c>
      <c r="I13" s="6" t="s">
        <v>1748</v>
      </c>
      <c r="J13" s="6">
        <v>-2.13</v>
      </c>
      <c r="K13" s="92" t="str">
        <f t="shared" si="0"/>
        <v>Yes</v>
      </c>
    </row>
    <row r="14" spans="1:11" x14ac:dyDescent="0.25">
      <c r="A14" s="89" t="s">
        <v>311</v>
      </c>
      <c r="B14" s="60" t="s">
        <v>213</v>
      </c>
      <c r="C14" s="5" t="s">
        <v>1748</v>
      </c>
      <c r="D14" s="5" t="str">
        <f t="shared" si="1"/>
        <v>N/A</v>
      </c>
      <c r="E14" s="5">
        <v>99.489258840999995</v>
      </c>
      <c r="F14" s="5" t="str">
        <f t="shared" si="2"/>
        <v>N/A</v>
      </c>
      <c r="G14" s="5">
        <v>82.096774194000005</v>
      </c>
      <c r="H14" s="5" t="str">
        <f t="shared" si="3"/>
        <v>N/A</v>
      </c>
      <c r="I14" s="6" t="s">
        <v>1748</v>
      </c>
      <c r="J14" s="6">
        <v>-17.5</v>
      </c>
      <c r="K14" s="92" t="str">
        <f t="shared" si="0"/>
        <v>Yes</v>
      </c>
    </row>
    <row r="15" spans="1:11" x14ac:dyDescent="0.25">
      <c r="A15" s="89" t="s">
        <v>828</v>
      </c>
      <c r="B15" s="60" t="s">
        <v>213</v>
      </c>
      <c r="C15" s="5" t="s">
        <v>1748</v>
      </c>
      <c r="D15" s="5" t="str">
        <f t="shared" si="1"/>
        <v>N/A</v>
      </c>
      <c r="E15" s="5">
        <v>8.4113566893999998</v>
      </c>
      <c r="F15" s="5" t="str">
        <f t="shared" si="2"/>
        <v>N/A</v>
      </c>
      <c r="G15" s="5">
        <v>6.4162365556000003</v>
      </c>
      <c r="H15" s="5" t="str">
        <f t="shared" si="3"/>
        <v>N/A</v>
      </c>
      <c r="I15" s="6" t="s">
        <v>1748</v>
      </c>
      <c r="J15" s="6">
        <v>-23.7</v>
      </c>
      <c r="K15" s="92" t="str">
        <f t="shared" si="0"/>
        <v>Yes</v>
      </c>
    </row>
    <row r="16" spans="1:11" x14ac:dyDescent="0.25">
      <c r="A16" s="89" t="s">
        <v>837</v>
      </c>
      <c r="B16" s="60" t="s">
        <v>213</v>
      </c>
      <c r="C16" s="5" t="s">
        <v>1748</v>
      </c>
      <c r="D16" s="5" t="str">
        <f t="shared" si="1"/>
        <v>N/A</v>
      </c>
      <c r="E16" s="5">
        <v>2.9857478464999998</v>
      </c>
      <c r="F16" s="5" t="str">
        <f t="shared" si="2"/>
        <v>N/A</v>
      </c>
      <c r="G16" s="5">
        <v>2.7363708551000001</v>
      </c>
      <c r="H16" s="5" t="str">
        <f t="shared" si="3"/>
        <v>N/A</v>
      </c>
      <c r="I16" s="6" t="s">
        <v>1748</v>
      </c>
      <c r="J16" s="6">
        <v>-8.35</v>
      </c>
      <c r="K16" s="92" t="str">
        <f t="shared" si="0"/>
        <v>Yes</v>
      </c>
    </row>
    <row r="17" spans="1:11" x14ac:dyDescent="0.25">
      <c r="A17" s="89" t="s">
        <v>830</v>
      </c>
      <c r="B17" s="60" t="s">
        <v>213</v>
      </c>
      <c r="C17" s="5" t="s">
        <v>1748</v>
      </c>
      <c r="D17" s="5" t="str">
        <f t="shared" si="1"/>
        <v>N/A</v>
      </c>
      <c r="E17" s="5">
        <v>3.8991898437999999</v>
      </c>
      <c r="F17" s="5" t="str">
        <f t="shared" si="2"/>
        <v>N/A</v>
      </c>
      <c r="G17" s="5">
        <v>4.6106990927</v>
      </c>
      <c r="H17" s="5" t="str">
        <f t="shared" si="3"/>
        <v>N/A</v>
      </c>
      <c r="I17" s="6" t="s">
        <v>1748</v>
      </c>
      <c r="J17" s="6">
        <v>18.25</v>
      </c>
      <c r="K17" s="92" t="str">
        <f t="shared" si="0"/>
        <v>Yes</v>
      </c>
    </row>
    <row r="18" spans="1:11" x14ac:dyDescent="0.25">
      <c r="A18" s="88" t="s">
        <v>312</v>
      </c>
      <c r="B18" s="21" t="s">
        <v>223</v>
      </c>
      <c r="C18" s="5" t="s">
        <v>1748</v>
      </c>
      <c r="D18" s="5" t="str">
        <f>IF(OR($B18="N/A",$C18="N/A"),"N/A",IF(C18&gt;100,"No",IF(C18&lt;98,"No","Yes")))</f>
        <v>No</v>
      </c>
      <c r="E18" s="5">
        <v>100</v>
      </c>
      <c r="F18" s="5" t="str">
        <f>IF(OR($B18="N/A",$E18="N/A"),"N/A",IF(E18&gt;100,"No",IF(E18&lt;98,"No","Yes")))</f>
        <v>Yes</v>
      </c>
      <c r="G18" s="5">
        <v>100</v>
      </c>
      <c r="H18" s="5" t="str">
        <f>IF($B18="N/A","N/A",IF(G18&gt;100,"No",IF(G18&lt;98,"No","Yes")))</f>
        <v>Yes</v>
      </c>
      <c r="I18" s="6" t="s">
        <v>1748</v>
      </c>
      <c r="J18" s="6">
        <v>0</v>
      </c>
      <c r="K18" s="92" t="str">
        <f t="shared" si="0"/>
        <v>Yes</v>
      </c>
    </row>
    <row r="19" spans="1:11" x14ac:dyDescent="0.25">
      <c r="A19" s="88" t="s">
        <v>31</v>
      </c>
      <c r="B19" s="21" t="s">
        <v>214</v>
      </c>
      <c r="C19" s="5" t="s">
        <v>1748</v>
      </c>
      <c r="D19" s="5" t="str">
        <f>IF(OR($B19="N/A",$C19="N/A"),"N/A",IF(C19&gt;100,"No",IF(C19&lt;95,"No","Yes")))</f>
        <v>No</v>
      </c>
      <c r="E19" s="5">
        <v>99.992202425000002</v>
      </c>
      <c r="F19" s="5" t="str">
        <f>IF(OR($B19="N/A",$E19="N/A"),"N/A",IF(E19&gt;100,"No",IF(E19&lt;98,"No","Yes")))</f>
        <v>Yes</v>
      </c>
      <c r="G19" s="5">
        <v>99.975396391000004</v>
      </c>
      <c r="H19" s="5" t="str">
        <f>IF($B19="N/A","N/A",IF(G19&gt;100,"No",IF(G19&lt;95,"No","Yes")))</f>
        <v>Yes</v>
      </c>
      <c r="I19" s="6" t="s">
        <v>1748</v>
      </c>
      <c r="J19" s="6">
        <v>-1.7000000000000001E-2</v>
      </c>
      <c r="K19" s="92" t="str">
        <f t="shared" si="0"/>
        <v>Yes</v>
      </c>
    </row>
    <row r="20" spans="1:11" x14ac:dyDescent="0.25">
      <c r="A20" s="89" t="s">
        <v>313</v>
      </c>
      <c r="B20" s="60" t="s">
        <v>213</v>
      </c>
      <c r="C20" s="5" t="s">
        <v>1748</v>
      </c>
      <c r="D20" s="5" t="str">
        <f t="shared" ref="D20:D35" si="4">IF(OR($B20="N/A",$C20="N/A"),"N/A",IF(C20&lt;0,"No","Yes"))</f>
        <v>N/A</v>
      </c>
      <c r="E20" s="5">
        <v>99.270926742</v>
      </c>
      <c r="F20" s="5" t="str">
        <f t="shared" ref="F20:F34" si="5">IF($B20="N/A","N/A",IF(E20&lt;0,"No","Yes"))</f>
        <v>N/A</v>
      </c>
      <c r="G20" s="5">
        <v>99.669218151999999</v>
      </c>
      <c r="H20" s="5" t="str">
        <f t="shared" ref="H20:H35" si="6">IF($B20="N/A","N/A",IF(G20&lt;0,"No","Yes"))</f>
        <v>N/A</v>
      </c>
      <c r="I20" s="6" t="s">
        <v>1748</v>
      </c>
      <c r="J20" s="6">
        <v>0.4012</v>
      </c>
      <c r="K20" s="92" t="str">
        <f t="shared" si="0"/>
        <v>Yes</v>
      </c>
    </row>
    <row r="21" spans="1:11" x14ac:dyDescent="0.25">
      <c r="A21" s="89" t="s">
        <v>838</v>
      </c>
      <c r="B21" s="60" t="s">
        <v>213</v>
      </c>
      <c r="C21" s="5" t="s">
        <v>1748</v>
      </c>
      <c r="D21" s="5" t="str">
        <f t="shared" si="4"/>
        <v>N/A</v>
      </c>
      <c r="E21" s="5">
        <v>0</v>
      </c>
      <c r="F21" s="5" t="str">
        <f t="shared" si="5"/>
        <v>N/A</v>
      </c>
      <c r="G21" s="5">
        <v>0</v>
      </c>
      <c r="H21" s="5" t="str">
        <f t="shared" si="6"/>
        <v>N/A</v>
      </c>
      <c r="I21" s="6" t="s">
        <v>1748</v>
      </c>
      <c r="J21" s="6" t="s">
        <v>1748</v>
      </c>
      <c r="K21" s="92" t="str">
        <f t="shared" si="0"/>
        <v>N/A</v>
      </c>
    </row>
    <row r="22" spans="1:11" x14ac:dyDescent="0.25">
      <c r="A22" s="89" t="s">
        <v>314</v>
      </c>
      <c r="B22" s="60" t="s">
        <v>213</v>
      </c>
      <c r="C22" s="5" t="s">
        <v>1748</v>
      </c>
      <c r="D22" s="5" t="str">
        <f t="shared" si="4"/>
        <v>N/A</v>
      </c>
      <c r="E22" s="5">
        <v>100</v>
      </c>
      <c r="F22" s="5" t="str">
        <f t="shared" si="5"/>
        <v>N/A</v>
      </c>
      <c r="G22" s="5">
        <v>78.955713505000006</v>
      </c>
      <c r="H22" s="5" t="str">
        <f t="shared" si="6"/>
        <v>N/A</v>
      </c>
      <c r="I22" s="6" t="s">
        <v>1748</v>
      </c>
      <c r="J22" s="6">
        <v>-21</v>
      </c>
      <c r="K22" s="92" t="str">
        <f t="shared" si="0"/>
        <v>Yes</v>
      </c>
    </row>
    <row r="23" spans="1:11" x14ac:dyDescent="0.25">
      <c r="A23" s="89" t="s">
        <v>831</v>
      </c>
      <c r="B23" s="60" t="s">
        <v>213</v>
      </c>
      <c r="C23" s="5" t="s">
        <v>1748</v>
      </c>
      <c r="D23" s="5" t="str">
        <f t="shared" si="4"/>
        <v>N/A</v>
      </c>
      <c r="E23" s="5">
        <v>3.9102499122999999</v>
      </c>
      <c r="F23" s="5" t="str">
        <f t="shared" si="5"/>
        <v>N/A</v>
      </c>
      <c r="G23" s="5">
        <v>3.6346167163</v>
      </c>
      <c r="H23" s="5" t="str">
        <f t="shared" si="6"/>
        <v>N/A</v>
      </c>
      <c r="I23" s="6" t="s">
        <v>1748</v>
      </c>
      <c r="J23" s="6">
        <v>-7.05</v>
      </c>
      <c r="K23" s="92" t="str">
        <f t="shared" si="0"/>
        <v>Yes</v>
      </c>
    </row>
    <row r="24" spans="1:11" x14ac:dyDescent="0.25">
      <c r="A24" s="89" t="s">
        <v>315</v>
      </c>
      <c r="B24" s="60" t="s">
        <v>213</v>
      </c>
      <c r="C24" s="5" t="s">
        <v>1748</v>
      </c>
      <c r="D24" s="5" t="str">
        <f t="shared" si="4"/>
        <v>N/A</v>
      </c>
      <c r="E24" s="5">
        <v>3.8909899020999998</v>
      </c>
      <c r="F24" s="5" t="str">
        <f t="shared" si="5"/>
        <v>N/A</v>
      </c>
      <c r="G24" s="5">
        <v>3.6424070354999998</v>
      </c>
      <c r="H24" s="5" t="str">
        <f t="shared" si="6"/>
        <v>N/A</v>
      </c>
      <c r="I24" s="6" t="s">
        <v>1748</v>
      </c>
      <c r="J24" s="6">
        <v>-6.39</v>
      </c>
      <c r="K24" s="92" t="str">
        <f t="shared" si="0"/>
        <v>Yes</v>
      </c>
    </row>
    <row r="25" spans="1:11" x14ac:dyDescent="0.25">
      <c r="A25" s="89" t="s">
        <v>316</v>
      </c>
      <c r="B25" s="60" t="s">
        <v>213</v>
      </c>
      <c r="C25" s="5" t="s">
        <v>1748</v>
      </c>
      <c r="D25" s="5" t="str">
        <f t="shared" si="4"/>
        <v>N/A</v>
      </c>
      <c r="E25" s="5">
        <v>8.7839681858999992</v>
      </c>
      <c r="F25" s="5" t="str">
        <f t="shared" si="5"/>
        <v>N/A</v>
      </c>
      <c r="G25" s="5">
        <v>23.897237033</v>
      </c>
      <c r="H25" s="5" t="str">
        <f t="shared" si="6"/>
        <v>N/A</v>
      </c>
      <c r="I25" s="6" t="s">
        <v>1748</v>
      </c>
      <c r="J25" s="6">
        <v>172.1</v>
      </c>
      <c r="K25" s="92" t="str">
        <f t="shared" si="0"/>
        <v>No</v>
      </c>
    </row>
    <row r="26" spans="1:11" x14ac:dyDescent="0.25">
      <c r="A26" s="89" t="s">
        <v>317</v>
      </c>
      <c r="B26" s="60" t="s">
        <v>213</v>
      </c>
      <c r="C26" s="5" t="s">
        <v>1748</v>
      </c>
      <c r="D26" s="5" t="str">
        <f t="shared" si="4"/>
        <v>N/A</v>
      </c>
      <c r="E26" s="5">
        <v>87.325041912000003</v>
      </c>
      <c r="F26" s="5" t="str">
        <f t="shared" si="5"/>
        <v>N/A</v>
      </c>
      <c r="G26" s="5">
        <v>72.460355930999995</v>
      </c>
      <c r="H26" s="5" t="str">
        <f t="shared" si="6"/>
        <v>N/A</v>
      </c>
      <c r="I26" s="6" t="s">
        <v>1748</v>
      </c>
      <c r="J26" s="6">
        <v>-17</v>
      </c>
      <c r="K26" s="92" t="str">
        <f t="shared" si="0"/>
        <v>Yes</v>
      </c>
    </row>
    <row r="27" spans="1:11" x14ac:dyDescent="0.25">
      <c r="A27" s="89" t="s">
        <v>318</v>
      </c>
      <c r="B27" s="60" t="s">
        <v>213</v>
      </c>
      <c r="C27" s="5" t="s">
        <v>1748</v>
      </c>
      <c r="D27" s="5" t="str">
        <f t="shared" si="4"/>
        <v>N/A</v>
      </c>
      <c r="E27" s="5">
        <v>71.792272603000001</v>
      </c>
      <c r="F27" s="5" t="str">
        <f t="shared" si="5"/>
        <v>N/A</v>
      </c>
      <c r="G27" s="5">
        <v>54.819573536999997</v>
      </c>
      <c r="H27" s="5" t="str">
        <f t="shared" si="6"/>
        <v>N/A</v>
      </c>
      <c r="I27" s="6" t="s">
        <v>1748</v>
      </c>
      <c r="J27" s="6">
        <v>-23.6</v>
      </c>
      <c r="K27" s="92" t="str">
        <f t="shared" si="0"/>
        <v>Yes</v>
      </c>
    </row>
    <row r="28" spans="1:11" x14ac:dyDescent="0.25">
      <c r="A28" s="89" t="s">
        <v>835</v>
      </c>
      <c r="B28" s="60" t="s">
        <v>213</v>
      </c>
      <c r="C28" s="5" t="s">
        <v>1748</v>
      </c>
      <c r="D28" s="5" t="str">
        <f t="shared" si="4"/>
        <v>N/A</v>
      </c>
      <c r="E28" s="5">
        <v>1.7198327360000001</v>
      </c>
      <c r="F28" s="5" t="str">
        <f t="shared" si="5"/>
        <v>N/A</v>
      </c>
      <c r="G28" s="5">
        <v>1.9573131202</v>
      </c>
      <c r="H28" s="5" t="str">
        <f t="shared" si="6"/>
        <v>N/A</v>
      </c>
      <c r="I28" s="6" t="s">
        <v>1748</v>
      </c>
      <c r="J28" s="6">
        <v>13.81</v>
      </c>
      <c r="K28" s="92" t="str">
        <f t="shared" si="0"/>
        <v>Yes</v>
      </c>
    </row>
    <row r="29" spans="1:11" x14ac:dyDescent="0.25">
      <c r="A29" s="89" t="s">
        <v>319</v>
      </c>
      <c r="B29" s="60" t="s">
        <v>213</v>
      </c>
      <c r="C29" s="5" t="s">
        <v>1748</v>
      </c>
      <c r="D29" s="5" t="str">
        <f t="shared" si="4"/>
        <v>N/A</v>
      </c>
      <c r="E29" s="5">
        <v>0</v>
      </c>
      <c r="F29" s="5" t="str">
        <f t="shared" si="5"/>
        <v>N/A</v>
      </c>
      <c r="G29" s="5">
        <v>0</v>
      </c>
      <c r="H29" s="5" t="str">
        <f t="shared" si="6"/>
        <v>N/A</v>
      </c>
      <c r="I29" s="6" t="s">
        <v>1748</v>
      </c>
      <c r="J29" s="6" t="s">
        <v>1748</v>
      </c>
      <c r="K29" s="92" t="str">
        <f t="shared" si="0"/>
        <v>N/A</v>
      </c>
    </row>
    <row r="30" spans="1:11" x14ac:dyDescent="0.25">
      <c r="A30" s="89" t="s">
        <v>836</v>
      </c>
      <c r="B30" s="60" t="s">
        <v>213</v>
      </c>
      <c r="C30" s="5" t="s">
        <v>1748</v>
      </c>
      <c r="D30" s="5" t="str">
        <f t="shared" si="4"/>
        <v>N/A</v>
      </c>
      <c r="E30" s="5">
        <v>92.424242423999999</v>
      </c>
      <c r="F30" s="5" t="str">
        <f t="shared" si="5"/>
        <v>N/A</v>
      </c>
      <c r="G30" s="5">
        <v>86.151697999999996</v>
      </c>
      <c r="H30" s="5" t="str">
        <f t="shared" si="6"/>
        <v>N/A</v>
      </c>
      <c r="I30" s="6" t="s">
        <v>1748</v>
      </c>
      <c r="J30" s="6">
        <v>-6.79</v>
      </c>
      <c r="K30" s="92" t="str">
        <f t="shared" si="0"/>
        <v>Yes</v>
      </c>
    </row>
    <row r="31" spans="1:11" x14ac:dyDescent="0.25">
      <c r="A31" s="88" t="s">
        <v>320</v>
      </c>
      <c r="B31" s="21" t="s">
        <v>213</v>
      </c>
      <c r="C31" s="5" t="s">
        <v>1748</v>
      </c>
      <c r="D31" s="5" t="str">
        <f t="shared" si="4"/>
        <v>N/A</v>
      </c>
      <c r="E31" s="5" t="s">
        <v>1748</v>
      </c>
      <c r="F31" s="5" t="str">
        <f t="shared" si="5"/>
        <v>N/A</v>
      </c>
      <c r="G31" s="5" t="s">
        <v>1748</v>
      </c>
      <c r="H31" s="5" t="str">
        <f t="shared" si="6"/>
        <v>N/A</v>
      </c>
      <c r="I31" s="6" t="s">
        <v>1748</v>
      </c>
      <c r="J31" s="6" t="s">
        <v>1748</v>
      </c>
      <c r="K31" s="92" t="str">
        <f t="shared" si="0"/>
        <v>N/A</v>
      </c>
    </row>
    <row r="32" spans="1:11" x14ac:dyDescent="0.25">
      <c r="A32" s="88" t="s">
        <v>321</v>
      </c>
      <c r="B32" s="21" t="s">
        <v>213</v>
      </c>
      <c r="C32" s="5" t="s">
        <v>1748</v>
      </c>
      <c r="D32" s="5" t="str">
        <f t="shared" si="4"/>
        <v>N/A</v>
      </c>
      <c r="E32" s="5">
        <v>100</v>
      </c>
      <c r="F32" s="5" t="str">
        <f t="shared" si="5"/>
        <v>N/A</v>
      </c>
      <c r="G32" s="5">
        <v>100</v>
      </c>
      <c r="H32" s="5" t="str">
        <f t="shared" si="6"/>
        <v>N/A</v>
      </c>
      <c r="I32" s="6" t="s">
        <v>1748</v>
      </c>
      <c r="J32" s="6">
        <v>0</v>
      </c>
      <c r="K32" s="92" t="str">
        <f t="shared" si="0"/>
        <v>Yes</v>
      </c>
    </row>
    <row r="33" spans="1:11" x14ac:dyDescent="0.25">
      <c r="A33" s="89" t="s">
        <v>322</v>
      </c>
      <c r="B33" s="60" t="s">
        <v>213</v>
      </c>
      <c r="C33" s="5" t="s">
        <v>1748</v>
      </c>
      <c r="D33" s="5" t="str">
        <f t="shared" si="4"/>
        <v>N/A</v>
      </c>
      <c r="E33" s="5">
        <v>78.197980427999994</v>
      </c>
      <c r="F33" s="5" t="str">
        <f t="shared" si="5"/>
        <v>N/A</v>
      </c>
      <c r="G33" s="5">
        <v>81.522689994999993</v>
      </c>
      <c r="H33" s="5" t="str">
        <f t="shared" si="6"/>
        <v>N/A</v>
      </c>
      <c r="I33" s="6" t="s">
        <v>1748</v>
      </c>
      <c r="J33" s="6">
        <v>4.2519999999999998</v>
      </c>
      <c r="K33" s="92" t="str">
        <f t="shared" si="0"/>
        <v>Yes</v>
      </c>
    </row>
    <row r="34" spans="1:11" x14ac:dyDescent="0.25">
      <c r="A34" s="89" t="s">
        <v>323</v>
      </c>
      <c r="B34" s="60" t="s">
        <v>213</v>
      </c>
      <c r="C34" s="5" t="s">
        <v>1748</v>
      </c>
      <c r="D34" s="5" t="str">
        <f t="shared" si="4"/>
        <v>N/A</v>
      </c>
      <c r="E34" s="5">
        <v>39.19061172</v>
      </c>
      <c r="F34" s="5" t="str">
        <f t="shared" si="5"/>
        <v>N/A</v>
      </c>
      <c r="G34" s="5">
        <v>29.800437397</v>
      </c>
      <c r="H34" s="5" t="str">
        <f t="shared" si="6"/>
        <v>N/A</v>
      </c>
      <c r="I34" s="6" t="s">
        <v>1748</v>
      </c>
      <c r="J34" s="6">
        <v>-24</v>
      </c>
      <c r="K34" s="92" t="str">
        <f t="shared" si="0"/>
        <v>Yes</v>
      </c>
    </row>
    <row r="35" spans="1:11" ht="25" x14ac:dyDescent="0.25">
      <c r="A35" s="89" t="s">
        <v>370</v>
      </c>
      <c r="B35" s="60" t="s">
        <v>213</v>
      </c>
      <c r="C35" s="5" t="s">
        <v>1748</v>
      </c>
      <c r="D35" s="5" t="str">
        <f t="shared" si="4"/>
        <v>N/A</v>
      </c>
      <c r="E35" s="5">
        <v>34.929237006999998</v>
      </c>
      <c r="F35" s="5" t="str">
        <f>IF($B35="N/A","N/A",IF(E35&lt;0,"No","Yes"))</f>
        <v>N/A</v>
      </c>
      <c r="G35" s="5">
        <v>26.946418808000001</v>
      </c>
      <c r="H35" s="5" t="str">
        <f t="shared" si="6"/>
        <v>N/A</v>
      </c>
      <c r="I35" s="6" t="s">
        <v>1748</v>
      </c>
      <c r="J35" s="6">
        <v>-22.9</v>
      </c>
      <c r="K35" s="92" t="str">
        <f t="shared" si="0"/>
        <v>Yes</v>
      </c>
    </row>
    <row r="36" spans="1:11" x14ac:dyDescent="0.25">
      <c r="A36" s="90" t="s">
        <v>374</v>
      </c>
      <c r="B36" s="1" t="s">
        <v>213</v>
      </c>
      <c r="C36" s="4" t="s">
        <v>1748</v>
      </c>
      <c r="D36" s="5" t="str">
        <f t="shared" ref="D36:D39" si="7">IF($B36="N/A","N/A",IF(C36&lt;0,"No","Yes"))</f>
        <v>N/A</v>
      </c>
      <c r="E36" s="4">
        <v>69.612850404</v>
      </c>
      <c r="F36" s="5" t="str">
        <f t="shared" ref="F36:F39" si="8">IF($B36="N/A","N/A",IF(E36&lt;0,"No","Yes"))</f>
        <v>N/A</v>
      </c>
      <c r="G36" s="4">
        <v>51.878075451000001</v>
      </c>
      <c r="H36" s="5" t="str">
        <f t="shared" ref="H36:H39" si="9">IF($B36="N/A","N/A",IF(G36&lt;0,"No","Yes"))</f>
        <v>N/A</v>
      </c>
      <c r="I36" s="6" t="s">
        <v>1748</v>
      </c>
      <c r="J36" s="6">
        <v>-25.5</v>
      </c>
      <c r="K36" s="92" t="str">
        <f>IF(J36="Div by 0", "N/A", IF(J36="N/A","N/A", IF(J36&gt;30, "No", IF(J36&lt;-30, "No", "Yes"))))</f>
        <v>Yes</v>
      </c>
    </row>
    <row r="37" spans="1:11" x14ac:dyDescent="0.25">
      <c r="A37" s="90" t="s">
        <v>375</v>
      </c>
      <c r="B37" s="1" t="s">
        <v>213</v>
      </c>
      <c r="C37" s="4" t="s">
        <v>1748</v>
      </c>
      <c r="D37" s="5" t="str">
        <f t="shared" si="7"/>
        <v>N/A</v>
      </c>
      <c r="E37" s="4">
        <v>1.5595149900000001E-2</v>
      </c>
      <c r="F37" s="5" t="str">
        <f t="shared" si="8"/>
        <v>N/A</v>
      </c>
      <c r="G37" s="4">
        <v>1.36686714E-2</v>
      </c>
      <c r="H37" s="5" t="str">
        <f t="shared" si="9"/>
        <v>N/A</v>
      </c>
      <c r="I37" s="6" t="s">
        <v>1748</v>
      </c>
      <c r="J37" s="6">
        <v>-12.4</v>
      </c>
      <c r="K37" s="92" t="str">
        <f>IF(J37="Div by 0", "N/A", IF(J37="N/A","N/A", IF(J37&gt;30, "No", IF(J37&lt;-30, "No", "Yes"))))</f>
        <v>Yes</v>
      </c>
    </row>
    <row r="38" spans="1:11" x14ac:dyDescent="0.25">
      <c r="A38" s="90" t="s">
        <v>376</v>
      </c>
      <c r="B38" s="1" t="s">
        <v>213</v>
      </c>
      <c r="C38" s="4" t="s">
        <v>1748</v>
      </c>
      <c r="D38" s="5" t="str">
        <f t="shared" si="7"/>
        <v>N/A</v>
      </c>
      <c r="E38" s="4">
        <v>30.328667784</v>
      </c>
      <c r="F38" s="5" t="str">
        <f t="shared" si="8"/>
        <v>N/A</v>
      </c>
      <c r="G38" s="4">
        <v>48.102788408999999</v>
      </c>
      <c r="H38" s="5" t="str">
        <f t="shared" si="9"/>
        <v>N/A</v>
      </c>
      <c r="I38" s="6" t="s">
        <v>1748</v>
      </c>
      <c r="J38" s="6">
        <v>58.61</v>
      </c>
      <c r="K38" s="92" t="str">
        <f>IF(J38="Div by 0", "N/A", IF(J38="N/A","N/A", IF(J38&gt;30, "No", IF(J38&lt;-30, "No", "Yes"))))</f>
        <v>No</v>
      </c>
    </row>
    <row r="39" spans="1:11" x14ac:dyDescent="0.25">
      <c r="A39" s="107" t="s">
        <v>377</v>
      </c>
      <c r="B39" s="108" t="s">
        <v>213</v>
      </c>
      <c r="C39" s="105" t="s">
        <v>1748</v>
      </c>
      <c r="D39" s="101" t="str">
        <f t="shared" si="7"/>
        <v>N/A</v>
      </c>
      <c r="E39" s="105">
        <v>0</v>
      </c>
      <c r="F39" s="101" t="str">
        <f t="shared" si="8"/>
        <v>N/A</v>
      </c>
      <c r="G39" s="105">
        <v>0</v>
      </c>
      <c r="H39" s="101" t="str">
        <f t="shared" si="9"/>
        <v>N/A</v>
      </c>
      <c r="I39" s="102" t="s">
        <v>1748</v>
      </c>
      <c r="J39" s="102" t="s">
        <v>1748</v>
      </c>
      <c r="K39" s="103" t="str">
        <f>IF(J39="Div by 0", "N/A", IF(J39="N/A","N/A", IF(J39&gt;30, "No", IF(J39&lt;-30, "No", "Yes"))))</f>
        <v>N/A</v>
      </c>
    </row>
    <row r="40" spans="1:11" x14ac:dyDescent="0.25">
      <c r="A40" s="176" t="s">
        <v>1646</v>
      </c>
      <c r="B40" s="177"/>
      <c r="C40" s="177"/>
      <c r="D40" s="177"/>
      <c r="E40" s="177"/>
      <c r="F40" s="177"/>
      <c r="G40" s="177"/>
      <c r="H40" s="177"/>
      <c r="I40" s="177"/>
      <c r="J40" s="177"/>
      <c r="K40" s="178"/>
    </row>
    <row r="41" spans="1:11" x14ac:dyDescent="0.25">
      <c r="A41" s="165" t="s">
        <v>1644</v>
      </c>
      <c r="B41" s="166"/>
      <c r="C41" s="166"/>
      <c r="D41" s="166"/>
      <c r="E41" s="166"/>
      <c r="F41" s="166"/>
      <c r="G41" s="166"/>
      <c r="H41" s="166"/>
      <c r="I41" s="166"/>
      <c r="J41" s="166"/>
      <c r="K41" s="167"/>
    </row>
    <row r="42" spans="1:11" x14ac:dyDescent="0.25">
      <c r="A42" s="168" t="s">
        <v>1742</v>
      </c>
      <c r="B42" s="168"/>
      <c r="C42" s="168"/>
      <c r="D42" s="168"/>
      <c r="E42" s="168"/>
      <c r="F42" s="168"/>
      <c r="G42" s="168"/>
      <c r="H42" s="168"/>
      <c r="I42" s="168"/>
      <c r="J42" s="168"/>
      <c r="K42" s="169"/>
    </row>
  </sheetData>
  <mergeCells count="7">
    <mergeCell ref="A42:K42"/>
    <mergeCell ref="A1:K1"/>
    <mergeCell ref="A2:K2"/>
    <mergeCell ref="A4:K4"/>
    <mergeCell ref="A40:K40"/>
    <mergeCell ref="A41:K41"/>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view="pageLayout" zoomScaleNormal="100" zoomScaleSheetLayoutView="70" workbookViewId="0">
      <selection activeCell="A5" sqref="A5"/>
    </sheetView>
  </sheetViews>
  <sheetFormatPr defaultColWidth="9.1796875" defaultRowHeight="12.5" x14ac:dyDescent="0.25"/>
  <cols>
    <col min="1" max="1" width="77.26953125" style="61" customWidth="1"/>
    <col min="2" max="2" width="20"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9.179687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1592</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65.25" customHeight="1" x14ac:dyDescent="0.3">
      <c r="A5" s="95" t="s">
        <v>11</v>
      </c>
      <c r="B5" s="96" t="s">
        <v>212</v>
      </c>
      <c r="C5" s="96" t="s">
        <v>651</v>
      </c>
      <c r="D5" s="96" t="s">
        <v>1716</v>
      </c>
      <c r="E5" s="96" t="s">
        <v>652</v>
      </c>
      <c r="F5" s="96" t="s">
        <v>1717</v>
      </c>
      <c r="G5" s="96" t="s">
        <v>1718</v>
      </c>
      <c r="H5" s="96" t="s">
        <v>1713</v>
      </c>
      <c r="I5" s="97" t="s">
        <v>1715</v>
      </c>
      <c r="J5" s="97" t="s">
        <v>1714</v>
      </c>
      <c r="K5" s="98" t="s">
        <v>653</v>
      </c>
    </row>
    <row r="6" spans="1:11" s="15" customFormat="1" x14ac:dyDescent="0.25">
      <c r="A6" s="109" t="s">
        <v>342</v>
      </c>
      <c r="B6" s="5" t="s">
        <v>213</v>
      </c>
      <c r="C6" s="3" t="s">
        <v>1746</v>
      </c>
      <c r="D6" s="5" t="s">
        <v>213</v>
      </c>
      <c r="E6" s="3">
        <v>7</v>
      </c>
      <c r="F6" s="5" t="s">
        <v>213</v>
      </c>
      <c r="G6" s="3" t="s">
        <v>1746</v>
      </c>
      <c r="H6" s="5" t="s">
        <v>213</v>
      </c>
      <c r="I6" s="80" t="s">
        <v>213</v>
      </c>
      <c r="J6" s="80" t="s">
        <v>213</v>
      </c>
      <c r="K6" s="92" t="s">
        <v>213</v>
      </c>
    </row>
    <row r="7" spans="1:11" s="15" customFormat="1" x14ac:dyDescent="0.25">
      <c r="A7" s="109" t="s">
        <v>12</v>
      </c>
      <c r="B7" s="16" t="s">
        <v>213</v>
      </c>
      <c r="C7" s="17" t="s">
        <v>1748</v>
      </c>
      <c r="D7" s="18" t="str">
        <f>IF($B7="N/A","N/A",IF(C7&gt;15,"No",IF(C7&lt;-15,"No","Yes")))</f>
        <v>N/A</v>
      </c>
      <c r="E7" s="17">
        <v>354393</v>
      </c>
      <c r="F7" s="18" t="str">
        <f>IF($B7="N/A","N/A",IF(E7&gt;15,"No",IF(E7&lt;-15,"No","Yes")))</f>
        <v>N/A</v>
      </c>
      <c r="G7" s="17">
        <v>359632</v>
      </c>
      <c r="H7" s="18" t="str">
        <f>IF($B7="N/A","N/A",IF(G7&gt;15,"No",IF(G7&lt;-15,"No","Yes")))</f>
        <v>N/A</v>
      </c>
      <c r="I7" s="19" t="s">
        <v>1748</v>
      </c>
      <c r="J7" s="19">
        <v>1.478</v>
      </c>
      <c r="K7" s="93" t="str">
        <f t="shared" ref="K7:K24" si="0">IF(J7="Div by 0", "N/A", IF(J7="N/A","N/A", IF(J7&gt;30, "No", IF(J7&lt;-30, "No", "Yes"))))</f>
        <v>Yes</v>
      </c>
    </row>
    <row r="8" spans="1:11" x14ac:dyDescent="0.25">
      <c r="A8" s="109" t="s">
        <v>362</v>
      </c>
      <c r="B8" s="16" t="s">
        <v>213</v>
      </c>
      <c r="C8" s="20" t="s">
        <v>1748</v>
      </c>
      <c r="D8" s="18" t="str">
        <f>IF($B8="N/A","N/A",IF(C8&gt;15,"No",IF(C8&lt;-15,"No","Yes")))</f>
        <v>N/A</v>
      </c>
      <c r="E8" s="20">
        <v>99.998306963999994</v>
      </c>
      <c r="F8" s="18" t="str">
        <f>IF($B8="N/A","N/A",IF(E8&gt;15,"No",IF(E8&lt;-15,"No","Yes")))</f>
        <v>N/A</v>
      </c>
      <c r="G8" s="20">
        <v>99.998609689999995</v>
      </c>
      <c r="H8" s="18" t="str">
        <f>IF($B8="N/A","N/A",IF(G8&gt;15,"No",IF(G8&lt;-15,"No","Yes")))</f>
        <v>N/A</v>
      </c>
      <c r="I8" s="19" t="s">
        <v>1748</v>
      </c>
      <c r="J8" s="19">
        <v>2.9999999999999997E-4</v>
      </c>
      <c r="K8" s="93" t="str">
        <f t="shared" si="0"/>
        <v>Yes</v>
      </c>
    </row>
    <row r="9" spans="1:11" x14ac:dyDescent="0.25">
      <c r="A9" s="109" t="s">
        <v>119</v>
      </c>
      <c r="B9" s="21" t="s">
        <v>213</v>
      </c>
      <c r="C9" s="4" t="s">
        <v>1748</v>
      </c>
      <c r="D9" s="5" t="str">
        <f>IF($B9="N/A","N/A",IF(C9&gt;15,"No",IF(C9&lt;-15,"No","Yes")))</f>
        <v>N/A</v>
      </c>
      <c r="E9" s="4">
        <v>1.6930357000000001E-3</v>
      </c>
      <c r="F9" s="5" t="str">
        <f>IF($B9="N/A","N/A",IF(E9&gt;15,"No",IF(E9&lt;-15,"No","Yes")))</f>
        <v>N/A</v>
      </c>
      <c r="G9" s="4">
        <v>1.3903101000000001E-3</v>
      </c>
      <c r="H9" s="5" t="str">
        <f>IF($B9="N/A","N/A",IF(G9&gt;15,"No",IF(G9&lt;-15,"No","Yes")))</f>
        <v>N/A</v>
      </c>
      <c r="I9" s="6" t="s">
        <v>1748</v>
      </c>
      <c r="J9" s="6">
        <v>-17.899999999999999</v>
      </c>
      <c r="K9" s="92" t="str">
        <f t="shared" si="0"/>
        <v>Yes</v>
      </c>
    </row>
    <row r="10" spans="1:11" x14ac:dyDescent="0.25">
      <c r="A10" s="109" t="s">
        <v>120</v>
      </c>
      <c r="B10" s="21" t="s">
        <v>213</v>
      </c>
      <c r="C10" s="4" t="s">
        <v>1748</v>
      </c>
      <c r="D10" s="5" t="str">
        <f>IF($B10="N/A","N/A",IF(C10&gt;15,"No",IF(C10&lt;-15,"No","Yes")))</f>
        <v>N/A</v>
      </c>
      <c r="E10" s="4">
        <v>0</v>
      </c>
      <c r="F10" s="5" t="str">
        <f>IF($B10="N/A","N/A",IF(E10&gt;15,"No",IF(E10&lt;-15,"No","Yes")))</f>
        <v>N/A</v>
      </c>
      <c r="G10" s="4">
        <v>0</v>
      </c>
      <c r="H10" s="5" t="str">
        <f>IF($B10="N/A","N/A",IF(G10&gt;15,"No",IF(G10&lt;-15,"No","Yes")))</f>
        <v>N/A</v>
      </c>
      <c r="I10" s="6" t="s">
        <v>1748</v>
      </c>
      <c r="J10" s="6" t="s">
        <v>1748</v>
      </c>
      <c r="K10" s="92" t="str">
        <f t="shared" si="0"/>
        <v>N/A</v>
      </c>
    </row>
    <row r="11" spans="1:11" x14ac:dyDescent="0.25">
      <c r="A11" s="109" t="s">
        <v>839</v>
      </c>
      <c r="B11" s="21" t="s">
        <v>214</v>
      </c>
      <c r="C11" s="4" t="s">
        <v>1748</v>
      </c>
      <c r="D11" s="5" t="str">
        <f>IF(OR($B11="N/A",$C11="N/A"),"N/A",IF(C11&gt;100,"No",IF(C11&lt;95,"No","Yes")))</f>
        <v>No</v>
      </c>
      <c r="E11" s="4">
        <v>99.841136817000006</v>
      </c>
      <c r="F11" s="5" t="str">
        <f>IF(OR($B11="N/A",$E11="N/A"),"N/A",IF(E11&gt;100,"No",IF(E11&lt;95,"No","Yes")))</f>
        <v>Yes</v>
      </c>
      <c r="G11" s="4">
        <v>99.998609689999995</v>
      </c>
      <c r="H11" s="5" t="str">
        <f>IF($B11="N/A","N/A",IF(G11&gt;100,"No",IF(G11&lt;95,"No","Yes")))</f>
        <v>Yes</v>
      </c>
      <c r="I11" s="6" t="s">
        <v>1748</v>
      </c>
      <c r="J11" s="6">
        <v>0.15770000000000001</v>
      </c>
      <c r="K11" s="92" t="str">
        <f t="shared" si="0"/>
        <v>Yes</v>
      </c>
    </row>
    <row r="12" spans="1:11" x14ac:dyDescent="0.25">
      <c r="A12" s="109" t="s">
        <v>348</v>
      </c>
      <c r="B12" s="21" t="s">
        <v>213</v>
      </c>
      <c r="C12" s="4" t="s">
        <v>1748</v>
      </c>
      <c r="D12" s="5" t="str">
        <f t="shared" ref="D12:D13" si="1">IF(OR($B12="N/A",$C12="N/A"),"N/A",IF(C12&gt;100,"No",IF(C12&lt;95,"No","Yes")))</f>
        <v>N/A</v>
      </c>
      <c r="E12" s="4">
        <v>0</v>
      </c>
      <c r="F12" s="5" t="str">
        <f t="shared" ref="F12:F13" si="2">IF(OR($B12="N/A",$E12="N/A"),"N/A",IF(E12&gt;100,"No",IF(E12&lt;95,"No","Yes")))</f>
        <v>N/A</v>
      </c>
      <c r="G12" s="4">
        <v>0</v>
      </c>
      <c r="H12" s="5" t="str">
        <f t="shared" ref="H12:H13" si="3">IF($B12="N/A","N/A",IF(G12&gt;100,"No",IF(G12&lt;95,"No","Yes")))</f>
        <v>N/A</v>
      </c>
      <c r="I12" s="6" t="s">
        <v>1748</v>
      </c>
      <c r="J12" s="6" t="s">
        <v>1748</v>
      </c>
      <c r="K12" s="92" t="str">
        <f t="shared" si="0"/>
        <v>N/A</v>
      </c>
    </row>
    <row r="13" spans="1:11" x14ac:dyDescent="0.25">
      <c r="A13" s="109" t="s">
        <v>840</v>
      </c>
      <c r="B13" s="21" t="s">
        <v>214</v>
      </c>
      <c r="C13" s="4" t="s">
        <v>1748</v>
      </c>
      <c r="D13" s="5" t="str">
        <f t="shared" si="1"/>
        <v>No</v>
      </c>
      <c r="E13" s="4">
        <v>99.841136817000006</v>
      </c>
      <c r="F13" s="5" t="str">
        <f t="shared" si="2"/>
        <v>Yes</v>
      </c>
      <c r="G13" s="4">
        <v>99.545646661000006</v>
      </c>
      <c r="H13" s="5" t="str">
        <f t="shared" si="3"/>
        <v>Yes</v>
      </c>
      <c r="I13" s="6" t="s">
        <v>1748</v>
      </c>
      <c r="J13" s="6">
        <v>-0.29599999999999999</v>
      </c>
      <c r="K13" s="92" t="str">
        <f t="shared" si="0"/>
        <v>Yes</v>
      </c>
    </row>
    <row r="14" spans="1:11" x14ac:dyDescent="0.25">
      <c r="A14" s="109" t="s">
        <v>13</v>
      </c>
      <c r="B14" s="21" t="s">
        <v>213</v>
      </c>
      <c r="C14" s="22" t="s">
        <v>1748</v>
      </c>
      <c r="D14" s="5" t="str">
        <f>IF($B14="N/A","N/A",IF(C14&gt;15,"No",IF(C14&lt;-15,"No","Yes")))</f>
        <v>N/A</v>
      </c>
      <c r="E14" s="22">
        <v>354387</v>
      </c>
      <c r="F14" s="5" t="str">
        <f>IF($B14="N/A","N/A",IF(E14&gt;15,"No",IF(E14&lt;-15,"No","Yes")))</f>
        <v>N/A</v>
      </c>
      <c r="G14" s="22">
        <v>359627</v>
      </c>
      <c r="H14" s="5" t="str">
        <f>IF($B14="N/A","N/A",IF(G14&gt;15,"No",IF(G14&lt;-15,"No","Yes")))</f>
        <v>N/A</v>
      </c>
      <c r="I14" s="6" t="s">
        <v>1748</v>
      </c>
      <c r="J14" s="6">
        <v>1.4790000000000001</v>
      </c>
      <c r="K14" s="92" t="str">
        <f t="shared" si="0"/>
        <v>Yes</v>
      </c>
    </row>
    <row r="15" spans="1:11" x14ac:dyDescent="0.25">
      <c r="A15" s="109" t="s">
        <v>442</v>
      </c>
      <c r="B15" s="21" t="s">
        <v>215</v>
      </c>
      <c r="C15" s="4" t="s">
        <v>1748</v>
      </c>
      <c r="D15" s="5" t="str">
        <f>IF($B15="N/A","N/A",IF(C15&gt;20,"No",IF(C15&lt;5,"No","Yes")))</f>
        <v>No</v>
      </c>
      <c r="E15" s="4">
        <v>0.18285095109999999</v>
      </c>
      <c r="F15" s="5" t="str">
        <f>IF($B15="N/A","N/A",IF(E15&gt;20,"No",IF(E15&lt;5,"No","Yes")))</f>
        <v>No</v>
      </c>
      <c r="G15" s="4">
        <v>0.16878599220000001</v>
      </c>
      <c r="H15" s="5" t="str">
        <f>IF($B15="N/A","N/A",IF(G15&gt;20,"No",IF(G15&lt;5,"No","Yes")))</f>
        <v>No</v>
      </c>
      <c r="I15" s="6" t="s">
        <v>1748</v>
      </c>
      <c r="J15" s="6">
        <v>-7.69</v>
      </c>
      <c r="K15" s="92" t="str">
        <f t="shared" si="0"/>
        <v>Yes</v>
      </c>
    </row>
    <row r="16" spans="1:11" x14ac:dyDescent="0.25">
      <c r="A16" s="109" t="s">
        <v>443</v>
      </c>
      <c r="B16" s="16" t="s">
        <v>213</v>
      </c>
      <c r="C16" s="4" t="s">
        <v>1748</v>
      </c>
      <c r="D16" s="5" t="str">
        <f>IF($B16="N/A","N/A",IF(C16&gt;15,"No",IF(C16&lt;-15,"No","Yes")))</f>
        <v>N/A</v>
      </c>
      <c r="E16" s="4">
        <v>99.817149048999994</v>
      </c>
      <c r="F16" s="5" t="str">
        <f>IF($B16="N/A","N/A",IF(E16&gt;15,"No",IF(E16&lt;-15,"No","Yes")))</f>
        <v>N/A</v>
      </c>
      <c r="G16" s="4">
        <v>99.831214008000003</v>
      </c>
      <c r="H16" s="5" t="str">
        <f>IF($B16="N/A","N/A",IF(G16&gt;15,"No",IF(G16&lt;-15,"No","Yes")))</f>
        <v>N/A</v>
      </c>
      <c r="I16" s="6" t="s">
        <v>1748</v>
      </c>
      <c r="J16" s="6">
        <v>1.41E-2</v>
      </c>
      <c r="K16" s="92" t="str">
        <f t="shared" si="0"/>
        <v>Yes</v>
      </c>
    </row>
    <row r="17" spans="1:11" x14ac:dyDescent="0.25">
      <c r="A17" s="109" t="s">
        <v>444</v>
      </c>
      <c r="B17" s="21" t="s">
        <v>235</v>
      </c>
      <c r="C17" s="4" t="s">
        <v>1748</v>
      </c>
      <c r="D17" s="5" t="str">
        <f>IF($B17="N/A","N/A",IF(C17&gt;1,"Yes","No"))</f>
        <v>Yes</v>
      </c>
      <c r="E17" s="4">
        <v>26.653912248000001</v>
      </c>
      <c r="F17" s="5" t="str">
        <f>IF($B17="N/A","N/A",IF(E17&gt;1,"Yes","No"))</f>
        <v>Yes</v>
      </c>
      <c r="G17" s="4">
        <v>21.716389481</v>
      </c>
      <c r="H17" s="5" t="str">
        <f>IF($B17="N/A","N/A",IF(G17&gt;1,"Yes","No"))</f>
        <v>Yes</v>
      </c>
      <c r="I17" s="6" t="s">
        <v>1748</v>
      </c>
      <c r="J17" s="6">
        <v>-18.5</v>
      </c>
      <c r="K17" s="92" t="str">
        <f t="shared" si="0"/>
        <v>Yes</v>
      </c>
    </row>
    <row r="18" spans="1:11" x14ac:dyDescent="0.25">
      <c r="A18" s="109" t="s">
        <v>862</v>
      </c>
      <c r="B18" s="21" t="s">
        <v>213</v>
      </c>
      <c r="C18" s="62" t="s">
        <v>1748</v>
      </c>
      <c r="D18" s="5" t="str">
        <f>IF($B18="N/A","N/A",IF(C18&gt;15,"No",IF(C18&lt;-15,"No","Yes")))</f>
        <v>N/A</v>
      </c>
      <c r="E18" s="62">
        <v>1148.3492346</v>
      </c>
      <c r="F18" s="5" t="str">
        <f>IF($B18="N/A","N/A",IF(E18&gt;15,"No",IF(E18&lt;-15,"No","Yes")))</f>
        <v>N/A</v>
      </c>
      <c r="G18" s="62">
        <v>1166.0244949</v>
      </c>
      <c r="H18" s="5" t="str">
        <f>IF($B18="N/A","N/A",IF(G18&gt;15,"No",IF(G18&lt;-15,"No","Yes")))</f>
        <v>N/A</v>
      </c>
      <c r="I18" s="6" t="s">
        <v>1748</v>
      </c>
      <c r="J18" s="6">
        <v>1.5389999999999999</v>
      </c>
      <c r="K18" s="92" t="str">
        <f t="shared" si="0"/>
        <v>Yes</v>
      </c>
    </row>
    <row r="19" spans="1:11" x14ac:dyDescent="0.25">
      <c r="A19" s="91" t="s">
        <v>131</v>
      </c>
      <c r="B19" s="21" t="s">
        <v>213</v>
      </c>
      <c r="C19" s="22">
        <v>0</v>
      </c>
      <c r="D19" s="21" t="s">
        <v>213</v>
      </c>
      <c r="E19" s="22">
        <v>43809</v>
      </c>
      <c r="F19" s="21" t="s">
        <v>213</v>
      </c>
      <c r="G19" s="22">
        <v>44097</v>
      </c>
      <c r="H19" s="5" t="str">
        <f>IF($B19="N/A","N/A",IF(G19&gt;15,"No",IF(G19&lt;-15,"No","Yes")))</f>
        <v>N/A</v>
      </c>
      <c r="I19" s="6" t="s">
        <v>1748</v>
      </c>
      <c r="J19" s="6">
        <v>0.65739999999999998</v>
      </c>
      <c r="K19" s="92" t="str">
        <f t="shared" si="0"/>
        <v>Yes</v>
      </c>
    </row>
    <row r="20" spans="1:11" x14ac:dyDescent="0.25">
      <c r="A20" s="91" t="s">
        <v>346</v>
      </c>
      <c r="B20" s="16" t="s">
        <v>213</v>
      </c>
      <c r="C20" s="4" t="s">
        <v>1748</v>
      </c>
      <c r="D20" s="21" t="s">
        <v>213</v>
      </c>
      <c r="E20" s="4">
        <v>12.361700146</v>
      </c>
      <c r="F20" s="21" t="s">
        <v>213</v>
      </c>
      <c r="G20" s="4">
        <v>12.26170085</v>
      </c>
      <c r="H20" s="5" t="str">
        <f>IF($B20="N/A","N/A",IF(G20&gt;15,"No",IF(G20&lt;-15,"No","Yes")))</f>
        <v>N/A</v>
      </c>
      <c r="I20" s="6" t="s">
        <v>1748</v>
      </c>
      <c r="J20" s="6">
        <v>-0.80900000000000005</v>
      </c>
      <c r="K20" s="92" t="str">
        <f t="shared" si="0"/>
        <v>Yes</v>
      </c>
    </row>
    <row r="21" spans="1:11" ht="25" x14ac:dyDescent="0.25">
      <c r="A21" s="91" t="s">
        <v>841</v>
      </c>
      <c r="B21" s="21" t="s">
        <v>213</v>
      </c>
      <c r="C21" s="62" t="s">
        <v>1748</v>
      </c>
      <c r="D21" s="5" t="str">
        <f>IF($B21="N/A","N/A",IF(C21&gt;60,"No",IF(C21&lt;15,"No","Yes")))</f>
        <v>N/A</v>
      </c>
      <c r="E21" s="62">
        <v>2142.8905248000001</v>
      </c>
      <c r="F21" s="5" t="str">
        <f>IF($B21="N/A","N/A",IF(E21&gt;60,"No",IF(E21&lt;15,"No","Yes")))</f>
        <v>N/A</v>
      </c>
      <c r="G21" s="62">
        <v>2141.3731773</v>
      </c>
      <c r="H21" s="5" t="str">
        <f>IF($B21="N/A","N/A",IF(G21&gt;60,"No",IF(G21&lt;15,"No","Yes")))</f>
        <v>N/A</v>
      </c>
      <c r="I21" s="6" t="s">
        <v>1748</v>
      </c>
      <c r="J21" s="6">
        <v>-7.0999999999999994E-2</v>
      </c>
      <c r="K21" s="92" t="str">
        <f t="shared" si="0"/>
        <v>Yes</v>
      </c>
    </row>
    <row r="22" spans="1:11" x14ac:dyDescent="0.25">
      <c r="A22" s="91" t="s">
        <v>27</v>
      </c>
      <c r="B22" s="21" t="s">
        <v>217</v>
      </c>
      <c r="C22" s="22" t="s">
        <v>1748</v>
      </c>
      <c r="D22" s="5" t="str">
        <f>IF($B22="N/A","N/A",IF(C22="N/A","N/A",IF(C22=0,"Yes","No")))</f>
        <v>No</v>
      </c>
      <c r="E22" s="22">
        <v>0</v>
      </c>
      <c r="F22" s="5" t="str">
        <f>IF($B22="N/A","N/A",IF(E22="N/A","N/A",IF(E22=0,"Yes","No")))</f>
        <v>Yes</v>
      </c>
      <c r="G22" s="22">
        <v>0</v>
      </c>
      <c r="H22" s="5" t="str">
        <f>IF($B22="N/A","N/A",IF(G22=0,"Yes","No"))</f>
        <v>Yes</v>
      </c>
      <c r="I22" s="6" t="s">
        <v>1748</v>
      </c>
      <c r="J22" s="6" t="s">
        <v>1748</v>
      </c>
      <c r="K22" s="92" t="str">
        <f t="shared" si="0"/>
        <v>N/A</v>
      </c>
    </row>
    <row r="23" spans="1:11" x14ac:dyDescent="0.25">
      <c r="A23" s="91" t="s">
        <v>842</v>
      </c>
      <c r="B23" s="21" t="s">
        <v>217</v>
      </c>
      <c r="C23" s="4" t="s">
        <v>1748</v>
      </c>
      <c r="D23" s="5" t="str">
        <f t="shared" ref="D23:D24" si="4">IF($B23="N/A","N/A",IF(C23="N/A","N/A",IF(C23=0,"Yes","No")))</f>
        <v>No</v>
      </c>
      <c r="E23" s="4">
        <v>0</v>
      </c>
      <c r="F23" s="5" t="str">
        <f t="shared" ref="F23:F24" si="5">IF($B23="N/A","N/A",IF(E23="N/A","N/A",IF(E23=0,"Yes","No")))</f>
        <v>Yes</v>
      </c>
      <c r="G23" s="4">
        <v>0</v>
      </c>
      <c r="H23" s="5" t="str">
        <f t="shared" ref="H23:H24" si="6">IF($B23="N/A","N/A",IF(G23=0,"Yes","No"))</f>
        <v>Yes</v>
      </c>
      <c r="I23" s="6" t="s">
        <v>1748</v>
      </c>
      <c r="J23" s="6" t="s">
        <v>1748</v>
      </c>
      <c r="K23" s="92" t="str">
        <f t="shared" si="0"/>
        <v>N/A</v>
      </c>
    </row>
    <row r="24" spans="1:11" x14ac:dyDescent="0.25">
      <c r="A24" s="91" t="s">
        <v>823</v>
      </c>
      <c r="B24" s="21" t="s">
        <v>217</v>
      </c>
      <c r="C24" s="26" t="s">
        <v>1748</v>
      </c>
      <c r="D24" s="5" t="str">
        <f t="shared" si="4"/>
        <v>No</v>
      </c>
      <c r="E24" s="26">
        <v>0</v>
      </c>
      <c r="F24" s="5" t="str">
        <f t="shared" si="5"/>
        <v>Yes</v>
      </c>
      <c r="G24" s="26">
        <v>0</v>
      </c>
      <c r="H24" s="5" t="str">
        <f t="shared" si="6"/>
        <v>Yes</v>
      </c>
      <c r="I24" s="6" t="s">
        <v>1748</v>
      </c>
      <c r="J24" s="6" t="s">
        <v>1748</v>
      </c>
      <c r="K24" s="92" t="str">
        <f t="shared" si="0"/>
        <v>N/A</v>
      </c>
    </row>
    <row r="25" spans="1:11" x14ac:dyDescent="0.25">
      <c r="A25" s="110" t="s">
        <v>1646</v>
      </c>
      <c r="B25" s="110"/>
      <c r="C25" s="110"/>
      <c r="D25" s="110"/>
      <c r="E25" s="110"/>
      <c r="F25" s="110"/>
      <c r="G25" s="110"/>
      <c r="H25" s="110"/>
      <c r="I25" s="110"/>
      <c r="J25" s="110"/>
      <c r="K25" s="110"/>
    </row>
    <row r="26" spans="1:11" x14ac:dyDescent="0.25">
      <c r="A26" s="165" t="s">
        <v>1644</v>
      </c>
      <c r="B26" s="166"/>
      <c r="C26" s="166"/>
      <c r="D26" s="166"/>
      <c r="E26" s="166"/>
      <c r="F26" s="166"/>
      <c r="G26" s="166"/>
      <c r="H26" s="166"/>
      <c r="I26" s="166"/>
      <c r="J26" s="166"/>
      <c r="K26" s="167"/>
    </row>
    <row r="27" spans="1:11" x14ac:dyDescent="0.25">
      <c r="A27" s="168" t="s">
        <v>1742</v>
      </c>
      <c r="B27" s="168"/>
      <c r="C27" s="168"/>
      <c r="D27" s="168"/>
      <c r="E27" s="168"/>
      <c r="F27" s="168"/>
      <c r="G27" s="168"/>
      <c r="H27" s="168"/>
      <c r="I27" s="168"/>
      <c r="J27" s="168"/>
      <c r="K27" s="169"/>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6">
    <mergeCell ref="A27:K27"/>
    <mergeCell ref="A1:K1"/>
    <mergeCell ref="A2:K2"/>
    <mergeCell ref="A4:K4"/>
    <mergeCell ref="A26:K26"/>
    <mergeCell ref="A3:K3"/>
  </mergeCells>
  <phoneticPr fontId="0" type="noConversion"/>
  <printOptions headings="1"/>
  <pageMargins left="0.75" right="0.75" top="1" bottom="0.75" header="0.5" footer="0.5"/>
  <pageSetup scale="53"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5" sqref="A5"/>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1593</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22" t="s">
        <v>1748</v>
      </c>
      <c r="D6" s="5" t="str">
        <f>IF($B6="N/A","N/A",IF(C6&gt;15,"No",IF(C6&lt;-15,"No","Yes")))</f>
        <v>N/A</v>
      </c>
      <c r="E6" s="22">
        <v>353739</v>
      </c>
      <c r="F6" s="5" t="str">
        <f>IF($B6="N/A","N/A",IF(E6&gt;15,"No",IF(E6&lt;-15,"No","Yes")))</f>
        <v>N/A</v>
      </c>
      <c r="G6" s="22">
        <v>359020</v>
      </c>
      <c r="H6" s="5" t="str">
        <f>IF($B6="N/A","N/A",IF(G6&gt;15,"No",IF(G6&lt;-15,"No","Yes")))</f>
        <v>N/A</v>
      </c>
      <c r="I6" s="6" t="s">
        <v>1748</v>
      </c>
      <c r="J6" s="6">
        <v>1.4930000000000001</v>
      </c>
      <c r="K6" s="92" t="str">
        <f t="shared" ref="K6:K12" si="0">IF(J6="Div by 0", "N/A", IF(J6="N/A","N/A", IF(J6&gt;30, "No", IF(J6&lt;-30, "No", "Yes"))))</f>
        <v>Yes</v>
      </c>
    </row>
    <row r="7" spans="1:11" x14ac:dyDescent="0.25">
      <c r="A7" s="111" t="s">
        <v>30</v>
      </c>
      <c r="B7" s="21" t="s">
        <v>213</v>
      </c>
      <c r="C7" s="4" t="s">
        <v>1748</v>
      </c>
      <c r="D7" s="5" t="str">
        <f>IF($B7="N/A","N/A",IF(C7&gt;15,"No",IF(C7&lt;-15,"No","Yes")))</f>
        <v>N/A</v>
      </c>
      <c r="E7" s="4">
        <v>100</v>
      </c>
      <c r="F7" s="5" t="str">
        <f>IF($B7="N/A","N/A",IF(E7&gt;15,"No",IF(E7&lt;-15,"No","Yes")))</f>
        <v>N/A</v>
      </c>
      <c r="G7" s="4">
        <v>100</v>
      </c>
      <c r="H7" s="5" t="str">
        <f>IF($B7="N/A","N/A",IF(G7&gt;15,"No",IF(G7&lt;-15,"No","Yes")))</f>
        <v>N/A</v>
      </c>
      <c r="I7" s="6" t="s">
        <v>1748</v>
      </c>
      <c r="J7" s="6">
        <v>0</v>
      </c>
      <c r="K7" s="92" t="str">
        <f t="shared" si="0"/>
        <v>Yes</v>
      </c>
    </row>
    <row r="8" spans="1:11" x14ac:dyDescent="0.25">
      <c r="A8" s="111" t="s">
        <v>29</v>
      </c>
      <c r="B8" s="21" t="s">
        <v>217</v>
      </c>
      <c r="C8" s="4" t="s">
        <v>1748</v>
      </c>
      <c r="D8" s="5" t="str">
        <f>IF($B8="N/A","N/A",IF(C8=0,"Yes","No"))</f>
        <v>No</v>
      </c>
      <c r="E8" s="4">
        <v>0</v>
      </c>
      <c r="F8" s="5" t="str">
        <f>IF($B8="N/A","N/A",IF(E8=0,"Yes","No"))</f>
        <v>Yes</v>
      </c>
      <c r="G8" s="4">
        <v>0</v>
      </c>
      <c r="H8" s="5" t="str">
        <f>IF($B8="N/A","N/A",IF(G8=0,"Yes","No"))</f>
        <v>Yes</v>
      </c>
      <c r="I8" s="6" t="s">
        <v>1748</v>
      </c>
      <c r="J8" s="6" t="s">
        <v>1748</v>
      </c>
      <c r="K8" s="92" t="str">
        <f t="shared" si="0"/>
        <v>N/A</v>
      </c>
    </row>
    <row r="9" spans="1:11" ht="25" x14ac:dyDescent="0.25">
      <c r="A9" s="111" t="s">
        <v>843</v>
      </c>
      <c r="B9" s="21" t="s">
        <v>236</v>
      </c>
      <c r="C9" s="23" t="s">
        <v>1748</v>
      </c>
      <c r="D9" s="5" t="str">
        <f>IF($B9="N/A","N/A",IF(C9&gt;100,"No",IF(C9&lt;50,"No","Yes")))</f>
        <v>No</v>
      </c>
      <c r="E9" s="23">
        <v>125.31855708000001</v>
      </c>
      <c r="F9" s="5" t="str">
        <f>IF($B9="N/A","N/A",IF(E9&gt;100,"No",IF(E9&lt;50,"No","Yes")))</f>
        <v>No</v>
      </c>
      <c r="G9" s="23">
        <v>127.69174164</v>
      </c>
      <c r="H9" s="5" t="str">
        <f>IF($B9="N/A","N/A",IF(G9&gt;100,"No",IF(G9&lt;50,"No","Yes")))</f>
        <v>No</v>
      </c>
      <c r="I9" s="6" t="s">
        <v>1748</v>
      </c>
      <c r="J9" s="6">
        <v>1.8939999999999999</v>
      </c>
      <c r="K9" s="92" t="str">
        <f t="shared" si="0"/>
        <v>Yes</v>
      </c>
    </row>
    <row r="10" spans="1:11" ht="25" x14ac:dyDescent="0.25">
      <c r="A10" s="111" t="s">
        <v>844</v>
      </c>
      <c r="B10" s="21" t="s">
        <v>213</v>
      </c>
      <c r="C10" s="23" t="s">
        <v>1748</v>
      </c>
      <c r="D10" s="5" t="str">
        <f>IF($B10="N/A","N/A",IF(C10&gt;15,"No",IF(C10&lt;-15,"No","Yes")))</f>
        <v>N/A</v>
      </c>
      <c r="E10" s="23">
        <v>349.09876768999999</v>
      </c>
      <c r="F10" s="5" t="str">
        <f>IF($B10="N/A","N/A",IF(E10&gt;15,"No",IF(E10&lt;-15,"No","Yes")))</f>
        <v>N/A</v>
      </c>
      <c r="G10" s="23">
        <v>367.93009390999998</v>
      </c>
      <c r="H10" s="5" t="str">
        <f>IF($B10="N/A","N/A",IF(G10&gt;15,"No",IF(G10&lt;-15,"No","Yes")))</f>
        <v>N/A</v>
      </c>
      <c r="I10" s="6" t="s">
        <v>1748</v>
      </c>
      <c r="J10" s="6">
        <v>5.3940000000000001</v>
      </c>
      <c r="K10" s="92" t="str">
        <f t="shared" si="0"/>
        <v>Yes</v>
      </c>
    </row>
    <row r="11" spans="1:11" ht="25" x14ac:dyDescent="0.25">
      <c r="A11" s="111" t="s">
        <v>845</v>
      </c>
      <c r="B11" s="21" t="s">
        <v>213</v>
      </c>
      <c r="C11" s="23" t="s">
        <v>1748</v>
      </c>
      <c r="D11" s="5" t="str">
        <f>IF($B11="N/A","N/A",IF(C11&gt;15,"No",IF(C11&lt;-15,"No","Yes")))</f>
        <v>N/A</v>
      </c>
      <c r="E11" s="23">
        <v>399.18105850000001</v>
      </c>
      <c r="F11" s="5" t="str">
        <f>IF($B11="N/A","N/A",IF(E11&gt;15,"No",IF(E11&lt;-15,"No","Yes")))</f>
        <v>N/A</v>
      </c>
      <c r="G11" s="23">
        <v>145.44790166999999</v>
      </c>
      <c r="H11" s="5" t="str">
        <f>IF($B11="N/A","N/A",IF(G11&gt;15,"No",IF(G11&lt;-15,"No","Yes")))</f>
        <v>N/A</v>
      </c>
      <c r="I11" s="6" t="s">
        <v>1748</v>
      </c>
      <c r="J11" s="6">
        <v>-63.6</v>
      </c>
      <c r="K11" s="92" t="str">
        <f t="shared" si="0"/>
        <v>No</v>
      </c>
    </row>
    <row r="12" spans="1:11" ht="25" x14ac:dyDescent="0.25">
      <c r="A12" s="111" t="s">
        <v>846</v>
      </c>
      <c r="B12" s="21" t="s">
        <v>213</v>
      </c>
      <c r="C12" s="23" t="s">
        <v>1748</v>
      </c>
      <c r="D12" s="5" t="str">
        <f>IF($B12="N/A","N/A",IF(C12&gt;15,"No",IF(C12&lt;-15,"No","Yes")))</f>
        <v>N/A</v>
      </c>
      <c r="E12" s="23">
        <v>306.00985334000001</v>
      </c>
      <c r="F12" s="5" t="str">
        <f>IF($B12="N/A","N/A",IF(E12&gt;15,"No",IF(E12&lt;-15,"No","Yes")))</f>
        <v>N/A</v>
      </c>
      <c r="G12" s="23">
        <v>342.70488073000001</v>
      </c>
      <c r="H12" s="5" t="str">
        <f>IF($B12="N/A","N/A",IF(G12&gt;15,"No",IF(G12&lt;-15,"No","Yes")))</f>
        <v>N/A</v>
      </c>
      <c r="I12" s="6" t="s">
        <v>1748</v>
      </c>
      <c r="J12" s="6">
        <v>11.99</v>
      </c>
      <c r="K12" s="92" t="str">
        <f t="shared" si="0"/>
        <v>Yes</v>
      </c>
    </row>
    <row r="13" spans="1:11" x14ac:dyDescent="0.25">
      <c r="A13" s="111" t="s">
        <v>655</v>
      </c>
      <c r="B13" s="21" t="s">
        <v>237</v>
      </c>
      <c r="C13" s="4" t="s">
        <v>1748</v>
      </c>
      <c r="D13" s="5" t="str">
        <f>IF($B13="N/A","N/A",IF(C13&gt;99,"No",IF(C13&lt;75,"No","Yes")))</f>
        <v>No</v>
      </c>
      <c r="E13" s="4">
        <v>92.263222318999993</v>
      </c>
      <c r="F13" s="5" t="str">
        <f>IF($B13="N/A","N/A",IF(E13&gt;99,"No",IF(E13&lt;75,"No","Yes")))</f>
        <v>Yes</v>
      </c>
      <c r="G13" s="4">
        <v>93.848532114999998</v>
      </c>
      <c r="H13" s="5" t="str">
        <f>IF($B13="N/A","N/A",IF(G13&gt;99,"No",IF(G13&lt;75,"No","Yes")))</f>
        <v>Yes</v>
      </c>
      <c r="I13" s="6" t="s">
        <v>1748</v>
      </c>
      <c r="J13" s="6">
        <v>1.718</v>
      </c>
      <c r="K13" s="92" t="str">
        <f t="shared" ref="K13:K24" si="1">IF(J13="Div by 0", "N/A", IF(J13="N/A","N/A", IF(J13&gt;30, "No", IF(J13&lt;-30, "No", "Yes"))))</f>
        <v>Yes</v>
      </c>
    </row>
    <row r="14" spans="1:11" x14ac:dyDescent="0.25">
      <c r="A14" s="111" t="s">
        <v>495</v>
      </c>
      <c r="B14" s="21" t="s">
        <v>213</v>
      </c>
      <c r="C14" s="5" t="s">
        <v>1748</v>
      </c>
      <c r="D14" s="5" t="str">
        <f>IF($B14="N/A","N/A",IF(C14&gt;15,"No",IF(C14&lt;-15,"No","Yes")))</f>
        <v>N/A</v>
      </c>
      <c r="E14" s="5">
        <v>100</v>
      </c>
      <c r="F14" s="5" t="str">
        <f>IF($B14="N/A","N/A",IF(E14&gt;15,"No",IF(E14&lt;-15,"No","Yes")))</f>
        <v>N/A</v>
      </c>
      <c r="G14" s="5">
        <v>100</v>
      </c>
      <c r="H14" s="5" t="str">
        <f>IF($B14="N/A","N/A",IF(G14&gt;15,"No",IF(G14&lt;-15,"No","Yes")))</f>
        <v>N/A</v>
      </c>
      <c r="I14" s="6" t="s">
        <v>1748</v>
      </c>
      <c r="J14" s="6">
        <v>0</v>
      </c>
      <c r="K14" s="92" t="str">
        <f t="shared" si="1"/>
        <v>Yes</v>
      </c>
    </row>
    <row r="15" spans="1:11" x14ac:dyDescent="0.25">
      <c r="A15" s="111" t="s">
        <v>847</v>
      </c>
      <c r="B15" s="21" t="s">
        <v>213</v>
      </c>
      <c r="C15" s="22" t="s">
        <v>1748</v>
      </c>
      <c r="D15" s="5" t="str">
        <f>IF($B15="N/A","N/A",IF(C15&gt;15,"No",IF(C15&lt;-15,"No","Yes")))</f>
        <v>N/A</v>
      </c>
      <c r="E15" s="6">
        <v>10.789196957</v>
      </c>
      <c r="F15" s="5" t="str">
        <f>IF($B15="N/A","N/A",IF(E15&gt;15,"No",IF(E15&lt;-15,"No","Yes")))</f>
        <v>N/A</v>
      </c>
      <c r="G15" s="6">
        <v>10.780833098</v>
      </c>
      <c r="H15" s="5" t="str">
        <f>IF($B15="N/A","N/A",IF(G15&gt;15,"No",IF(G15&lt;-15,"No","Yes")))</f>
        <v>N/A</v>
      </c>
      <c r="I15" s="6" t="s">
        <v>1748</v>
      </c>
      <c r="J15" s="6">
        <v>-7.8E-2</v>
      </c>
      <c r="K15" s="92" t="str">
        <f t="shared" si="1"/>
        <v>Yes</v>
      </c>
    </row>
    <row r="16" spans="1:11" x14ac:dyDescent="0.25">
      <c r="A16" s="112" t="s">
        <v>656</v>
      </c>
      <c r="B16" s="29" t="s">
        <v>238</v>
      </c>
      <c r="C16" s="5" t="s">
        <v>1748</v>
      </c>
      <c r="D16" s="5" t="str">
        <f>IF($B16="N/A","N/A",IF(C16&gt;20,"No",IF(C16&lt;=0,"No","Yes")))</f>
        <v>No</v>
      </c>
      <c r="E16" s="5">
        <v>3.2371324620999999</v>
      </c>
      <c r="F16" s="5" t="str">
        <f>IF($B16="N/A","N/A",IF(E16&gt;20,"No",IF(E16&lt;=0,"No","Yes")))</f>
        <v>Yes</v>
      </c>
      <c r="G16" s="5">
        <v>2.8859116484</v>
      </c>
      <c r="H16" s="5" t="str">
        <f>IF($B16="N/A","N/A",IF(G16&gt;20,"No",IF(G16&lt;=0,"No","Yes")))</f>
        <v>Yes</v>
      </c>
      <c r="I16" s="6" t="s">
        <v>1748</v>
      </c>
      <c r="J16" s="6">
        <v>-10.8</v>
      </c>
      <c r="K16" s="92" t="str">
        <f t="shared" si="1"/>
        <v>Yes</v>
      </c>
    </row>
    <row r="17" spans="1:11" x14ac:dyDescent="0.25">
      <c r="A17" s="112" t="s">
        <v>371</v>
      </c>
      <c r="B17" s="21" t="s">
        <v>213</v>
      </c>
      <c r="C17" s="5" t="s">
        <v>1748</v>
      </c>
      <c r="D17" s="5" t="str">
        <f>IF($B17="N/A","N/A",IF(C17&gt;15,"No",IF(C17&lt;-15,"No","Yes")))</f>
        <v>N/A</v>
      </c>
      <c r="E17" s="5">
        <v>100</v>
      </c>
      <c r="F17" s="5" t="str">
        <f>IF($B17="N/A","N/A",IF(E17&gt;15,"No",IF(E17&lt;-15,"No","Yes")))</f>
        <v>N/A</v>
      </c>
      <c r="G17" s="5">
        <v>94.044976353999999</v>
      </c>
      <c r="H17" s="5" t="str">
        <f>IF($B17="N/A","N/A",IF(G17&gt;15,"No",IF(G17&lt;-15,"No","Yes")))</f>
        <v>N/A</v>
      </c>
      <c r="I17" s="6" t="s">
        <v>1748</v>
      </c>
      <c r="J17" s="6">
        <v>-5.96</v>
      </c>
      <c r="K17" s="92" t="str">
        <f t="shared" si="1"/>
        <v>Yes</v>
      </c>
    </row>
    <row r="18" spans="1:11" x14ac:dyDescent="0.25">
      <c r="A18" s="112" t="s">
        <v>848</v>
      </c>
      <c r="B18" s="21" t="s">
        <v>213</v>
      </c>
      <c r="C18" s="6" t="s">
        <v>1748</v>
      </c>
      <c r="D18" s="5" t="str">
        <f>IF($B18="N/A","N/A",IF(C18&gt;15,"No",IF(C18&lt;-15,"No","Yes")))</f>
        <v>N/A</v>
      </c>
      <c r="E18" s="6">
        <v>15.788839403000001</v>
      </c>
      <c r="F18" s="5" t="str">
        <f>IF($B18="N/A","N/A",IF(E18&gt;15,"No",IF(E18&lt;-15,"No","Yes")))</f>
        <v>N/A</v>
      </c>
      <c r="G18" s="6">
        <v>16.163485221999998</v>
      </c>
      <c r="H18" s="5" t="str">
        <f>IF($B18="N/A","N/A",IF(G18&gt;15,"No",IF(G18&lt;-15,"No","Yes")))</f>
        <v>N/A</v>
      </c>
      <c r="I18" s="6" t="s">
        <v>1748</v>
      </c>
      <c r="J18" s="6">
        <v>2.3730000000000002</v>
      </c>
      <c r="K18" s="92" t="str">
        <f t="shared" si="1"/>
        <v>Yes</v>
      </c>
    </row>
    <row r="19" spans="1:11" x14ac:dyDescent="0.25">
      <c r="A19" s="111" t="s">
        <v>657</v>
      </c>
      <c r="B19" s="29" t="s">
        <v>239</v>
      </c>
      <c r="C19" s="5" t="s">
        <v>1748</v>
      </c>
      <c r="D19" s="5" t="str">
        <f>IF($B19="N/A","N/A",IF(C19&gt;10,"No",IF(C19&lt;=0,"No","Yes")))</f>
        <v>No</v>
      </c>
      <c r="E19" s="5">
        <v>3.6750259E-3</v>
      </c>
      <c r="F19" s="5" t="str">
        <f>IF($B19="N/A","N/A",IF(E19&gt;10,"No",IF(E19&lt;=0,"No","Yes")))</f>
        <v>Yes</v>
      </c>
      <c r="G19" s="5">
        <v>0.18076987350000001</v>
      </c>
      <c r="H19" s="5" t="str">
        <f>IF($B19="N/A","N/A",IF(G19&gt;10,"No",IF(G19&lt;=0,"No","Yes")))</f>
        <v>Yes</v>
      </c>
      <c r="I19" s="6" t="s">
        <v>1748</v>
      </c>
      <c r="J19" s="6">
        <v>4819</v>
      </c>
      <c r="K19" s="92" t="str">
        <f t="shared" si="1"/>
        <v>No</v>
      </c>
    </row>
    <row r="20" spans="1:11" x14ac:dyDescent="0.25">
      <c r="A20" s="111" t="s">
        <v>129</v>
      </c>
      <c r="B20" s="21" t="s">
        <v>213</v>
      </c>
      <c r="C20" s="5" t="s">
        <v>1748</v>
      </c>
      <c r="D20" s="5" t="str">
        <f>IF($B20="N/A","N/A",IF(C20&gt;15,"No",IF(C20&lt;-15,"No","Yes")))</f>
        <v>N/A</v>
      </c>
      <c r="E20" s="5">
        <v>100</v>
      </c>
      <c r="F20" s="5" t="str">
        <f>IF($B20="N/A","N/A",IF(E20&gt;15,"No",IF(E20&lt;-15,"No","Yes")))</f>
        <v>N/A</v>
      </c>
      <c r="G20" s="5">
        <v>100</v>
      </c>
      <c r="H20" s="5" t="str">
        <f>IF($B20="N/A","N/A",IF(G20&gt;15,"No",IF(G20&lt;-15,"No","Yes")))</f>
        <v>N/A</v>
      </c>
      <c r="I20" s="6" t="s">
        <v>1748</v>
      </c>
      <c r="J20" s="6">
        <v>0</v>
      </c>
      <c r="K20" s="92" t="str">
        <f t="shared" si="1"/>
        <v>Yes</v>
      </c>
    </row>
    <row r="21" spans="1:11" x14ac:dyDescent="0.25">
      <c r="A21" s="111" t="s">
        <v>849</v>
      </c>
      <c r="B21" s="21" t="s">
        <v>213</v>
      </c>
      <c r="C21" s="6" t="s">
        <v>1748</v>
      </c>
      <c r="D21" s="5" t="str">
        <f>IF($B21="N/A","N/A",IF(C21&gt;15,"No",IF(C21&lt;-15,"No","Yes")))</f>
        <v>N/A</v>
      </c>
      <c r="E21" s="6">
        <v>27.615384615</v>
      </c>
      <c r="F21" s="5" t="str">
        <f>IF($B21="N/A","N/A",IF(E21&gt;15,"No",IF(E21&lt;-15,"No","Yes")))</f>
        <v>N/A</v>
      </c>
      <c r="G21" s="6">
        <v>13.915254236999999</v>
      </c>
      <c r="H21" s="5" t="str">
        <f>IF($B21="N/A","N/A",IF(G21&gt;15,"No",IF(G21&lt;-15,"No","Yes")))</f>
        <v>N/A</v>
      </c>
      <c r="I21" s="6" t="s">
        <v>1748</v>
      </c>
      <c r="J21" s="6">
        <v>-49.6</v>
      </c>
      <c r="K21" s="92" t="str">
        <f t="shared" si="1"/>
        <v>No</v>
      </c>
    </row>
    <row r="22" spans="1:11" x14ac:dyDescent="0.25">
      <c r="A22" s="111" t="s">
        <v>1721</v>
      </c>
      <c r="B22" s="29" t="s">
        <v>224</v>
      </c>
      <c r="C22" s="5" t="s">
        <v>1748</v>
      </c>
      <c r="D22" s="5" t="str">
        <f>IF($B22="N/A","N/A",IF(C22&gt;5,"No",IF(C22&lt;=0,"No","Yes")))</f>
        <v>No</v>
      </c>
      <c r="E22" s="5">
        <v>4.4959701926999998</v>
      </c>
      <c r="F22" s="5" t="str">
        <f>IF($B22="N/A","N/A",IF(E22&gt;5,"No",IF(E22&lt;=0,"No","Yes")))</f>
        <v>Yes</v>
      </c>
      <c r="G22" s="5">
        <v>3.0847863629000001</v>
      </c>
      <c r="H22" s="5" t="str">
        <f>IF($B22="N/A","N/A",IF(G22&gt;5,"No",IF(G22&lt;=0,"No","Yes")))</f>
        <v>Yes</v>
      </c>
      <c r="I22" s="6" t="s">
        <v>1748</v>
      </c>
      <c r="J22" s="6">
        <v>-31.4</v>
      </c>
      <c r="K22" s="92" t="str">
        <f t="shared" si="1"/>
        <v>No</v>
      </c>
    </row>
    <row r="23" spans="1:11" x14ac:dyDescent="0.25">
      <c r="A23" s="111" t="s">
        <v>130</v>
      </c>
      <c r="B23" s="21" t="s">
        <v>213</v>
      </c>
      <c r="C23" s="5" t="s">
        <v>1748</v>
      </c>
      <c r="D23" s="5" t="str">
        <f>IF($B23="N/A","N/A",IF(C23&gt;15,"No",IF(C23&lt;-15,"No","Yes")))</f>
        <v>N/A</v>
      </c>
      <c r="E23" s="5">
        <v>100</v>
      </c>
      <c r="F23" s="5" t="str">
        <f>IF($B23="N/A","N/A",IF(E23&gt;15,"No",IF(E23&lt;-15,"No","Yes")))</f>
        <v>N/A</v>
      </c>
      <c r="G23" s="5">
        <v>100</v>
      </c>
      <c r="H23" s="5" t="str">
        <f>IF($B23="N/A","N/A",IF(G23&gt;15,"No",IF(G23&lt;-15,"No","Yes")))</f>
        <v>N/A</v>
      </c>
      <c r="I23" s="6" t="s">
        <v>1748</v>
      </c>
      <c r="J23" s="6">
        <v>0</v>
      </c>
      <c r="K23" s="92" t="str">
        <f t="shared" si="1"/>
        <v>Yes</v>
      </c>
    </row>
    <row r="24" spans="1:11" x14ac:dyDescent="0.25">
      <c r="A24" s="111" t="s">
        <v>850</v>
      </c>
      <c r="B24" s="21" t="s">
        <v>213</v>
      </c>
      <c r="C24" s="6" t="s">
        <v>1748</v>
      </c>
      <c r="D24" s="5" t="str">
        <f>IF($B24="N/A","N/A",IF(C24&gt;15,"No",IF(C24&lt;-15,"No","Yes")))</f>
        <v>N/A</v>
      </c>
      <c r="E24" s="6">
        <v>9.1061368208999998</v>
      </c>
      <c r="F24" s="5" t="str">
        <f>IF($B24="N/A","N/A",IF(E24&gt;15,"No",IF(E24&lt;-15,"No","Yes")))</f>
        <v>N/A</v>
      </c>
      <c r="G24" s="6">
        <v>9.6033408577999992</v>
      </c>
      <c r="H24" s="5" t="str">
        <f>IF($B24="N/A","N/A",IF(G24&gt;15,"No",IF(G24&lt;-15,"No","Yes")))</f>
        <v>N/A</v>
      </c>
      <c r="I24" s="6" t="s">
        <v>1748</v>
      </c>
      <c r="J24" s="6">
        <v>5.46</v>
      </c>
      <c r="K24" s="92" t="str">
        <f t="shared" si="1"/>
        <v>Yes</v>
      </c>
    </row>
    <row r="25" spans="1:11" x14ac:dyDescent="0.25">
      <c r="A25" s="111" t="s">
        <v>15</v>
      </c>
      <c r="B25" s="21" t="s">
        <v>240</v>
      </c>
      <c r="C25" s="5" t="s">
        <v>1748</v>
      </c>
      <c r="D25" s="5" t="str">
        <f>IF($B25="N/A","N/A",IF(C25&gt;20,"No",IF(C25&lt;1,"No","Yes")))</f>
        <v>No</v>
      </c>
      <c r="E25" s="5">
        <v>0</v>
      </c>
      <c r="F25" s="5" t="str">
        <f>IF($B25="N/A","N/A",IF(E25&gt;20,"No",IF(E25&lt;1,"No","Yes")))</f>
        <v>No</v>
      </c>
      <c r="G25" s="5">
        <v>0.43173082280000002</v>
      </c>
      <c r="H25" s="5" t="str">
        <f>IF($B25="N/A","N/A",IF(G25&gt;20,"No",IF(G25&lt;1,"No","Yes")))</f>
        <v>No</v>
      </c>
      <c r="I25" s="6" t="s">
        <v>1748</v>
      </c>
      <c r="J25" s="6" t="s">
        <v>1748</v>
      </c>
      <c r="K25" s="92" t="str">
        <f t="shared" ref="K25:K34" si="2">IF(J25="Div by 0", "N/A", IF(J25="N/A","N/A", IF(J25&gt;30, "No", IF(J25&lt;-30, "No", "Yes"))))</f>
        <v>N/A</v>
      </c>
    </row>
    <row r="26" spans="1:11" x14ac:dyDescent="0.25">
      <c r="A26" s="111" t="s">
        <v>159</v>
      </c>
      <c r="B26" s="21" t="s">
        <v>214</v>
      </c>
      <c r="C26" s="5" t="s">
        <v>1748</v>
      </c>
      <c r="D26" s="5" t="str">
        <f>IF($B26="N/A","N/A",IF(C26&gt;100,"No",IF(C26&lt;95,"No","Yes")))</f>
        <v>No</v>
      </c>
      <c r="E26" s="5">
        <v>95.596470843999995</v>
      </c>
      <c r="F26" s="5" t="str">
        <f>IF($B26="N/A","N/A",IF(E26&gt;100,"No",IF(E26&lt;95,"No","Yes")))</f>
        <v>Yes</v>
      </c>
      <c r="G26" s="5">
        <v>96.978998383999993</v>
      </c>
      <c r="H26" s="5" t="str">
        <f>IF($B26="N/A","N/A",IF(G26&gt;100,"No",IF(G26&lt;95,"No","Yes")))</f>
        <v>Yes</v>
      </c>
      <c r="I26" s="6" t="s">
        <v>1748</v>
      </c>
      <c r="J26" s="6">
        <v>1.446</v>
      </c>
      <c r="K26" s="92" t="str">
        <f t="shared" si="2"/>
        <v>Yes</v>
      </c>
    </row>
    <row r="27" spans="1:11" x14ac:dyDescent="0.25">
      <c r="A27" s="111" t="s">
        <v>32</v>
      </c>
      <c r="B27" s="21" t="s">
        <v>214</v>
      </c>
      <c r="C27" s="5" t="s">
        <v>1748</v>
      </c>
      <c r="D27" s="5" t="str">
        <f>IF($B27="N/A","N/A",IF(C27&gt;100,"No",IF(C27&lt;95,"No","Yes")))</f>
        <v>No</v>
      </c>
      <c r="E27" s="5">
        <v>100</v>
      </c>
      <c r="F27" s="5" t="str">
        <f>IF($B27="N/A","N/A",IF(E27&gt;100,"No",IF(E27&lt;95,"No","Yes")))</f>
        <v>Yes</v>
      </c>
      <c r="G27" s="5">
        <v>98.883349116999995</v>
      </c>
      <c r="H27" s="5" t="str">
        <f>IF($B27="N/A","N/A",IF(G27&gt;100,"No",IF(G27&lt;95,"No","Yes")))</f>
        <v>Yes</v>
      </c>
      <c r="I27" s="6" t="s">
        <v>1748</v>
      </c>
      <c r="J27" s="6">
        <v>-1.1200000000000001</v>
      </c>
      <c r="K27" s="92" t="str">
        <f t="shared" si="2"/>
        <v>Yes</v>
      </c>
    </row>
    <row r="28" spans="1:11" x14ac:dyDescent="0.25">
      <c r="A28" s="111" t="s">
        <v>851</v>
      </c>
      <c r="B28" s="21" t="s">
        <v>226</v>
      </c>
      <c r="C28" s="5" t="s">
        <v>1748</v>
      </c>
      <c r="D28" s="5" t="str">
        <f>IF($B28="N/A","N/A",IF(C28&gt;30,"No",IF(C28&lt;5,"No","Yes")))</f>
        <v>No</v>
      </c>
      <c r="E28" s="5">
        <v>12.166032017999999</v>
      </c>
      <c r="F28" s="5" t="str">
        <f>IF($B28="N/A","N/A",IF(E28&gt;30,"No",IF(E28&lt;5,"No","Yes")))</f>
        <v>Yes</v>
      </c>
      <c r="G28" s="5">
        <v>9.5028041385000002</v>
      </c>
      <c r="H28" s="5" t="str">
        <f>IF($B28="N/A","N/A",IF(G28&gt;30,"No",IF(G28&lt;5,"No","Yes")))</f>
        <v>Yes</v>
      </c>
      <c r="I28" s="6" t="s">
        <v>1748</v>
      </c>
      <c r="J28" s="6">
        <v>-21.9</v>
      </c>
      <c r="K28" s="92" t="str">
        <f t="shared" si="2"/>
        <v>Yes</v>
      </c>
    </row>
    <row r="29" spans="1:11" x14ac:dyDescent="0.25">
      <c r="A29" s="111" t="s">
        <v>852</v>
      </c>
      <c r="B29" s="21" t="s">
        <v>227</v>
      </c>
      <c r="C29" s="5" t="s">
        <v>1748</v>
      </c>
      <c r="D29" s="5" t="str">
        <f>IF($B29="N/A","N/A",IF(C29&gt;75,"No",IF(C29&lt;15,"No","Yes")))</f>
        <v>No</v>
      </c>
      <c r="E29" s="5">
        <v>45.820223384999998</v>
      </c>
      <c r="F29" s="5" t="str">
        <f>IF($B29="N/A","N/A",IF(E29&gt;75,"No",IF(E29&lt;15,"No","Yes")))</f>
        <v>Yes</v>
      </c>
      <c r="G29" s="5">
        <v>46.426448757999999</v>
      </c>
      <c r="H29" s="5" t="str">
        <f>IF($B29="N/A","N/A",IF(G29&gt;75,"No",IF(G29&lt;15,"No","Yes")))</f>
        <v>Yes</v>
      </c>
      <c r="I29" s="6" t="s">
        <v>1748</v>
      </c>
      <c r="J29" s="6">
        <v>1.323</v>
      </c>
      <c r="K29" s="92" t="str">
        <f t="shared" si="2"/>
        <v>Yes</v>
      </c>
    </row>
    <row r="30" spans="1:11" x14ac:dyDescent="0.25">
      <c r="A30" s="111" t="s">
        <v>853</v>
      </c>
      <c r="B30" s="21" t="s">
        <v>228</v>
      </c>
      <c r="C30" s="5" t="s">
        <v>1748</v>
      </c>
      <c r="D30" s="5" t="str">
        <f>IF($B30="N/A","N/A",IF(C30&gt;70,"No",IF(C30&lt;25,"No","Yes")))</f>
        <v>No</v>
      </c>
      <c r="E30" s="5">
        <v>42.013744596999999</v>
      </c>
      <c r="F30" s="5" t="str">
        <f>IF($B30="N/A","N/A",IF(E30&gt;70,"No",IF(E30&lt;25,"No","Yes")))</f>
        <v>Yes</v>
      </c>
      <c r="G30" s="5">
        <v>44.070747103999999</v>
      </c>
      <c r="H30" s="5" t="str">
        <f>IF($B30="N/A","N/A",IF(G30&gt;70,"No",IF(G30&lt;25,"No","Yes")))</f>
        <v>Yes</v>
      </c>
      <c r="I30" s="6" t="s">
        <v>1748</v>
      </c>
      <c r="J30" s="6">
        <v>4.8959999999999999</v>
      </c>
      <c r="K30" s="92" t="str">
        <f t="shared" si="2"/>
        <v>Yes</v>
      </c>
    </row>
    <row r="31" spans="1:11" x14ac:dyDescent="0.25">
      <c r="A31" s="111" t="s">
        <v>160</v>
      </c>
      <c r="B31" s="21" t="s">
        <v>214</v>
      </c>
      <c r="C31" s="5" t="s">
        <v>1748</v>
      </c>
      <c r="D31" s="5" t="str">
        <f>IF($B31="N/A","N/A",IF(C31&gt;100,"No",IF(C31&lt;95,"No","Yes")))</f>
        <v>No</v>
      </c>
      <c r="E31" s="5">
        <v>100</v>
      </c>
      <c r="F31" s="5" t="str">
        <f>IF($B31="N/A","N/A",IF(E31&gt;100,"No",IF(E31&lt;95,"No","Yes")))</f>
        <v>Yes</v>
      </c>
      <c r="G31" s="5">
        <v>100</v>
      </c>
      <c r="H31" s="5" t="str">
        <f>IF($B31="N/A","N/A",IF(G31&gt;100,"No",IF(G31&lt;95,"No","Yes")))</f>
        <v>Yes</v>
      </c>
      <c r="I31" s="6" t="s">
        <v>1748</v>
      </c>
      <c r="J31" s="6">
        <v>0</v>
      </c>
      <c r="K31" s="92" t="str">
        <f t="shared" si="2"/>
        <v>Yes</v>
      </c>
    </row>
    <row r="32" spans="1:11" x14ac:dyDescent="0.25">
      <c r="A32" s="90" t="s">
        <v>374</v>
      </c>
      <c r="B32" s="21" t="s">
        <v>241</v>
      </c>
      <c r="C32" s="5" t="s">
        <v>1748</v>
      </c>
      <c r="D32" s="5" t="str">
        <f>IF($B32="N/A","N/A",IF(C32&gt;5,"No",IF(C32&lt;1,"No","Yes")))</f>
        <v>No</v>
      </c>
      <c r="E32" s="5">
        <v>0.2210669448</v>
      </c>
      <c r="F32" s="5" t="str">
        <f>IF($B32="N/A","N/A",IF(E32&gt;5,"No",IF(E32&lt;1,"No","Yes")))</f>
        <v>No</v>
      </c>
      <c r="G32" s="5">
        <v>0.23452732439999999</v>
      </c>
      <c r="H32" s="5" t="str">
        <f>IF($B32="N/A","N/A",IF(G32&gt;5,"No",IF(G32&lt;1,"No","Yes")))</f>
        <v>No</v>
      </c>
      <c r="I32" s="6" t="s">
        <v>1748</v>
      </c>
      <c r="J32" s="6">
        <v>6.0890000000000004</v>
      </c>
      <c r="K32" s="92" t="str">
        <f t="shared" si="2"/>
        <v>Yes</v>
      </c>
    </row>
    <row r="33" spans="1:11" x14ac:dyDescent="0.25">
      <c r="A33" s="90" t="s">
        <v>376</v>
      </c>
      <c r="B33" s="21" t="s">
        <v>242</v>
      </c>
      <c r="C33" s="5" t="s">
        <v>1748</v>
      </c>
      <c r="D33" s="5" t="str">
        <f>IF($B33="N/A","N/A",IF(C33&gt;98,"No",IF(C33&lt;8,"No","Yes")))</f>
        <v>No</v>
      </c>
      <c r="E33" s="5">
        <v>99.386553363000004</v>
      </c>
      <c r="F33" s="5" t="str">
        <f>IF($B33="N/A","N/A",IF(E33&gt;98,"No",IF(E33&lt;8,"No","Yes")))</f>
        <v>No</v>
      </c>
      <c r="G33" s="5">
        <v>99.361873990000007</v>
      </c>
      <c r="H33" s="5" t="str">
        <f>IF($B33="N/A","N/A",IF(G33&gt;98,"No",IF(G33&lt;8,"No","Yes")))</f>
        <v>No</v>
      </c>
      <c r="I33" s="6" t="s">
        <v>1748</v>
      </c>
      <c r="J33" s="6">
        <v>-2.5000000000000001E-2</v>
      </c>
      <c r="K33" s="92" t="str">
        <f t="shared" si="2"/>
        <v>Yes</v>
      </c>
    </row>
    <row r="34" spans="1:11" x14ac:dyDescent="0.25">
      <c r="A34" s="107" t="s">
        <v>377</v>
      </c>
      <c r="B34" s="113" t="s">
        <v>224</v>
      </c>
      <c r="C34" s="101" t="s">
        <v>1748</v>
      </c>
      <c r="D34" s="101" t="str">
        <f>IF($B34="N/A","N/A",IF(C34&gt;5,"No",IF(C34&lt;=0,"No","Yes")))</f>
        <v>No</v>
      </c>
      <c r="E34" s="101">
        <v>0.13908559700000001</v>
      </c>
      <c r="F34" s="101" t="str">
        <f>IF($B34="N/A","N/A",IF(E34&gt;5,"No",IF(E34&lt;=0,"No","Yes")))</f>
        <v>Yes</v>
      </c>
      <c r="G34" s="101">
        <v>0.15737284830000001</v>
      </c>
      <c r="H34" s="101" t="str">
        <f>IF($B34="N/A","N/A",IF(G34&gt;5,"No",IF(G34&lt;=0,"No","Yes")))</f>
        <v>Yes</v>
      </c>
      <c r="I34" s="102" t="s">
        <v>1748</v>
      </c>
      <c r="J34" s="102">
        <v>13.15</v>
      </c>
      <c r="K34" s="103" t="str">
        <f t="shared" si="2"/>
        <v>Yes</v>
      </c>
    </row>
    <row r="35" spans="1:11" ht="12" customHeight="1" x14ac:dyDescent="0.25">
      <c r="A35" s="176" t="s">
        <v>1646</v>
      </c>
      <c r="B35" s="177"/>
      <c r="C35" s="177"/>
      <c r="D35" s="177"/>
      <c r="E35" s="177"/>
      <c r="F35" s="177"/>
      <c r="G35" s="177"/>
      <c r="H35" s="177"/>
      <c r="I35" s="177"/>
      <c r="J35" s="177"/>
      <c r="K35" s="178"/>
    </row>
    <row r="36" spans="1:11" x14ac:dyDescent="0.25">
      <c r="A36" s="165" t="s">
        <v>1644</v>
      </c>
      <c r="B36" s="166"/>
      <c r="C36" s="166"/>
      <c r="D36" s="166"/>
      <c r="E36" s="166"/>
      <c r="F36" s="166"/>
      <c r="G36" s="166"/>
      <c r="H36" s="166"/>
      <c r="I36" s="166"/>
      <c r="J36" s="166"/>
      <c r="K36" s="167"/>
    </row>
    <row r="37" spans="1:11" x14ac:dyDescent="0.25">
      <c r="A37" s="168" t="s">
        <v>1742</v>
      </c>
      <c r="B37" s="168"/>
      <c r="C37" s="168"/>
      <c r="D37" s="168"/>
      <c r="E37" s="168"/>
      <c r="F37" s="168"/>
      <c r="G37" s="168"/>
      <c r="H37" s="168"/>
      <c r="I37" s="168"/>
      <c r="J37" s="168"/>
      <c r="K37" s="169"/>
    </row>
  </sheetData>
  <mergeCells count="7">
    <mergeCell ref="A37:K37"/>
    <mergeCell ref="A1:K1"/>
    <mergeCell ref="A2:K2"/>
    <mergeCell ref="A4:K4"/>
    <mergeCell ref="A35:K35"/>
    <mergeCell ref="A36:K36"/>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L3" sqref="L3"/>
      <selection pane="topRight" activeCell="L3" sqref="L3"/>
      <selection pane="bottomLeft" activeCell="L3" sqref="L3"/>
      <selection pane="bottomRight" activeCell="A23" sqref="A23:K23"/>
    </sheetView>
  </sheetViews>
  <sheetFormatPr defaultColWidth="9.1796875" defaultRowHeight="12.5" x14ac:dyDescent="0.25"/>
  <cols>
    <col min="1" max="1" width="77.26953125" style="61" customWidth="1"/>
    <col min="2" max="2" width="21"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41.453125" style="13" customWidth="1"/>
    <col min="12" max="16384" width="9.1796875" style="13"/>
  </cols>
  <sheetData>
    <row r="1" spans="1:11" s="12" customFormat="1" ht="18.75" customHeight="1" x14ac:dyDescent="0.25">
      <c r="A1" s="156" t="s">
        <v>1709</v>
      </c>
      <c r="B1" s="157"/>
      <c r="C1" s="157"/>
      <c r="D1" s="157"/>
      <c r="E1" s="157"/>
      <c r="F1" s="157"/>
      <c r="G1" s="157"/>
      <c r="H1" s="157"/>
      <c r="I1" s="157"/>
      <c r="J1" s="157"/>
      <c r="K1" s="158"/>
    </row>
    <row r="2" spans="1:11" ht="13" x14ac:dyDescent="0.3">
      <c r="A2" s="162" t="s">
        <v>1594</v>
      </c>
      <c r="B2" s="163"/>
      <c r="C2" s="163"/>
      <c r="D2" s="163"/>
      <c r="E2" s="163"/>
      <c r="F2" s="163"/>
      <c r="G2" s="163"/>
      <c r="H2" s="163"/>
      <c r="I2" s="163"/>
      <c r="J2" s="163"/>
      <c r="K2" s="164"/>
    </row>
    <row r="3" spans="1:11" ht="13" x14ac:dyDescent="0.3">
      <c r="A3" s="173" t="s">
        <v>1747</v>
      </c>
      <c r="B3" s="174"/>
      <c r="C3" s="174"/>
      <c r="D3" s="174"/>
      <c r="E3" s="174"/>
      <c r="F3" s="174"/>
      <c r="G3" s="174"/>
      <c r="H3" s="174"/>
      <c r="I3" s="174"/>
      <c r="J3" s="174"/>
      <c r="K3" s="175"/>
    </row>
    <row r="4" spans="1:11" ht="13" x14ac:dyDescent="0.3">
      <c r="A4" s="159" t="s">
        <v>650</v>
      </c>
      <c r="B4" s="160"/>
      <c r="C4" s="160"/>
      <c r="D4" s="160"/>
      <c r="E4" s="160"/>
      <c r="F4" s="160"/>
      <c r="G4" s="160"/>
      <c r="H4" s="160"/>
      <c r="I4" s="160"/>
      <c r="J4" s="160"/>
      <c r="K4" s="161"/>
    </row>
    <row r="5" spans="1:11" ht="52" x14ac:dyDescent="0.3">
      <c r="A5" s="95" t="s">
        <v>11</v>
      </c>
      <c r="B5" s="96" t="s">
        <v>212</v>
      </c>
      <c r="C5" s="96" t="s">
        <v>651</v>
      </c>
      <c r="D5" s="96" t="s">
        <v>1716</v>
      </c>
      <c r="E5" s="96" t="s">
        <v>652</v>
      </c>
      <c r="F5" s="96" t="s">
        <v>1717</v>
      </c>
      <c r="G5" s="96" t="s">
        <v>1718</v>
      </c>
      <c r="H5" s="96" t="s">
        <v>1713</v>
      </c>
      <c r="I5" s="97" t="s">
        <v>1715</v>
      </c>
      <c r="J5" s="97" t="s">
        <v>1714</v>
      </c>
      <c r="K5" s="98" t="s">
        <v>653</v>
      </c>
    </row>
    <row r="6" spans="1:11" x14ac:dyDescent="0.25">
      <c r="A6" s="111" t="s">
        <v>12</v>
      </c>
      <c r="B6" s="21" t="s">
        <v>213</v>
      </c>
      <c r="C6" s="22" t="s">
        <v>1748</v>
      </c>
      <c r="D6" s="5" t="str">
        <f>IF($B6="N/A","N/A",IF(C6&gt;15,"No",IF(C6&lt;-15,"No","Yes")))</f>
        <v>N/A</v>
      </c>
      <c r="E6" s="22">
        <v>648</v>
      </c>
      <c r="F6" s="5" t="str">
        <f>IF($B6="N/A","N/A",IF(E6&gt;15,"No",IF(E6&lt;-15,"No","Yes")))</f>
        <v>N/A</v>
      </c>
      <c r="G6" s="22">
        <v>607</v>
      </c>
      <c r="H6" s="5" t="str">
        <f>IF($B6="N/A","N/A",IF(G6&gt;15,"No",IF(G6&lt;-15,"No","Yes")))</f>
        <v>N/A</v>
      </c>
      <c r="I6" s="6" t="s">
        <v>1748</v>
      </c>
      <c r="J6" s="6">
        <v>-6.33</v>
      </c>
      <c r="K6" s="92" t="str">
        <f t="shared" ref="K6:K22" si="0">IF(J6="Div by 0", "N/A", IF(J6="N/A","N/A", IF(J6&gt;30, "No", IF(J6&lt;-30, "No", "Yes"))))</f>
        <v>Yes</v>
      </c>
    </row>
    <row r="7" spans="1:11" x14ac:dyDescent="0.25">
      <c r="A7" s="111" t="s">
        <v>30</v>
      </c>
      <c r="B7" s="21" t="s">
        <v>213</v>
      </c>
      <c r="C7" s="4" t="s">
        <v>1748</v>
      </c>
      <c r="D7" s="5" t="str">
        <f>IF($B7="N/A","N/A",IF(C7&gt;15,"No",IF(C7&lt;-15,"No","Yes")))</f>
        <v>N/A</v>
      </c>
      <c r="E7" s="4">
        <v>100</v>
      </c>
      <c r="F7" s="5" t="str">
        <f>IF($B7="N/A","N/A",IF(E7&gt;15,"No",IF(E7&lt;-15,"No","Yes")))</f>
        <v>N/A</v>
      </c>
      <c r="G7" s="4">
        <v>100</v>
      </c>
      <c r="H7" s="5" t="str">
        <f>IF($B7="N/A","N/A",IF(G7&gt;15,"No",IF(G7&lt;-15,"No","Yes")))</f>
        <v>N/A</v>
      </c>
      <c r="I7" s="6" t="s">
        <v>1748</v>
      </c>
      <c r="J7" s="6">
        <v>0</v>
      </c>
      <c r="K7" s="92" t="str">
        <f t="shared" si="0"/>
        <v>Yes</v>
      </c>
    </row>
    <row r="8" spans="1:11" x14ac:dyDescent="0.25">
      <c r="A8" s="111" t="s">
        <v>29</v>
      </c>
      <c r="B8" s="21" t="s">
        <v>217</v>
      </c>
      <c r="C8" s="4" t="s">
        <v>1748</v>
      </c>
      <c r="D8" s="5" t="str">
        <f>IF($B8="N/A","N/A",IF(C8=0,"Yes","No"))</f>
        <v>No</v>
      </c>
      <c r="E8" s="4">
        <v>0</v>
      </c>
      <c r="F8" s="5" t="str">
        <f>IF($B8="N/A","N/A",IF(E8=0,"Yes","No"))</f>
        <v>Yes</v>
      </c>
      <c r="G8" s="4">
        <v>0</v>
      </c>
      <c r="H8" s="5" t="str">
        <f>IF($B8="N/A","N/A",IF(G8=0,"Yes","No"))</f>
        <v>Yes</v>
      </c>
      <c r="I8" s="6" t="s">
        <v>1748</v>
      </c>
      <c r="J8" s="6" t="s">
        <v>1748</v>
      </c>
      <c r="K8" s="92" t="str">
        <f t="shared" si="0"/>
        <v>N/A</v>
      </c>
    </row>
    <row r="9" spans="1:11" x14ac:dyDescent="0.25">
      <c r="A9" s="111" t="s">
        <v>854</v>
      </c>
      <c r="B9" s="21" t="s">
        <v>213</v>
      </c>
      <c r="C9" s="23" t="s">
        <v>1748</v>
      </c>
      <c r="D9" s="5" t="str">
        <f>IF($B9="N/A","N/A",IF(C9&gt;15,"No",IF(C9&lt;-15,"No","Yes")))</f>
        <v>N/A</v>
      </c>
      <c r="E9" s="23">
        <v>2077.9830247</v>
      </c>
      <c r="F9" s="5" t="str">
        <f>IF($B9="N/A","N/A",IF(E9&gt;15,"No",IF(E9&lt;-15,"No","Yes")))</f>
        <v>N/A</v>
      </c>
      <c r="G9" s="23">
        <v>1305.3706755000001</v>
      </c>
      <c r="H9" s="5" t="str">
        <f>IF($B9="N/A","N/A",IF(G9&gt;15,"No",IF(G9&lt;-15,"No","Yes")))</f>
        <v>N/A</v>
      </c>
      <c r="I9" s="6" t="s">
        <v>1748</v>
      </c>
      <c r="J9" s="6">
        <v>-37.200000000000003</v>
      </c>
      <c r="K9" s="92" t="str">
        <f t="shared" si="0"/>
        <v>No</v>
      </c>
    </row>
    <row r="10" spans="1:11" x14ac:dyDescent="0.25">
      <c r="A10" s="111" t="s">
        <v>655</v>
      </c>
      <c r="B10" s="21" t="s">
        <v>237</v>
      </c>
      <c r="C10" s="4" t="s">
        <v>1748</v>
      </c>
      <c r="D10" s="5" t="str">
        <f>IF($B10="N/A","N/A",IF(C10&gt;99,"No",IF(C10&lt;75,"No","Yes")))</f>
        <v>No</v>
      </c>
      <c r="E10" s="4">
        <v>87.5</v>
      </c>
      <c r="F10" s="5" t="str">
        <f>IF($B10="N/A","N/A",IF(E10&gt;99,"No",IF(E10&lt;75,"No","Yes")))</f>
        <v>Yes</v>
      </c>
      <c r="G10" s="4">
        <v>93.245469521999993</v>
      </c>
      <c r="H10" s="5" t="str">
        <f>IF($B10="N/A","N/A",IF(G10&gt;99,"No",IF(G10&lt;75,"No","Yes")))</f>
        <v>Yes</v>
      </c>
      <c r="I10" s="6" t="s">
        <v>1748</v>
      </c>
      <c r="J10" s="6">
        <v>6.5659999999999998</v>
      </c>
      <c r="K10" s="92" t="str">
        <f t="shared" si="0"/>
        <v>Yes</v>
      </c>
    </row>
    <row r="11" spans="1:11" x14ac:dyDescent="0.25">
      <c r="A11" s="112" t="s">
        <v>656</v>
      </c>
      <c r="B11" s="29" t="s">
        <v>238</v>
      </c>
      <c r="C11" s="5" t="s">
        <v>1748</v>
      </c>
      <c r="D11" s="5" t="str">
        <f>IF($B11="N/A","N/A",IF(C11&gt;20,"No",IF(C11&lt;=0,"No","Yes")))</f>
        <v>No</v>
      </c>
      <c r="E11" s="5">
        <v>0</v>
      </c>
      <c r="F11" s="5" t="str">
        <f>IF($B11="N/A","N/A",IF(E11&gt;20,"No",IF(E11&lt;=0,"No","Yes")))</f>
        <v>No</v>
      </c>
      <c r="G11" s="5">
        <v>0</v>
      </c>
      <c r="H11" s="5" t="str">
        <f>IF($B11="N/A","N/A",IF(G11&gt;20,"No",IF(G11&lt;=0,"No","Yes")))</f>
        <v>No</v>
      </c>
      <c r="I11" s="6" t="s">
        <v>1748</v>
      </c>
      <c r="J11" s="6" t="s">
        <v>1748</v>
      </c>
      <c r="K11" s="92" t="str">
        <f t="shared" si="0"/>
        <v>N/A</v>
      </c>
    </row>
    <row r="12" spans="1:11" x14ac:dyDescent="0.25">
      <c r="A12" s="111" t="s">
        <v>657</v>
      </c>
      <c r="B12" s="29" t="s">
        <v>239</v>
      </c>
      <c r="C12" s="5" t="s">
        <v>1748</v>
      </c>
      <c r="D12" s="5" t="str">
        <f>IF($B12="N/A","N/A",IF(C12&gt;10,"No",IF(C12&lt;=0,"No","Yes")))</f>
        <v>No</v>
      </c>
      <c r="E12" s="5">
        <v>9.2592592593000003</v>
      </c>
      <c r="F12" s="5" t="str">
        <f>IF($B12="N/A","N/A",IF(E12&gt;10,"No",IF(E12&lt;=0,"No","Yes")))</f>
        <v>Yes</v>
      </c>
      <c r="G12" s="5">
        <v>4.6128500823999996</v>
      </c>
      <c r="H12" s="5" t="str">
        <f>IF($B12="N/A","N/A",IF(G12&gt;10,"No",IF(G12&lt;=0,"No","Yes")))</f>
        <v>Yes</v>
      </c>
      <c r="I12" s="6" t="s">
        <v>1748</v>
      </c>
      <c r="J12" s="6">
        <v>-50.2</v>
      </c>
      <c r="K12" s="92" t="str">
        <f t="shared" si="0"/>
        <v>No</v>
      </c>
    </row>
    <row r="13" spans="1:11" x14ac:dyDescent="0.25">
      <c r="A13" s="111" t="s">
        <v>658</v>
      </c>
      <c r="B13" s="29" t="s">
        <v>224</v>
      </c>
      <c r="C13" s="5" t="s">
        <v>1748</v>
      </c>
      <c r="D13" s="5" t="str">
        <f>IF($B13="N/A","N/A",IF(C13&gt;5,"No",IF(C13&lt;=0,"No","Yes")))</f>
        <v>No</v>
      </c>
      <c r="E13" s="5">
        <v>3.2407407407000002</v>
      </c>
      <c r="F13" s="5" t="str">
        <f>IF($B13="N/A","N/A",IF(E13&gt;5,"No",IF(E13&lt;=0,"No","Yes")))</f>
        <v>Yes</v>
      </c>
      <c r="G13" s="5">
        <v>2.1416803953999999</v>
      </c>
      <c r="H13" s="5" t="str">
        <f>IF($B13="N/A","N/A",IF(G13&gt;5,"No",IF(G13&lt;=0,"No","Yes")))</f>
        <v>Yes</v>
      </c>
      <c r="I13" s="6" t="s">
        <v>1748</v>
      </c>
      <c r="J13" s="6">
        <v>-33.9</v>
      </c>
      <c r="K13" s="92" t="str">
        <f t="shared" si="0"/>
        <v>No</v>
      </c>
    </row>
    <row r="14" spans="1:11" x14ac:dyDescent="0.25">
      <c r="A14" s="111" t="s">
        <v>159</v>
      </c>
      <c r="B14" s="21" t="s">
        <v>214</v>
      </c>
      <c r="C14" s="5" t="s">
        <v>1748</v>
      </c>
      <c r="D14" s="5" t="str">
        <f>IF($B14="N/A","N/A",IF(C14&gt;100,"No",IF(C14&lt;95,"No","Yes")))</f>
        <v>No</v>
      </c>
      <c r="E14" s="5">
        <v>100</v>
      </c>
      <c r="F14" s="5" t="str">
        <f>IF($B14="N/A","N/A",IF(E14&gt;100,"No",IF(E14&lt;95,"No","Yes")))</f>
        <v>Yes</v>
      </c>
      <c r="G14" s="5">
        <v>100</v>
      </c>
      <c r="H14" s="5" t="str">
        <f>IF($B14="N/A","N/A",IF(G14&gt;100,"No",IF(G14&lt;95,"No","Yes")))</f>
        <v>Yes</v>
      </c>
      <c r="I14" s="6" t="s">
        <v>1748</v>
      </c>
      <c r="J14" s="6">
        <v>0</v>
      </c>
      <c r="K14" s="92" t="str">
        <f t="shared" si="0"/>
        <v>Yes</v>
      </c>
    </row>
    <row r="15" spans="1:11" x14ac:dyDescent="0.25">
      <c r="A15" s="111" t="s">
        <v>32</v>
      </c>
      <c r="B15" s="21" t="s">
        <v>214</v>
      </c>
      <c r="C15" s="5" t="s">
        <v>1748</v>
      </c>
      <c r="D15" s="5" t="str">
        <f>IF($B15="N/A","N/A",IF(C15&gt;100,"No",IF(C15&lt;95,"No","Yes")))</f>
        <v>No</v>
      </c>
      <c r="E15" s="5">
        <v>98.919753086</v>
      </c>
      <c r="F15" s="5" t="str">
        <f>IF($B15="N/A","N/A",IF(E15&gt;100,"No",IF(E15&lt;95,"No","Yes")))</f>
        <v>Yes</v>
      </c>
      <c r="G15" s="5">
        <v>98.023064250000004</v>
      </c>
      <c r="H15" s="5" t="str">
        <f>IF($B15="N/A","N/A",IF(G15&gt;100,"No",IF(G15&lt;95,"No","Yes")))</f>
        <v>Yes</v>
      </c>
      <c r="I15" s="6" t="s">
        <v>1748</v>
      </c>
      <c r="J15" s="6">
        <v>-0.90600000000000003</v>
      </c>
      <c r="K15" s="92" t="str">
        <f t="shared" si="0"/>
        <v>Yes</v>
      </c>
    </row>
    <row r="16" spans="1:11" x14ac:dyDescent="0.25">
      <c r="A16" s="111" t="s">
        <v>851</v>
      </c>
      <c r="B16" s="21" t="s">
        <v>226</v>
      </c>
      <c r="C16" s="5" t="s">
        <v>1748</v>
      </c>
      <c r="D16" s="5" t="str">
        <f>IF($B16="N/A","N/A",IF(C16&gt;30,"No",IF(C16&lt;5,"No","Yes")))</f>
        <v>No</v>
      </c>
      <c r="E16" s="5">
        <v>7.8003120125000001</v>
      </c>
      <c r="F16" s="5" t="str">
        <f>IF($B16="N/A","N/A",IF(E16&gt;30,"No",IF(E16&lt;5,"No","Yes")))</f>
        <v>Yes</v>
      </c>
      <c r="G16" s="5">
        <v>7.0588235293999997</v>
      </c>
      <c r="H16" s="5" t="str">
        <f>IF($B16="N/A","N/A",IF(G16&gt;30,"No",IF(G16&lt;5,"No","Yes")))</f>
        <v>Yes</v>
      </c>
      <c r="I16" s="6" t="s">
        <v>1748</v>
      </c>
      <c r="J16" s="6">
        <v>-9.51</v>
      </c>
      <c r="K16" s="92" t="str">
        <f t="shared" si="0"/>
        <v>Yes</v>
      </c>
    </row>
    <row r="17" spans="1:11" x14ac:dyDescent="0.25">
      <c r="A17" s="111" t="s">
        <v>852</v>
      </c>
      <c r="B17" s="21" t="s">
        <v>227</v>
      </c>
      <c r="C17" s="5" t="s">
        <v>1748</v>
      </c>
      <c r="D17" s="5" t="str">
        <f>IF($B17="N/A","N/A",IF(C17&gt;75,"No",IF(C17&lt;15,"No","Yes")))</f>
        <v>No</v>
      </c>
      <c r="E17" s="5">
        <v>45.709828393000002</v>
      </c>
      <c r="F17" s="5" t="str">
        <f>IF($B17="N/A","N/A",IF(E17&gt;75,"No",IF(E17&lt;15,"No","Yes")))</f>
        <v>Yes</v>
      </c>
      <c r="G17" s="5">
        <v>36.974789915999999</v>
      </c>
      <c r="H17" s="5" t="str">
        <f>IF($B17="N/A","N/A",IF(G17&gt;75,"No",IF(G17&lt;15,"No","Yes")))</f>
        <v>Yes</v>
      </c>
      <c r="I17" s="6" t="s">
        <v>1748</v>
      </c>
      <c r="J17" s="6">
        <v>-19.100000000000001</v>
      </c>
      <c r="K17" s="92" t="str">
        <f t="shared" si="0"/>
        <v>Yes</v>
      </c>
    </row>
    <row r="18" spans="1:11" x14ac:dyDescent="0.25">
      <c r="A18" s="111" t="s">
        <v>853</v>
      </c>
      <c r="B18" s="21" t="s">
        <v>228</v>
      </c>
      <c r="C18" s="5" t="s">
        <v>1748</v>
      </c>
      <c r="D18" s="5" t="str">
        <f>IF($B18="N/A","N/A",IF(C18&gt;70,"No",IF(C18&lt;25,"No","Yes")))</f>
        <v>No</v>
      </c>
      <c r="E18" s="5">
        <v>46.489859594000002</v>
      </c>
      <c r="F18" s="5" t="str">
        <f>IF($B18="N/A","N/A",IF(E18&gt;70,"No",IF(E18&lt;25,"No","Yes")))</f>
        <v>Yes</v>
      </c>
      <c r="G18" s="5">
        <v>55.966386555</v>
      </c>
      <c r="H18" s="5" t="str">
        <f>IF($B18="N/A","N/A",IF(G18&gt;70,"No",IF(G18&lt;25,"No","Yes")))</f>
        <v>Yes</v>
      </c>
      <c r="I18" s="6" t="s">
        <v>1748</v>
      </c>
      <c r="J18" s="6">
        <v>20.38</v>
      </c>
      <c r="K18" s="92" t="str">
        <f t="shared" si="0"/>
        <v>Yes</v>
      </c>
    </row>
    <row r="19" spans="1:11" x14ac:dyDescent="0.25">
      <c r="A19" s="111" t="s">
        <v>160</v>
      </c>
      <c r="B19" s="21" t="s">
        <v>214</v>
      </c>
      <c r="C19" s="5" t="s">
        <v>1748</v>
      </c>
      <c r="D19" s="5" t="str">
        <f>IF($B19="N/A","N/A",IF(C19&gt;100,"No",IF(C19&lt;95,"No","Yes")))</f>
        <v>No</v>
      </c>
      <c r="E19" s="5">
        <v>100</v>
      </c>
      <c r="F19" s="5" t="str">
        <f>IF($B19="N/A","N/A",IF(E19&gt;100,"No",IF(E19&lt;95,"No","Yes")))</f>
        <v>Yes</v>
      </c>
      <c r="G19" s="5">
        <v>100</v>
      </c>
      <c r="H19" s="5" t="str">
        <f>IF($B19="N/A","N/A",IF(G19&gt;100,"No",IF(G19&lt;95,"No","Yes")))</f>
        <v>Yes</v>
      </c>
      <c r="I19" s="6" t="s">
        <v>1748</v>
      </c>
      <c r="J19" s="6">
        <v>0</v>
      </c>
      <c r="K19" s="92" t="str">
        <f t="shared" si="0"/>
        <v>Yes</v>
      </c>
    </row>
    <row r="20" spans="1:11" x14ac:dyDescent="0.25">
      <c r="A20" s="90" t="s">
        <v>374</v>
      </c>
      <c r="B20" s="21" t="s">
        <v>241</v>
      </c>
      <c r="C20" s="5" t="s">
        <v>1748</v>
      </c>
      <c r="D20" s="5" t="str">
        <f>IF($B20="N/A","N/A",IF(C20&gt;5,"No",IF(C20&lt;1,"No","Yes")))</f>
        <v>No</v>
      </c>
      <c r="E20" s="5">
        <v>7.5617283951000003</v>
      </c>
      <c r="F20" s="5" t="str">
        <f>IF($B20="N/A","N/A",IF(E20&gt;5,"No",IF(E20&lt;1,"No","Yes")))</f>
        <v>No</v>
      </c>
      <c r="G20" s="5">
        <v>9.0609555189000002</v>
      </c>
      <c r="H20" s="5" t="str">
        <f>IF($B20="N/A","N/A",IF(G20&gt;5,"No",IF(G20&lt;1,"No","Yes")))</f>
        <v>No</v>
      </c>
      <c r="I20" s="6" t="s">
        <v>1748</v>
      </c>
      <c r="J20" s="6">
        <v>19.829999999999998</v>
      </c>
      <c r="K20" s="92" t="str">
        <f t="shared" si="0"/>
        <v>Yes</v>
      </c>
    </row>
    <row r="21" spans="1:11" x14ac:dyDescent="0.25">
      <c r="A21" s="90" t="s">
        <v>376</v>
      </c>
      <c r="B21" s="21" t="s">
        <v>242</v>
      </c>
      <c r="C21" s="5" t="s">
        <v>1748</v>
      </c>
      <c r="D21" s="5" t="str">
        <f>IF($B21="N/A","N/A",IF(C21&gt;98,"No",IF(C21&lt;8,"No","Yes")))</f>
        <v>No</v>
      </c>
      <c r="E21" s="5">
        <v>81.635802468999998</v>
      </c>
      <c r="F21" s="5" t="str">
        <f>IF($B21="N/A","N/A",IF(E21&gt;98,"No",IF(E21&lt;8,"No","Yes")))</f>
        <v>Yes</v>
      </c>
      <c r="G21" s="5">
        <v>75.617792421999994</v>
      </c>
      <c r="H21" s="5" t="str">
        <f>IF($B21="N/A","N/A",IF(G21&gt;98,"No",IF(G21&lt;8,"No","Yes")))</f>
        <v>Yes</v>
      </c>
      <c r="I21" s="6" t="s">
        <v>1748</v>
      </c>
      <c r="J21" s="6">
        <v>-7.37</v>
      </c>
      <c r="K21" s="92" t="str">
        <f t="shared" si="0"/>
        <v>Yes</v>
      </c>
    </row>
    <row r="22" spans="1:11" x14ac:dyDescent="0.25">
      <c r="A22" s="107" t="s">
        <v>377</v>
      </c>
      <c r="B22" s="113" t="s">
        <v>224</v>
      </c>
      <c r="C22" s="101" t="s">
        <v>1748</v>
      </c>
      <c r="D22" s="101" t="str">
        <f>IF($B22="N/A","N/A",IF(C22&gt;5,"No",IF(C22&lt;=0,"No","Yes")))</f>
        <v>No</v>
      </c>
      <c r="E22" s="101">
        <v>0.30864197529999998</v>
      </c>
      <c r="F22" s="101" t="str">
        <f>IF($B22="N/A","N/A",IF(E22&gt;5,"No",IF(E22&lt;=0,"No","Yes")))</f>
        <v>Yes</v>
      </c>
      <c r="G22" s="101">
        <v>0.82372322899999995</v>
      </c>
      <c r="H22" s="101" t="str">
        <f>IF($B22="N/A","N/A",IF(G22&gt;5,"No",IF(G22&lt;=0,"No","Yes")))</f>
        <v>Yes</v>
      </c>
      <c r="I22" s="102" t="s">
        <v>1748</v>
      </c>
      <c r="J22" s="102">
        <v>166.9</v>
      </c>
      <c r="K22" s="103" t="str">
        <f t="shared" si="0"/>
        <v>No</v>
      </c>
    </row>
    <row r="23" spans="1:11" ht="12" customHeight="1" x14ac:dyDescent="0.25">
      <c r="A23" s="176" t="s">
        <v>1646</v>
      </c>
      <c r="B23" s="177"/>
      <c r="C23" s="177"/>
      <c r="D23" s="177"/>
      <c r="E23" s="177"/>
      <c r="F23" s="177"/>
      <c r="G23" s="177"/>
      <c r="H23" s="177"/>
      <c r="I23" s="177"/>
      <c r="J23" s="177"/>
      <c r="K23" s="178"/>
    </row>
    <row r="24" spans="1:11" x14ac:dyDescent="0.25">
      <c r="A24" s="165" t="s">
        <v>1644</v>
      </c>
      <c r="B24" s="166"/>
      <c r="C24" s="166"/>
      <c r="D24" s="166"/>
      <c r="E24" s="166"/>
      <c r="F24" s="166"/>
      <c r="G24" s="166"/>
      <c r="H24" s="166"/>
      <c r="I24" s="166"/>
      <c r="J24" s="166"/>
      <c r="K24" s="167"/>
    </row>
    <row r="25" spans="1:11" x14ac:dyDescent="0.25">
      <c r="A25" s="168" t="s">
        <v>1742</v>
      </c>
      <c r="B25" s="168"/>
      <c r="C25" s="168"/>
      <c r="D25" s="168"/>
      <c r="E25" s="168"/>
      <c r="F25" s="168"/>
      <c r="G25" s="168"/>
      <c r="H25" s="168"/>
      <c r="I25" s="168"/>
      <c r="J25" s="168"/>
      <c r="K25" s="169"/>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3"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2018-01-23T17:16:43Z</cp:lastPrinted>
  <dcterms:created xsi:type="dcterms:W3CDTF">2001-03-26T18:59:21Z</dcterms:created>
  <dcterms:modified xsi:type="dcterms:W3CDTF">2025-04-09T17:06:57Z</dcterms:modified>
  <dc:language>English</dc:language>
</cp:coreProperties>
</file>