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F73D642-D326-4BBA-8CC7-14EE9FBEA6C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<sst xmlns="http://schemas.openxmlformats.org/spreadsheetml/2006/main" count="7691" uniqueCount="1744">
  <si>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</si>
  <si>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</si>
  <si>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</si>
  <si>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</si>
  <si>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</si>
  <si>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</si>
  <si>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</si>
  <si>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</si>
  <si>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</si>
  <si>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</si>
  <si>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</si>
  <si>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</si>
  <si>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</si>
  <si>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</si>
  <si>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</si>
  <si>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</si>
  <si>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</si>
  <si>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</si>
  <si>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</si>
  <si>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</si>
  <si>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</si>
  <si>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</si>
  <si>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</si>
  <si>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</si>
  <si>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</si>
  <si>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</si>
  <si>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</si>
  <si>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</si>
  <si>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</si>
  <si>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</si>
  <si>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</si>
  <si>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</si>
  <si>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</si>
  <si>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</si>
  <si>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</si>
  <si>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</si>
  <si>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</si>
  <si>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</si>
  <si>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</si>
  <si>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</si>
  <si>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</si>
  <si>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</si>
  <si>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</si>
  <si>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</si>
  <si>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</si>
  <si>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</si>
  <si>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</si>
  <si>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</si>
  <si>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</si>
  <si>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</si>
  <si>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</si>
  <si>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</si>
  <si>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</si>
  <si>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</si>
  <si>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</si>
  <si>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</si>
  <si>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</si>
  <si>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</si>
  <si>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</si>
  <si>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</si>
  <si>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</si>
  <si>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</si>
  <si>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</si>
  <si>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</si>
  <si>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</si>
  <si>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</si>
  <si>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</si>
  <si>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</si>
  <si>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</si>
  <si>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</si>
  <si>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</si>
  <si>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</si>
  <si>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</si>
  <si>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</si>
  <si>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</si>
  <si>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</si>
  <si>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</si>
  <si>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</si>
  <si>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</si>
  <si>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</si>
  <si>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</si>
  <si>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</si>
  <si>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</si>
  <si>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</si>
  <si>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</si>
  <si>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</si>
  <si>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</si>
  <si>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</si>
  <si>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</si>
  <si>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</si>
  <si>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</si>
  <si>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</si>
  <si>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</si>
  <si>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</si>
  <si>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</si>
  <si>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</si>
  <si>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</si>
  <si>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</si>
  <si>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</si>
  <si>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</si>
  <si>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</si>
  <si>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</si>
  <si>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</si>
  <si>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</si>
  <si>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</si>
  <si>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</si>
  <si>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</si>
  <si>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</si>
  <si>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</si>
  <si>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</si>
  <si>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</si>
  <si>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</si>
  <si>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</si>
  <si>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</si>
  <si>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</si>
  <si>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</si>
  <si>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</si>
  <si>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</si>
  <si>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</si>
  <si>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</si>
  <si>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</si>
  <si>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</si>
  <si>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</si>
  <si>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</si>
  <si>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</si>
  <si>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</si>
  <si>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</si>
  <si>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</si>
  <si>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</si>
  <si>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</si>
  <si>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</si>
  <si>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</si>
  <si>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</si>
  <si>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</si>
  <si>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</si>
  <si>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</si>
  <si>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</si>
  <si>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</si>
  <si>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</si>
  <si>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</si>
  <si>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</si>
  <si>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</si>
  <si>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</si>
  <si>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</si>
  <si>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</si>
  <si>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</si>
  <si>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</si>
  <si>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</si>
  <si>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</si>
  <si>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</si>
  <si>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</si>
  <si>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</si>
  <si>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</si>
  <si>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</si>
  <si>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</si>
  <si>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</si>
  <si>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</si>
  <si>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</si>
  <si>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</si>
  <si>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</si>
  <si>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</si>
  <si>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</si>
  <si>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</si>
  <si>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</si>
  <si>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</si>
  <si>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</si>
  <si>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</si>
  <si>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</si>
  <si>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</si>
  <si>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</si>
  <si>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</si>
  <si>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</si>
  <si>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</si>
  <si>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</si>
  <si>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</si>
  <si>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</si>
  <si>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</si>
  <si>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</si>
  <si>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</si>
  <si>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</si>
  <si>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</si>
  <si>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</si>
  <si>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</si>
  <si>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</si>
  <si>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</si>
  <si>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</si>
  <si>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</si>
  <si>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</si>
  <si>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</si>
  <si>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</si>
  <si>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</si>
  <si>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</si>
  <si>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</si>
  <si>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</si>
  <si>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</si>
  <si>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</si>
  <si>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</si>
  <si>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</si>
  <si>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</si>
  <si>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</si>
  <si>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</si>
  <si>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</si>
  <si>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</si>
  <si>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</si>
  <si>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</si>
  <si>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</si>
  <si>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</si>
  <si>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</si>
  <si>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</si>
  <si>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</si>
  <si>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</si>
  <si>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</si>
  <si>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</si>
  <si>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</si>
  <si>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</si>
  <si>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</si>
  <si>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</si>
  <si>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</si>
  <si>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</si>
  <si>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</si>
  <si>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</si>
  <si>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</si>
  <si>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</si>
  <si>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</si>
  <si>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</si>
  <si>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</si>
  <si>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</si>
  <si>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</si>
  <si>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</si>
  <si>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</si>
  <si>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</si>
  <si>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</si>
  <si>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</si>
  <si>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</si>
  <si>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</si>
  <si>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</si>
  <si>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</si>
  <si>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</si>
  <si>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</si>
  <si>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</si>
  <si>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</si>
  <si>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</si>
  <si>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</si>
  <si>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</si>
  <si>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</si>
  <si>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</si>
  <si>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</si>
  <si>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</si>
  <si>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</si>
  <si>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</si>
  <si>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</si>
  <si>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</si>
  <si>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</si>
  <si>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</si>
  <si>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</si>
  <si>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</si>
  <si>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</si>
  <si>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</si>
  <si>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</si>
  <si>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</si>
  <si>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</si>
  <si>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</si>
  <si>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</si>
  <si>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</si>
  <si>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</si>
  <si>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</si>
  <si>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</si>
  <si>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</si>
  <si>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</si>
  <si>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</si>
  <si>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</si>
  <si>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</si>
  <si>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</si>
  <si>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</si>
  <si>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</si>
  <si>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</si>
  <si>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</si>
  <si>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</si>
  <si>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</si>
  <si>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</si>
  <si>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</si>
  <si>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</si>
  <si>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</si>
  <si>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</si>
  <si>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</si>
  <si>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</si>
  <si>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</si>
  <si>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</si>
  <si>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</si>
  <si>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</si>
  <si>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</si>
  <si>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</si>
  <si>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</si>
  <si>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</si>
  <si>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</si>
  <si>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</si>
  <si>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</si>
  <si>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</si>
  <si>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</si>
  <si>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</si>
  <si>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</si>
  <si>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</si>
  <si>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</si>
  <si>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</si>
  <si>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</si>
  <si>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</si>
  <si>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</si>
  <si>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</si>
  <si>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</si>
  <si>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</si>
  <si>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</si>
  <si>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</si>
  <si>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</si>
  <si>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</si>
  <si>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</si>
  <si>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</si>
  <si>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</si>
  <si>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</si>
  <si>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</si>
  <si>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</si>
  <si>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</si>
  <si>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</si>
  <si>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</si>
  <si>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</si>
  <si>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</si>
  <si>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</si>
  <si>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</si>
  <si>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</si>
  <si>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</si>
  <si>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</si>
  <si>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</si>
  <si>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</si>
  <si>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</si>
  <si>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</si>
  <si>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</si>
  <si>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</si>
  <si>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</si>
  <si>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</si>
  <si>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</si>
  <si>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</si>
  <si>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</si>
  <si>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</si>
  <si>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</si>
  <si>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</si>
  <si>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</si>
  <si>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</si>
  <si>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</si>
  <si>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</si>
  <si>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</si>
  <si>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</si>
  <si>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</si>
  <si>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</si>
  <si>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</si>
  <si>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</si>
  <si>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</si>
  <si>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</si>
  <si>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</si>
  <si>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</si>
  <si>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</si>
  <si>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</si>
  <si>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</si>
  <si>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</si>
  <si>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</si>
  <si>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</si>
  <si>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</si>
  <si>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</si>
  <si>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</si>
  <si>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</si>
  <si>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</si>
  <si>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</si>
  <si>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</si>
  <si>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</si>
  <si>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</si>
  <si>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</si>
  <si>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</si>
  <si>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</si>
  <si>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</si>
  <si>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</si>
  <si>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</si>
  <si>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</si>
  <si>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</si>
  <si>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</si>
  <si>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</si>
  <si>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</si>
  <si>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</si>
  <si>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</si>
  <si>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</si>
  <si>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</si>
  <si>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</si>
  <si>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</si>
  <si>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</si>
  <si>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</si>
  <si>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</si>
  <si>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</si>
  <si>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</si>
  <si>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</si>
  <si>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</si>
  <si>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</si>
  <si>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</si>
  <si>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</si>
  <si>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</si>
  <si>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</si>
  <si>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</si>
  <si>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</si>
  <si>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</si>
  <si>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</si>
  <si>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</si>
  <si>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</si>
  <si>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</si>
  <si>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</si>
  <si>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</si>
  <si>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</si>
  <si>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</si>
  <si>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</si>
  <si>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</si>
  <si>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</si>
  <si>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</si>
  <si>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</si>
  <si>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</si>
  <si>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</si>
  <si>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</si>
  <si>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</si>
  <si>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</si>
  <si>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</si>
  <si>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</si>
  <si>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</si>
  <si>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</si>
  <si>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</si>
  <si>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</si>
  <si>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</si>
  <si>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</si>
  <si>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</si>
  <si>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</si>
  <si>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</si>
  <si>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</si>
  <si>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</si>
  <si>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</si>
  <si>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</si>
  <si>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</si>
  <si>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</si>
  <si>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</si>
  <si>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</si>
  <si>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</si>
  <si>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</si>
  <si>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</si>
  <si>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</si>
  <si>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</si>
  <si>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</si>
  <si>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</si>
  <si>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</si>
  <si>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</si>
  <si>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</si>
  <si>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</si>
  <si>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</si>
  <si>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</si>
  <si>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</si>
  <si>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</si>
  <si>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</si>
  <si>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</si>
  <si>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</si>
  <si>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</si>
  <si>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</si>
  <si>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</si>
  <si>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</si>
  <si>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</si>
  <si>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</si>
  <si>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</si>
  <si>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</si>
  <si>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</si>
  <si>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</si>
  <si>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</si>
  <si>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</si>
  <si>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</si>
  <si>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</si>
  <si>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</si>
  <si>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</si>
  <si>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</si>
  <si>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</si>
  <si>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</si>
  <si>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</si>
  <si>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</si>
  <si>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</si>
  <si>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</si>
  <si>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</si>
  <si>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</si>
  <si>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</si>
  <si>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</si>
  <si>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</si>
  <si>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</si>
  <si>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</si>
  <si>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</si>
  <si>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</si>
  <si>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</si>
  <si>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</si>
  <si>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</si>
  <si>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</si>
  <si>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</si>
  <si>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</si>
  <si>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</si>
  <si>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</si>
  <si>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</si>
  <si>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</si>
  <si>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</si>
  <si>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</si>
  <si>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</si>
  <si>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</si>
  <si>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</si>
  <si>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</si>
  <si>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</si>
  <si>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</si>
  <si>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</si>
  <si>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</si>
  <si>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</si>
  <si>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</si>
  <si>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</si>
  <si>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</si>
  <si>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</si>
  <si>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</si>
  <si>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</si>
  <si>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</si>
  <si>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</si>
  <si>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</si>
  <si>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</si>
  <si>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</si>
  <si>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</si>
  <si>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</si>
  <si>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</si>
  <si>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</si>
  <si>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</si>
  <si>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</si>
  <si>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</si>
  <si>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</si>
  <si>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</si>
  <si>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</si>
  <si>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</si>
  <si>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</si>
  <si>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</si>
  <si>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</si>
  <si>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</si>
  <si>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</si>
  <si>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</si>
  <si>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</si>
  <si>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</si>
  <si>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</si>
  <si>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</si>
  <si>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</si>
  <si>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</si>
  <si>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</si>
  <si>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</si>
  <si>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</si>
  <si>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</si>
  <si>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</si>
  <si>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</si>
  <si>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</si>
  <si>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</si>
  <si>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</si>
  <si>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</si>
  <si>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</si>
  <si>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</si>
  <si>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</si>
  <si>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</si>
  <si>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</si>
  <si>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</si>
  <si>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</si>
  <si>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</si>
  <si>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</si>
  <si>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</si>
  <si>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</si>
  <si>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</si>
  <si>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</si>
  <si>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</si>
  <si>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</si>
  <si>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</si>
  <si>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</si>
  <si>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</si>
  <si>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</si>
  <si>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</si>
  <si>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</si>
  <si>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</si>
  <si>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</si>
  <si>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</si>
  <si>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</si>
  <si>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</si>
  <si>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</si>
  <si>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</si>
  <si>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</si>
  <si>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</si>
  <si>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</si>
  <si>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</si>
  <si>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</si>
  <si>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</si>
  <si>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</si>
  <si>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</si>
  <si>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</si>
  <si>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</si>
  <si>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</si>
  <si>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</si>
  <si>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</si>
  <si>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</si>
  <si>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</si>
  <si>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</si>
  <si>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</si>
  <si>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</si>
  <si>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</si>
  <si>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</si>
  <si>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</si>
  <si>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</si>
  <si>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</si>
  <si>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</si>
  <si>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</si>
  <si>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</si>
  <si>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</si>
  <si>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</si>
  <si>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</si>
  <si>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</si>
  <si>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</si>
  <si>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</si>
  <si>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</si>
  <si>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</si>
  <si>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</si>
  <si>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</si>
  <si>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</si>
  <si>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</si>
  <si>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</si>
  <si>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</si>
  <si>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</si>
  <si>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</si>
  <si>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</si>
  <si>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</si>
  <si>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</si>
  <si>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</si>
  <si>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</si>
  <si>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</si>
  <si>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</si>
  <si>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</si>
  <si>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</si>
  <si>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</si>
  <si>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</si>
  <si>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</si>
  <si>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</si>
  <si>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</si>
  <si>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</si>
  <si>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</si>
  <si>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</si>
  <si>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</si>
  <si>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</si>
  <si>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</si>
  <si>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</si>
  <si>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</si>
  <si>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</si>
  <si>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</si>
  <si>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</si>
  <si>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</si>
  <si>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</si>
  <si>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</si>
  <si>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</si>
  <si>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</si>
  <si>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</si>
  <si>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</si>
  <si>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</si>
  <si>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</si>
  <si>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</si>
  <si>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</si>
  <si>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</si>
  <si>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</si>
  <si>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</si>
  <si>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</si>
  <si>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</si>
  <si>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</si>
  <si>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</si>
  <si>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</si>
  <si>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</si>
  <si>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</si>
  <si>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</si>
  <si>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</si>
  <si>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</si>
  <si>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</si>
  <si>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</si>
  <si>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</si>
  <si>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</si>
  <si>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</si>
  <si>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</si>
  <si>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</si>
  <si>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</si>
  <si>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</si>
  <si>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</si>
  <si>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</si>
  <si>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</si>
  <si>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</si>
  <si>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</si>
  <si>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</si>
  <si>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</si>
  <si>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</si>
  <si>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</si>
  <si>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</si>
  <si>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</si>
  <si>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</si>
  <si>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</si>
  <si>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</si>
  <si>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</si>
  <si>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</si>
  <si>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</si>
  <si>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</si>
  <si>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</si>
  <si>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</si>
  <si>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</si>
  <si>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</si>
  <si>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</si>
  <si>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</si>
  <si>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</si>
  <si>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</si>
  <si>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</si>
  <si>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</si>
  <si>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</si>
  <si>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</si>
  <si>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</si>
  <si>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</si>
  <si>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</si>
  <si>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</si>
  <si>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</si>
  <si>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</si>
  <si>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</si>
  <si>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</si>
  <si>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</si>
  <si>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</si>
  <si>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</si>
  <si>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</si>
  <si>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</si>
  <si>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</si>
  <si>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</si>
  <si>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</si>
  <si>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</si>
  <si>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</si>
  <si>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</si>
  <si>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</si>
  <si>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</si>
  <si>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</si>
  <si>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</si>
  <si>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</si>
  <si>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</si>
  <si>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</si>
  <si>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</si>
  <si>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</si>
  <si>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</si>
  <si>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</si>
  <si>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</si>
  <si>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</si>
  <si>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</si>
  <si>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</si>
  <si>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</si>
  <si>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</si>
  <si>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</si>
  <si>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</si>
  <si>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</si>
  <si>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</si>
  <si>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</si>
  <si>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</si>
  <si>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</si>
  <si>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</si>
  <si>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</si>
  <si>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</si>
  <si>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</si>
  <si>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</si>
  <si>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</si>
  <si>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</si>
  <si>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</si>
  <si>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</si>
  <si>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</si>
  <si>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</si>
  <si>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</si>
  <si>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</si>
  <si>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</si>
  <si>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</si>
  <si>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</si>
  <si>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</si>
  <si>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</si>
  <si>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</si>
  <si>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</si>
  <si>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</si>
  <si>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</si>
  <si>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</si>
  <si>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</si>
  <si>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</si>
  <si>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</si>
  <si>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</si>
  <si>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</si>
  <si>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</si>
  <si>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</si>
  <si>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</si>
  <si>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</si>
  <si>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</si>
  <si>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</si>
  <si>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</si>
  <si>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</si>
  <si>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</si>
  <si>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</si>
  <si>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</si>
  <si>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</si>
  <si>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</si>
  <si>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</si>
  <si>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</si>
  <si>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</si>
  <si>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</si>
  <si>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</si>
  <si>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</si>
  <si>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</si>
  <si>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</si>
  <si>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</si>
  <si>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</si>
  <si>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</si>
  <si>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</si>
  <si>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</si>
  <si>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</si>
  <si>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</si>
  <si>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</si>
  <si>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</si>
  <si>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</si>
  <si>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</si>
  <si>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</si>
  <si>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</si>
  <si>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</si>
  <si>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</si>
  <si>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</si>
  <si>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</si>
  <si>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</si>
  <si>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</si>
  <si>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</si>
  <si>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</si>
  <si>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</si>
  <si>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</si>
  <si>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</si>
  <si>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</si>
  <si>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</si>
  <si>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</si>
  <si>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</si>
  <si>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</si>
  <si>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</si>
  <si>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</si>
  <si>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</si>
  <si>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</si>
  <si>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</si>
  <si>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</si>
  <si>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</si>
  <si>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</si>
  <si>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</si>
  <si>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</si>
  <si>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</si>
  <si>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</si>
  <si>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</si>
  <si>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</si>
  <si>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</si>
  <si>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</si>
  <si>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</si>
  <si>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</si>
  <si>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</si>
  <si>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</si>
  <si>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</si>
  <si>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</si>
  <si>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</si>
  <si>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</si>
  <si>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</si>
  <si>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</si>
  <si>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</si>
  <si>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</si>
  <si>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</si>
  <si>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</si>
  <si>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</si>
  <si>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</si>
  <si>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</si>
  <si>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</si>
  <si>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</si>
  <si>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</si>
  <si>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</si>
  <si>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</si>
  <si>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</si>
  <si>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</si>
  <si>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</si>
  <si>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</si>
  <si>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</si>
  <si>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</si>
  <si>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</si>
  <si>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</si>
  <si>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</si>
  <si>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</si>
  <si>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</si>
  <si>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</si>
  <si>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</si>
  <si>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</si>
  <si>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</si>
  <si>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</si>
  <si>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</si>
  <si>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</si>
  <si>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</si>
  <si>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</si>
  <si>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</si>
  <si>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</si>
  <si>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</si>
  <si>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</si>
  <si>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</si>
  <si>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</si>
  <si>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</si>
  <si>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</si>
  <si>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</si>
  <si>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</si>
  <si>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</si>
  <si>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</si>
  <si>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</si>
  <si>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</si>
  <si>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</si>
  <si>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</si>
  <si>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</si>
  <si>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</si>
  <si>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</si>
  <si>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</si>
  <si>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</si>
  <si>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</si>
  <si>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</si>
  <si>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</si>
  <si>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</si>
  <si>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</si>
  <si>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</si>
  <si>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</si>
  <si>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</si>
  <si>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</si>
  <si>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</si>
  <si>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</si>
  <si>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</si>
  <si>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</si>
  <si>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</si>
  <si>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</si>
  <si>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</si>
  <si>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</si>
  <si>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</si>
  <si>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</si>
  <si>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</si>
  <si>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</si>
  <si>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</si>
  <si>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</si>
  <si>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</si>
  <si>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</si>
  <si>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</si>
  <si>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</si>
  <si>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</si>
  <si>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</si>
  <si>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</si>
  <si>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</si>
  <si>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</si>
  <si>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</si>
  <si>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</si>
  <si>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</si>
  <si>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</si>
  <si>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</si>
  <si>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</si>
  <si>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</si>
  <si>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</si>
  <si>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</si>
  <si>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</si>
  <si>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</si>
  <si>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</si>
  <si>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</si>
  <si>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</si>
  <si>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</si>
  <si>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</si>
  <si>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</si>
  <si>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</si>
  <si>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</si>
  <si>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</si>
  <si>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</si>
  <si>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</si>
  <si>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</si>
  <si>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</si>
  <si>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</si>
  <si>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</si>
  <si>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</si>
  <si>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</si>
  <si>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</si>
  <si>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</si>
  <si>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</si>
  <si>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</si>
  <si>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</si>
  <si>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</si>
  <si>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</si>
  <si>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</si>
  <si>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</si>
  <si>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</si>
  <si>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</si>
  <si>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</si>
  <si>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</si>
  <si>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</si>
  <si>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</si>
  <si>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</si>
  <si>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</si>
  <si>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</si>
  <si>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</si>
  <si>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</si>
  <si>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</si>
  <si>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</si>
  <si>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</si>
  <si>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</si>
  <si>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</si>
  <si>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</si>
  <si>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</si>
  <si>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</si>
  <si>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</si>
  <si>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</si>
  <si>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</si>
  <si>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</si>
  <si>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</si>
  <si>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</si>
  <si>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</si>
  <si>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</si>
  <si>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</si>
  <si>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</si>
  <si>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</si>
  <si>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</si>
  <si>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</si>
  <si>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</si>
  <si>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</si>
  <si>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</si>
  <si>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</si>
  <si>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</si>
  <si>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</si>
  <si>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</si>
  <si>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</si>
  <si>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</si>
  <si>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</si>
  <si>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</si>
  <si>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</si>
  <si>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</si>
  <si>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</si>
  <si>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</si>
  <si>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</si>
  <si>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</si>
  <si>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</si>
  <si>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</si>
  <si>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</si>
  <si>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</si>
  <si>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</si>
  <si>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</si>
  <si>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</si>
  <si>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</si>
  <si>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</si>
  <si>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</si>
  <si>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</si>
  <si>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</si>
  <si>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</si>
  <si>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</si>
  <si>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</si>
  <si>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</si>
  <si>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</si>
  <si>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</si>
  <si>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</si>
  <si>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</si>
  <si>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</si>
  <si>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</si>
  <si>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</si>
  <si>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</si>
  <si>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</si>
  <si>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</si>
  <si>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</si>
  <si>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</si>
  <si>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</si>
  <si>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</si>
  <si>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</si>
  <si>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</si>
  <si>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</si>
  <si>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</si>
  <si>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</si>
  <si>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</si>
  <si>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</si>
  <si>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</si>
  <si>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</si>
  <si>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</si>
  <si>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</si>
  <si>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</si>
  <si>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</si>
  <si>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</si>
  <si>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</si>
  <si>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</si>
  <si>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</si>
  <si>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</si>
  <si>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</si>
  <si>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</si>
  <si>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</si>
  <si>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</si>
  <si>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</si>
  <si>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</si>
  <si>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</si>
  <si>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</si>
  <si>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</si>
  <si>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</si>
  <si>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</si>
  <si>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</si>
  <si>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</si>
  <si>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</si>
  <si>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</si>
  <si>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</si>
  <si>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</si>
  <si>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</si>
  <si>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</si>
  <si>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</si>
  <si>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</si>
  <si>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</si>
  <si>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</si>
  <si>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</si>
  <si>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</si>
  <si>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</si>
  <si>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</si>
  <si>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</si>
  <si>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</si>
  <si>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</si>
  <si>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</si>
  <si>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</si>
  <si>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</si>
  <si>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</si>
  <si>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</si>
  <si>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</si>
  <si>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</si>
  <si>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</si>
  <si>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</si>
  <si>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</si>
  <si>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</si>
  <si>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</si>
  <si>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</si>
  <si>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</si>
  <si>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</si>
  <si>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</si>
  <si>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</si>
  <si>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</si>
  <si>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</si>
  <si>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</si>
  <si>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</si>
  <si>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</si>
  <si>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</si>
  <si>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</si>
  <si>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</si>
  <si>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</si>
  <si>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</si>
  <si>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</si>
  <si>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</si>
  <si>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</si>
  <si>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</si>
  <si>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</si>
  <si>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</si>
  <si>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</si>
  <si>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</si>
  <si>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</si>
  <si>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</si>
  <si>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</si>
  <si>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</si>
  <si>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</si>
  <si>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</si>
  <si>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</si>
  <si>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</si>
  <si>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</si>
  <si>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</si>
  <si>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</si>
  <si>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</si>
  <si>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</si>
  <si>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</si>
  <si>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</si>
  <si>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</si>
  <si>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</si>
  <si>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</si>
  <si>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</si>
  <si>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</si>
  <si>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</si>
  <si>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</si>
  <si>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</si>
  <si>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</si>
  <si>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</si>
  <si>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</si>
  <si>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</si>
  <si>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</si>
  <si>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</si>
  <si>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</si>
  <si>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</si>
  <si>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</si>
  <si>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</si>
  <si>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</si>
  <si>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</si>
  <si>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</si>
  <si>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</si>
  <si>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</si>
  <si>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</si>
  <si>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</si>
  <si>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</si>
  <si>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</si>
  <si>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</si>
  <si>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</si>
  <si>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</si>
  <si>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</si>
  <si>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</si>
  <si>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</si>
  <si>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</si>
  <si>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</si>
  <si>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</si>
  <si>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</si>
  <si>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</si>
  <si>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</si>
  <si>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</si>
  <si>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</si>
  <si>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</si>
  <si>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</si>
  <si>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</si>
  <si>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</si>
  <si>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</si>
  <si>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</si>
  <si>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</si>
  <si>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</si>
  <si>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</si>
  <si>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</si>
  <si>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</si>
  <si>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</si>
  <si>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</si>
  <si>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</si>
  <si>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</si>
  <si>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</si>
  <si>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</si>
  <si>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</si>
  <si>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</si>
  <si>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</si>
  <si>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</si>
  <si>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</si>
  <si>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</si>
  <si>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</si>
  <si>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</si>
  <si>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</si>
  <si>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</si>
  <si>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</si>
  <si>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</si>
  <si>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</si>
  <si>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</si>
  <si>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</si>
  <si>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</si>
  <si>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</si>
  <si>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</si>
  <si>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</si>
  <si>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</si>
  <si>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</si>
  <si>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</si>
  <si>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</si>
  <si>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</si>
  <si>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</si>
  <si>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</si>
  <si>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</si>
  <si>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</si>
  <si>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</si>
  <si>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</si>
  <si>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</si>
  <si>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</si>
  <si>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</si>
  <si>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</si>
  <si>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</si>
  <si>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</si>
  <si>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</si>
  <si>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</si>
  <si>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</si>
  <si>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</si>
  <si>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</si>
  <si>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</si>
  <si>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</si>
  <si>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</si>
  <si>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</si>
  <si>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</si>
  <si>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</si>
  <si>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</si>
  <si>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</si>
  <si>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</si>
  <si>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</si>
  <si>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</si>
  <si>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</si>
  <si>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</si>
  <si>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</si>
  <si>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</si>
  <si>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</si>
  <si>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</si>
  <si>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</si>
  <si>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</si>
  <si>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</si>
  <si>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</si>
  <si>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</si>
  <si>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</si>
  <si>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</si>
  <si>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</si>
  <si>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</si>
  <si>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</si>
  <si>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</si>
  <si>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</si>
  <si>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</si>
  <si>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</si>
  <si>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</si>
  <si>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</si>
  <si>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</si>
  <si>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</si>
  <si>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</si>
  <si>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</si>
  <si>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</si>
  <si>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</si>
  <si>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</si>
  <si>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</si>
  <si>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</si>
  <si>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</si>
  <si>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</si>
  <si>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</si>
  <si>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</si>
  <si>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</si>
  <si>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</si>
  <si>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</si>
  <si>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</si>
  <si>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</si>
  <si>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</si>
  <si>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</si>
  <si>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</si>
  <si>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</si>
  <si>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</si>
  <si>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</si>
  <si>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</si>
  <si>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</si>
  <si>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</si>
  <si>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</si>
  <si>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</si>
  <si>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</si>
  <si>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</si>
  <si>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</si>
  <si>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</si>
  <si>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</si>
  <si>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</si>
  <si>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</si>
  <si>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</si>
  <si>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</si>
  <si>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</si>
  <si>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</si>
  <si>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</si>
  <si>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</si>
  <si>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</si>
  <si>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</si>
  <si>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</si>
  <si>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</si>
  <si>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</si>
  <si>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</si>
  <si>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</si>
  <si>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</si>
  <si>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</si>
  <si>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</si>
  <si>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</si>
  <si>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</si>
  <si>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</si>
  <si>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</si>
  <si>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</si>
  <si>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</si>
  <si>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</si>
  <si>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</si>
  <si>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</si>
  <si>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</si>
  <si>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</si>
  <si>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</si>
  <si>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</si>
  <si>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</si>
  <si>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</si>
  <si>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</si>
  <si>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</si>
  <si>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</si>
  <si>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</si>
  <si>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</si>
  <si>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</si>
  <si>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</si>
  <si>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</si>
  <si>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</si>
  <si>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</si>
  <si>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</si>
  <si>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</si>
  <si>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</si>
  <si>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</si>
  <si>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</si>
  <si>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</si>
  <si>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</si>
  <si>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</si>
  <si>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</si>
  <si>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</si>
  <si>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</si>
  <si>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</si>
  <si>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</si>
  <si>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</si>
  <si>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</si>
  <si>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</si>
  <si>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</si>
  <si>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</si>
  <si>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</si>
  <si>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</si>
  <si>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</si>
  <si>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</si>
  <si>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</si>
  <si>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</si>
  <si>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</si>
  <si>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</si>
  <si>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</si>
  <si>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</si>
  <si>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</si>
  <si>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</si>
  <si>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</si>
  <si>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</si>
  <si>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</si>
  <si>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</si>
  <si>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</si>
  <si>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</si>
  <si>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</si>
  <si>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</si>
  <si>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</si>
  <si>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</si>
  <si>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</si>
  <si>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</si>
  <si>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</si>
  <si>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</si>
  <si>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</si>
  <si>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</si>
  <si>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</si>
  <si>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</si>
  <si>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</si>
  <si>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</si>
  <si>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</si>
  <si>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</si>
  <si>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</si>
  <si>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</si>
  <si>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</si>
  <si>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</si>
  <si>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</si>
  <si>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</si>
  <si>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</si>
  <si>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</si>
  <si>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</si>
  <si>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</si>
  <si>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</si>
  <si>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</si>
  <si>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</si>
  <si>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</si>
  <si>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</si>
  <si>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</si>
  <si>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</si>
  <si>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</si>
  <si>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</si>
  <si>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</si>
  <si>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</si>
  <si>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</si>
  <si>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</si>
  <si>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</si>
  <si>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</si>
  <si>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</si>
  <si>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</si>
  <si>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</si>
  <si>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</si>
  <si>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</si>
  <si>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</si>
  <si>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</si>
  <si>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</si>
  <si>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</si>
  <si>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</si>
  <si>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</si>
  <si>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</si>
  <si>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</si>
  <si>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</si>
  <si>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</si>
  <si>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</si>
  <si>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</si>
  <si>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</si>
  <si>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</si>
  <si>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</si>
  <si>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</si>
  <si>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</si>
  <si>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</si>
  <si>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</si>
  <si>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</si>
  <si>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</si>
  <si>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</si>
  <si>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</si>
  <si>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</si>
  <si>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</si>
  <si>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</si>
  <si>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</si>
  <si>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</si>
  <si>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</si>
  <si>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</si>
  <si>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</si>
  <si>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</si>
  <si>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</si>
  <si>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</si>
  <si>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</si>
  <si>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</si>
  <si>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</si>
  <si>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</si>
  <si>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</si>
  <si>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</si>
  <si>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</si>
  <si>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</si>
  <si>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</si>
  <si>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</si>
  <si>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</si>
  <si>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</si>
  <si>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</si>
  <si>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</si>
  <si>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</si>
  <si>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</si>
  <si>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</si>
  <si>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</si>
  <si>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</si>
  <si>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</si>
  <si>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</si>
  <si>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</si>
  <si>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</si>
  <si>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</si>
  <si>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</si>
  <si>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</si>
  <si>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</si>
  <si>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</si>
  <si>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</si>
  <si>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</si>
  <si>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</si>
  <si>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</si>
  <si>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</si>
  <si>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</si>
  <si>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</si>
  <si>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</si>
  <si>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</si>
  <si>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</si>
  <si>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</si>
  <si>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</si>
  <si>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</si>
  <si>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</si>
  <si>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</si>
  <si>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</si>
  <si>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</si>
  <si>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</si>
  <si>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</si>
  <si>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</si>
  <si>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</si>
  <si>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</si>
  <si>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</si>
  <si>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</si>
  <si>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</si>
  <si>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</si>
  <si>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</si>
  <si>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</si>
  <si>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</si>
  <si>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</si>
  <si>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</si>
  <si>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</si>
  <si>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</si>
  <si>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</si>
  <si>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</si>
  <si>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</si>
  <si>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</si>
  <si>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</si>
  <si>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</si>
  <si>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</si>
  <si>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</si>
  <si>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</si>
  <si>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</si>
  <si>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</si>
  <si>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</si>
  <si>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</si>
  <si>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</si>
  <si>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</si>
  <si>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</si>
  <si>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</si>
  <si>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</si>
  <si>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</si>
  <si>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</si>
  <si>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</si>
  <si>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</si>
  <si>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</si>
  <si>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</si>
  <si>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</si>
  <si>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</si>
  <si>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</si>
  <si>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</si>
  <si>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</si>
  <si>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</si>
  <si>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</si>
  <si>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</si>
  <si>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</si>
  <si>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</si>
  <si>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</si>
  <si>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</si>
  <si>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</si>
  <si>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</si>
  <si>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</si>
  <si>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</si>
  <si>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</si>
  <si>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</si>
  <si>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</si>
  <si>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</si>
  <si>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</si>
  <si>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</si>
  <si>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</si>
  <si>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</si>
  <si>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</si>
  <si>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</si>
  <si>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</si>
  <si>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</si>
  <si>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</si>
  <si>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</si>
  <si>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</si>
  <si>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</si>
  <si>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</si>
  <si>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</si>
  <si>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</si>
  <si>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</si>
  <si>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</si>
  <si>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</si>
  <si>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</si>
  <si>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</si>
  <si>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</si>
  <si>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</si>
  <si>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</si>
  <si>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</si>
  <si>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</si>
  <si>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</si>
  <si>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</si>
  <si>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</si>
  <si>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</si>
  <si>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</si>
  <si>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</si>
  <si>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</si>
  <si>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</si>
  <si>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</si>
  <si>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</si>
  <si>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</si>
  <si>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</si>
  <si>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</si>
  <si>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</si>
  <si>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</si>
  <si>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</si>
  <si>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</si>
  <si>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</si>
  <si>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</si>
  <si>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</si>
  <si>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</si>
  <si>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</si>
  <si>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</si>
  <si>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</si>
  <si>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</si>
  <si>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</si>
  <si>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</si>
  <si>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</si>
  <si>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</si>
  <si>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</si>
  <si>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</si>
  <si>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</si>
  <si>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</si>
  <si>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</si>
  <si>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</si>
  <si>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</si>
  <si>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</si>
  <si>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</si>
  <si>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</si>
  <si>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</si>
  <si>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</si>
  <si>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</si>
  <si>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</si>
  <si>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</si>
  <si>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</si>
  <si>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</si>
  <si>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</si>
  <si>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</si>
  <si>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</si>
  <si>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</si>
  <si>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</si>
  <si>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</si>
  <si>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</si>
  <si>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</si>
  <si>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</si>
  <si>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</si>
  <si>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</si>
  <si>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</si>
  <si>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</si>
  <si>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</si>
  <si>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</si>
  <si>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</si>
  <si>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</si>
  <si>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</si>
  <si>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</si>
  <si>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</si>
  <si>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</si>
  <si>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</si>
  <si>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</si>
  <si>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</si>
  <si>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</si>
  <si>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</si>
  <si>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</si>
  <si>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</si>
  <si>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</si>
  <si>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</si>
  <si>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</si>
  <si>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</si>
  <si>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</si>
  <si>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</si>
  <si>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</si>
  <si>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</si>
  <si>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</si>
  <si>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</si>
  <si>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</si>
  <si>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</si>
  <si>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</si>
  <si>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</si>
  <si>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</si>
  <si>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</si>
  <si>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</si>
  <si>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</si>
  <si>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</si>
  <si>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</si>
  <si>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</si>
  <si>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</si>
  <si>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</si>
  <si>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</si>
  <si>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</si>
  <si>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</si>
  <si>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</si>
  <si>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</si>
  <si>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</si>
  <si>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</si>
  <si>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</si>
  <si>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</si>
  <si>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</si>
  <si>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</si>
  <si>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</si>
  <si>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</si>
  <si>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</si>
  <si>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</si>
  <si>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</si>
  <si>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</si>
  <si>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</si>
  <si>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</si>
  <si>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</si>
  <si>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</si>
  <si>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</si>
  <si>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</si>
  <si>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</si>
  <si>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</si>
  <si>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</si>
  <si>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</si>
  <si>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</si>
  <si>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Kentucky</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</si>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</sst>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11</v>
      </c>
      <c r="F6" s="9" t="str">
        <f>IF($B6="N/A","N/A",IF(E6&lt;0,"No","Yes"))</f>
        <v>N/A</v>
      </c>
      <c r="G6" s="34">
        <v>22</v>
      </c>
      <c r="H6" s="9" t="str">
        <f>IF($B6="N/A","N/A",IF(G6&lt;0,"No","Yes"))</f>
        <v>N/A</v>
      </c>
      <c r="I6" s="10" t="s">
        <v>217</v>
      </c>
      <c r="J6" s="10">
        <v>2100</v>
      </c>
      <c r="K6" s="9" t="str">
        <f t="shared" ref="K6:K11" si="0">IF(J6="Div by 0", "N/A", IF(J6="N/A","N/A", IF(J6&gt;30, "No", IF(J6&lt;-30, "No", "Yes"))))</f>
        <v>No</v>
      </c>
    </row>
    <row r="7" spans="1:11" x14ac:dyDescent="0.25">
      <c r="A7" s="66" t="s">
        <v>445</v>
      </c>
      <c r="B7" s="85" t="s">
        <v>217</v>
      </c>
      <c r="C7" s="9" t="s">
        <v>217</v>
      </c>
      <c r="D7" s="9" t="str">
        <f t="shared" ref="D7:D11" si="1">IF($B7="N/A","N/A",IF(C7&lt;0,"No","Yes"))</f>
        <v>N/A</v>
      </c>
      <c r="E7" s="9">
        <v>100</v>
      </c>
      <c r="F7" s="9" t="str">
        <f t="shared" ref="F7:F11" si="2">IF($B7="N/A","N/A",IF(E7&lt;0,"No","Yes"))</f>
        <v>N/A</v>
      </c>
      <c r="G7" s="9">
        <v>18.181818182000001</v>
      </c>
      <c r="H7" s="9" t="str">
        <f t="shared" ref="H7:H11" si="3">IF($B7="N/A","N/A",IF(G7&lt;0,"No","Yes"))</f>
        <v>N/A</v>
      </c>
      <c r="I7" s="10" t="s">
        <v>217</v>
      </c>
      <c r="J7" s="10">
        <v>-81.8</v>
      </c>
      <c r="K7" s="9" t="str">
        <f t="shared" si="0"/>
        <v>No</v>
      </c>
    </row>
    <row r="8" spans="1:11" x14ac:dyDescent="0.25">
      <c r="A8" s="66" t="s">
        <v>446</v>
      </c>
      <c r="B8" s="85" t="s">
        <v>217</v>
      </c>
      <c r="C8" s="9" t="s">
        <v>217</v>
      </c>
      <c r="D8" s="9" t="str">
        <f t="shared" si="1"/>
        <v>N/A</v>
      </c>
      <c r="E8" s="9">
        <v>0</v>
      </c>
      <c r="F8" s="9" t="str">
        <f t="shared" si="2"/>
        <v>N/A</v>
      </c>
      <c r="G8" s="9">
        <v>68.181818182000001</v>
      </c>
      <c r="H8" s="9" t="str">
        <f t="shared" si="3"/>
        <v>N/A</v>
      </c>
      <c r="I8" s="10" t="s">
        <v>217</v>
      </c>
      <c r="J8" s="10" t="s">
        <v>1742</v>
      </c>
      <c r="K8" s="9" t="str">
        <f t="shared" si="0"/>
        <v>N/A</v>
      </c>
    </row>
    <row r="9" spans="1:11" x14ac:dyDescent="0.25">
      <c r="A9" s="66" t="s">
        <v>447</v>
      </c>
      <c r="B9" s="85" t="s">
        <v>217</v>
      </c>
      <c r="C9" s="9" t="s">
        <v>217</v>
      </c>
      <c r="D9" s="9" t="str">
        <f t="shared" si="1"/>
        <v>N/A</v>
      </c>
      <c r="E9" s="9">
        <v>0</v>
      </c>
      <c r="F9" s="9" t="str">
        <f t="shared" si="2"/>
        <v>N/A</v>
      </c>
      <c r="G9" s="9">
        <v>9.0909090909000003</v>
      </c>
      <c r="H9" s="9" t="str">
        <f t="shared" si="3"/>
        <v>N/A</v>
      </c>
      <c r="I9" s="10" t="s">
        <v>217</v>
      </c>
      <c r="J9" s="10" t="s">
        <v>1742</v>
      </c>
      <c r="K9" s="9" t="str">
        <f t="shared" si="0"/>
        <v>N/A</v>
      </c>
    </row>
    <row r="10" spans="1:11" x14ac:dyDescent="0.25">
      <c r="A10" s="66" t="s">
        <v>448</v>
      </c>
      <c r="B10" s="85" t="s">
        <v>217</v>
      </c>
      <c r="C10" s="9" t="s">
        <v>217</v>
      </c>
      <c r="D10" s="9" t="str">
        <f t="shared" si="1"/>
        <v>N/A</v>
      </c>
      <c r="E10" s="9">
        <v>0</v>
      </c>
      <c r="F10" s="9" t="str">
        <f t="shared" si="2"/>
        <v>N/A</v>
      </c>
      <c r="G10" s="9">
        <v>4.5454545455000002</v>
      </c>
      <c r="H10" s="9" t="str">
        <f t="shared" si="3"/>
        <v>N/A</v>
      </c>
      <c r="I10" s="10" t="s">
        <v>217</v>
      </c>
      <c r="J10" s="10" t="s">
        <v>1742</v>
      </c>
      <c r="K10" s="9" t="str">
        <f t="shared" si="0"/>
        <v>N/A</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5">
      <c r="A13" s="66" t="s">
        <v>654</v>
      </c>
      <c r="B13" s="85" t="s">
        <v>217</v>
      </c>
      <c r="C13" s="9" t="s">
        <v>217</v>
      </c>
      <c r="D13" s="9" t="str">
        <f t="shared" si="4"/>
        <v>N/A</v>
      </c>
      <c r="E13" s="9">
        <v>0</v>
      </c>
      <c r="F13" s="9" t="str">
        <f t="shared" si="5"/>
        <v>N/A</v>
      </c>
      <c r="G13" s="9">
        <v>95.454545455000002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v>16.428571429000002</v>
      </c>
      <c r="H14" s="9" t="str">
        <f t="shared" si="6"/>
        <v>N/A</v>
      </c>
      <c r="I14" s="10" t="s">
        <v>217</v>
      </c>
      <c r="J14" s="10" t="s">
        <v>1742</v>
      </c>
      <c r="K14" s="9" t="str">
        <f t="shared" si="7"/>
        <v>N/A</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100</v>
      </c>
      <c r="F27" s="9" t="str">
        <f t="shared" ref="F27:F30" si="10">IF($B27="N/A","N/A",IF(E27&lt;0,"No","Yes"))</f>
        <v>N/A</v>
      </c>
      <c r="G27" s="9">
        <v>100</v>
      </c>
      <c r="H27" s="9" t="str">
        <f t="shared" ref="H27:H30" si="11">IF($B27="N/A","N/A",IF(G27&lt;0,"No","Yes"))</f>
        <v>N/A</v>
      </c>
      <c r="I27" s="10" t="s">
        <v>217</v>
      </c>
      <c r="J27" s="10">
        <v>0</v>
      </c>
      <c r="K27" s="9" t="str">
        <f t="shared" si="8"/>
        <v>Yes</v>
      </c>
    </row>
    <row r="28" spans="1:11" x14ac:dyDescent="0.25">
      <c r="A28" s="27" t="s">
        <v>373</v>
      </c>
      <c r="B28" s="85" t="s">
        <v>217</v>
      </c>
      <c r="C28" s="9" t="s">
        <v>217</v>
      </c>
      <c r="D28" s="9" t="str">
        <f t="shared" si="9"/>
        <v>N/A</v>
      </c>
      <c r="E28" s="9">
        <v>0</v>
      </c>
      <c r="F28" s="9" t="str">
        <f t="shared" si="10"/>
        <v>N/A</v>
      </c>
      <c r="G28" s="9">
        <v>31.818181817999999</v>
      </c>
      <c r="H28" s="9" t="str">
        <f t="shared" si="11"/>
        <v>N/A</v>
      </c>
      <c r="I28" s="10" t="s">
        <v>217</v>
      </c>
      <c r="J28" s="10" t="s">
        <v>1742</v>
      </c>
      <c r="K28" s="9" t="str">
        <f t="shared" si="8"/>
        <v>N/A</v>
      </c>
    </row>
    <row r="29" spans="1:11" x14ac:dyDescent="0.25">
      <c r="A29" s="27" t="s">
        <v>375</v>
      </c>
      <c r="B29" s="85" t="s">
        <v>217</v>
      </c>
      <c r="C29" s="9" t="s">
        <v>217</v>
      </c>
      <c r="D29" s="9" t="str">
        <f t="shared" si="9"/>
        <v>N/A</v>
      </c>
      <c r="E29" s="9">
        <v>100</v>
      </c>
      <c r="F29" s="9" t="str">
        <f t="shared" si="10"/>
        <v>N/A</v>
      </c>
      <c r="G29" s="9">
        <v>0</v>
      </c>
      <c r="H29" s="9" t="str">
        <f t="shared" si="11"/>
        <v>N/A</v>
      </c>
      <c r="I29" s="10" t="s">
        <v>217</v>
      </c>
      <c r="J29" s="10">
        <v>-100</v>
      </c>
      <c r="K29" s="9" t="str">
        <f t="shared" si="8"/>
        <v>No</v>
      </c>
    </row>
    <row r="30" spans="1:11" x14ac:dyDescent="0.25">
      <c r="A30" s="27" t="s">
        <v>376</v>
      </c>
      <c r="B30" s="85" t="s">
        <v>217</v>
      </c>
      <c r="C30" s="9" t="s">
        <v>217</v>
      </c>
      <c r="D30" s="9" t="str">
        <f t="shared" si="9"/>
        <v>N/A</v>
      </c>
      <c r="E30" s="9">
        <v>0</v>
      </c>
      <c r="F30" s="9" t="str">
        <f t="shared" si="10"/>
        <v>N/A</v>
      </c>
      <c r="G30" s="9">
        <v>0</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40222531</v>
      </c>
      <c r="D7" s="30" t="str">
        <f>IF($B7="N/A","N/A",IF(C7&gt;15,"No",IF(C7&lt;-15,"No","Yes")))</f>
        <v>N/A</v>
      </c>
      <c r="E7" s="29">
        <v>44913391</v>
      </c>
      <c r="F7" s="30" t="str">
        <f>IF($B7="N/A","N/A",IF(E7&gt;15,"No",IF(E7&lt;-15,"No","Yes")))</f>
        <v>N/A</v>
      </c>
      <c r="G7" s="29">
        <v>46887178</v>
      </c>
      <c r="H7" s="30" t="str">
        <f>IF($B7="N/A","N/A",IF(G7&gt;15,"No",IF(G7&lt;-15,"No","Yes")))</f>
        <v>N/A</v>
      </c>
      <c r="I7" s="31">
        <v>11.66</v>
      </c>
      <c r="J7" s="31">
        <v>4.3949999999999996</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55.299777265000003</v>
      </c>
      <c r="H8" s="30" t="str">
        <f>IF($B8="N/A","N/A",IF(G8&gt;15,"No",IF(G8&lt;-15,"No","Yes")))</f>
        <v>N/A</v>
      </c>
      <c r="I8" s="31" t="s">
        <v>217</v>
      </c>
      <c r="J8" s="31" t="s">
        <v>217</v>
      </c>
      <c r="K8" s="30" t="str">
        <f t="shared" si="0"/>
        <v>N/A</v>
      </c>
    </row>
    <row r="9" spans="1:11" x14ac:dyDescent="0.25">
      <c r="A9" s="69" t="s">
        <v>119</v>
      </c>
      <c r="B9" s="33" t="s">
        <v>217</v>
      </c>
      <c r="C9" s="78">
        <v>11.783967548</v>
      </c>
      <c r="D9" s="9" t="str">
        <f>IF($B9="N/A","N/A",IF(C9&gt;15,"No",IF(C9&lt;-15,"No","Yes")))</f>
        <v>N/A</v>
      </c>
      <c r="E9" s="9">
        <v>13.854752138</v>
      </c>
      <c r="F9" s="9" t="str">
        <f>IF($B9="N/A","N/A",IF(E9&gt;15,"No",IF(E9&lt;-15,"No","Yes")))</f>
        <v>N/A</v>
      </c>
      <c r="G9" s="9">
        <v>14.446134933</v>
      </c>
      <c r="H9" s="9" t="str">
        <f>IF($B9="N/A","N/A",IF(G9&gt;15,"No",IF(G9&lt;-15,"No","Yes")))</f>
        <v>N/A</v>
      </c>
      <c r="I9" s="10">
        <v>17.57</v>
      </c>
      <c r="J9" s="10">
        <v>4.2679999999999998</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30.866165533</v>
      </c>
      <c r="D11" s="9" t="str">
        <f>IF($B11="N/A","N/A",IF(C11&gt;15,"No",IF(C11&lt;-15,"No","Yes")))</f>
        <v>N/A</v>
      </c>
      <c r="E11" s="9">
        <v>30.485030623</v>
      </c>
      <c r="F11" s="9" t="str">
        <f>IF($B11="N/A","N/A",IF(E11&gt;15,"No",IF(E11&lt;-15,"No","Yes")))</f>
        <v>N/A</v>
      </c>
      <c r="G11" s="9">
        <v>30.254072872999998</v>
      </c>
      <c r="H11" s="9" t="str">
        <f>IF($B11="N/A","N/A",IF(G11&gt;15,"No",IF(G11&lt;-15,"No","Yes")))</f>
        <v>N/A</v>
      </c>
      <c r="I11" s="10">
        <v>-1.23</v>
      </c>
      <c r="J11" s="10">
        <v>-0.75800000000000001</v>
      </c>
      <c r="K11" s="9" t="str">
        <f t="shared" si="0"/>
        <v>Yes</v>
      </c>
    </row>
    <row r="12" spans="1:11" x14ac:dyDescent="0.25">
      <c r="A12" s="69" t="s">
        <v>854</v>
      </c>
      <c r="B12" s="80" t="s">
        <v>218</v>
      </c>
      <c r="C12" s="78" t="s">
        <v>217</v>
      </c>
      <c r="D12" s="9" t="str">
        <f>IF(OR($B12="N/A",$C12="N/A"),"N/A",IF(C12&gt;100,"No",IF(C12&lt;95,"No","Yes")))</f>
        <v>N/A</v>
      </c>
      <c r="E12" s="78">
        <v>87.400152632000001</v>
      </c>
      <c r="F12" s="9" t="str">
        <f>IF(OR($B12="N/A",$E12="N/A"),"N/A",IF(E12&gt;100,"No",IF(E12&lt;95,"No","Yes")))</f>
        <v>No</v>
      </c>
      <c r="G12" s="78">
        <v>87.350795321000007</v>
      </c>
      <c r="H12" s="9" t="str">
        <f>IF($B12="N/A","N/A",IF(G12&gt;100,"No",IF(G12&lt;95,"No","Yes")))</f>
        <v>No</v>
      </c>
      <c r="I12" s="81" t="s">
        <v>217</v>
      </c>
      <c r="J12" s="81">
        <v>-5.6000000000000001E-2</v>
      </c>
      <c r="K12" s="9" t="str">
        <f t="shared" si="0"/>
        <v>Yes</v>
      </c>
    </row>
    <row r="13" spans="1:11" x14ac:dyDescent="0.25">
      <c r="A13" s="69" t="s">
        <v>351</v>
      </c>
      <c r="B13" s="80" t="s">
        <v>217</v>
      </c>
      <c r="C13" s="78" t="s">
        <v>217</v>
      </c>
      <c r="D13" s="9" t="str">
        <f>IF($B13="N/A","N/A",IF(C13&gt;100,"No",IF(C13&lt;95,"No","Yes")))</f>
        <v>N/A</v>
      </c>
      <c r="E13" s="78">
        <v>15.647308615</v>
      </c>
      <c r="F13" s="9" t="str">
        <f>IF($B13="N/A","N/A",IF(E13&gt;100,"No",IF(E13&lt;95,"No","Yes")))</f>
        <v>N/A</v>
      </c>
      <c r="G13" s="78">
        <v>14.997780004000001</v>
      </c>
      <c r="H13" s="9" t="str">
        <f>IF($B13="N/A","N/A",IF(G13&gt;100,"No",IF(G13&lt;95,"No","Yes")))</f>
        <v>N/A</v>
      </c>
      <c r="I13" s="81" t="s">
        <v>217</v>
      </c>
      <c r="J13" s="81">
        <v>-4.1500000000000004</v>
      </c>
      <c r="K13" s="9" t="str">
        <f t="shared" si="0"/>
        <v>Yes</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86.486145506</v>
      </c>
      <c r="F15" s="9" t="str">
        <f>IF(OR($B15="N/A",$E15="N/A"),"N/A",IF(E15&gt;100,"No",IF(E15&lt;95,"No","Yes")))</f>
        <v>No</v>
      </c>
      <c r="G15" s="78">
        <v>86.600899826000003</v>
      </c>
      <c r="H15" s="9" t="str">
        <f>IF($B15="N/A","N/A",IF(G15&gt;100,"No",IF(G15&lt;95,"No","Yes")))</f>
        <v>No</v>
      </c>
      <c r="I15" s="81" t="s">
        <v>217</v>
      </c>
      <c r="J15" s="81">
        <v>0.13270000000000001</v>
      </c>
      <c r="K15" s="9" t="str">
        <f t="shared" si="0"/>
        <v>Yes</v>
      </c>
    </row>
    <row r="16" spans="1:11" x14ac:dyDescent="0.25">
      <c r="A16" s="69" t="s">
        <v>335</v>
      </c>
      <c r="B16" s="33" t="s">
        <v>217</v>
      </c>
      <c r="C16" s="67">
        <v>23066831</v>
      </c>
      <c r="D16" s="9" t="str">
        <f>IF($B16="N/A","N/A",IF(C16&gt;15,"No",IF(C16&lt;-15,"No","Yes")))</f>
        <v>N/A</v>
      </c>
      <c r="E16" s="34">
        <v>24998890</v>
      </c>
      <c r="F16" s="9" t="str">
        <f>IF($B16="N/A","N/A",IF(E16&gt;15,"No",IF(E16&lt;-15,"No","Yes")))</f>
        <v>N/A</v>
      </c>
      <c r="G16" s="34">
        <v>25928505</v>
      </c>
      <c r="H16" s="9" t="str">
        <f>IF($B16="N/A","N/A",IF(G16&gt;15,"No",IF(G16&lt;-15,"No","Yes")))</f>
        <v>N/A</v>
      </c>
      <c r="I16" s="10">
        <v>8.3759999999999994</v>
      </c>
      <c r="J16" s="10">
        <v>3.7189999999999999</v>
      </c>
      <c r="K16" s="9" t="str">
        <f t="shared" si="0"/>
        <v>Yes</v>
      </c>
    </row>
    <row r="17" spans="1:11" x14ac:dyDescent="0.25">
      <c r="A17" s="69" t="s">
        <v>442</v>
      </c>
      <c r="B17" s="33" t="s">
        <v>219</v>
      </c>
      <c r="C17" s="78">
        <v>11.409447618</v>
      </c>
      <c r="D17" s="9" t="str">
        <f>IF($B17="N/A","N/A",IF(C17&gt;20,"No",IF(C17&lt;5,"No","Yes")))</f>
        <v>Yes</v>
      </c>
      <c r="E17" s="9">
        <v>10.714431721</v>
      </c>
      <c r="F17" s="9" t="str">
        <f>IF($B17="N/A","N/A",IF(E17&gt;20,"No",IF(E17&lt;5,"No","Yes")))</f>
        <v>Yes</v>
      </c>
      <c r="G17" s="9">
        <v>10.132049650000001</v>
      </c>
      <c r="H17" s="9" t="str">
        <f>IF($B17="N/A","N/A",IF(G17&gt;20,"No",IF(G17&lt;5,"No","Yes")))</f>
        <v>Yes</v>
      </c>
      <c r="I17" s="10">
        <v>-6.09</v>
      </c>
      <c r="J17" s="10">
        <v>-5.44</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89.867950350000001</v>
      </c>
      <c r="H18" s="9" t="str">
        <f>IF($B18="N/A","N/A",IF(G18&gt;15,"No",IF(G18&lt;-15,"No","Yes")))</f>
        <v>N/A</v>
      </c>
      <c r="I18" s="10" t="s">
        <v>217</v>
      </c>
      <c r="J18" s="10" t="s">
        <v>217</v>
      </c>
      <c r="K18" s="9" t="str">
        <f t="shared" si="0"/>
        <v>N/A</v>
      </c>
    </row>
    <row r="19" spans="1:11" x14ac:dyDescent="0.25">
      <c r="A19" s="69" t="s">
        <v>444</v>
      </c>
      <c r="B19" s="33" t="s">
        <v>220</v>
      </c>
      <c r="C19" s="78">
        <v>1.0892610259</v>
      </c>
      <c r="D19" s="9" t="str">
        <f>IF($B19="N/A","N/A",IF(C19&gt;1,"Yes","No"))</f>
        <v>Yes</v>
      </c>
      <c r="E19" s="9">
        <v>1.6771704664</v>
      </c>
      <c r="F19" s="9" t="str">
        <f>IF($B19="N/A","N/A",IF(E19&gt;1,"Yes","No"))</f>
        <v>Yes</v>
      </c>
      <c r="G19" s="9">
        <v>1.8279187326999999</v>
      </c>
      <c r="H19" s="9" t="str">
        <f>IF($B19="N/A","N/A",IF(G19&gt;1,"Yes","No"))</f>
        <v>Yes</v>
      </c>
      <c r="I19" s="10">
        <v>53.97</v>
      </c>
      <c r="J19" s="10">
        <v>8.9879999999999995</v>
      </c>
      <c r="K19" s="9" t="str">
        <f t="shared" si="0"/>
        <v>Yes</v>
      </c>
    </row>
    <row r="20" spans="1:11" x14ac:dyDescent="0.25">
      <c r="A20" s="69" t="s">
        <v>856</v>
      </c>
      <c r="B20" s="33" t="s">
        <v>217</v>
      </c>
      <c r="C20" s="71">
        <v>107.49013763000001</v>
      </c>
      <c r="D20" s="9" t="str">
        <f>IF($B20="N/A","N/A",IF(C20&gt;15,"No",IF(C20&lt;-15,"No","Yes")))</f>
        <v>N/A</v>
      </c>
      <c r="E20" s="35">
        <v>139.32819111000001</v>
      </c>
      <c r="F20" s="9" t="str">
        <f>IF($B20="N/A","N/A",IF(E20&gt;15,"No",IF(E20&lt;-15,"No","Yes")))</f>
        <v>N/A</v>
      </c>
      <c r="G20" s="35">
        <v>125.15098997</v>
      </c>
      <c r="H20" s="9" t="str">
        <f>IF($B20="N/A","N/A",IF(G20&gt;15,"No",IF(G20&lt;-15,"No","Yes")))</f>
        <v>N/A</v>
      </c>
      <c r="I20" s="10">
        <v>29.62</v>
      </c>
      <c r="J20" s="10">
        <v>-10.199999999999999</v>
      </c>
      <c r="K20" s="9" t="str">
        <f t="shared" si="0"/>
        <v>Yes</v>
      </c>
    </row>
    <row r="21" spans="1:11" x14ac:dyDescent="0.25">
      <c r="A21" s="69" t="s">
        <v>34</v>
      </c>
      <c r="B21" s="33" t="s">
        <v>217</v>
      </c>
      <c r="C21" s="82">
        <v>4.5520353413999999</v>
      </c>
      <c r="D21" s="9" t="str">
        <f>IF($B21="N/A","N/A",IF(C21&gt;15,"No",IF(C21&lt;-15,"No","Yes")))</f>
        <v>N/A</v>
      </c>
      <c r="E21" s="83">
        <v>4.5279528297000002</v>
      </c>
      <c r="F21" s="9" t="str">
        <f>IF($B21="N/A","N/A",IF(E21&gt;15,"No",IF(E21&lt;-15,"No","Yes")))</f>
        <v>N/A</v>
      </c>
      <c r="G21" s="83">
        <v>4.4720852002000004</v>
      </c>
      <c r="H21" s="9" t="str">
        <f>IF($B21="N/A","N/A",IF(G21&gt;15,"No",IF(G21&lt;-15,"No","Yes")))</f>
        <v>N/A</v>
      </c>
      <c r="I21" s="10">
        <v>-0.52900000000000003</v>
      </c>
      <c r="J21" s="10">
        <v>-1.23</v>
      </c>
      <c r="K21" s="9" t="str">
        <f t="shared" si="0"/>
        <v>Yes</v>
      </c>
    </row>
    <row r="22" spans="1:11" x14ac:dyDescent="0.25">
      <c r="A22" s="69" t="s">
        <v>1721</v>
      </c>
      <c r="B22" s="33" t="s">
        <v>217</v>
      </c>
      <c r="C22" s="82">
        <v>20.522431185999999</v>
      </c>
      <c r="D22" s="9" t="str">
        <f>IF($B22="N/A","N/A",IF(C22&gt;15,"No",IF(C22&lt;-15,"No","Yes")))</f>
        <v>N/A</v>
      </c>
      <c r="E22" s="83">
        <v>21.396818546999999</v>
      </c>
      <c r="F22" s="9" t="str">
        <f>IF($B22="N/A","N/A",IF(E22&gt;15,"No",IF(E22&lt;-15,"No","Yes")))</f>
        <v>N/A</v>
      </c>
      <c r="G22" s="83">
        <v>21.455894235999999</v>
      </c>
      <c r="H22" s="9" t="str">
        <f>IF($B22="N/A","N/A",IF(G22&gt;15,"No",IF(G22&lt;-15,"No","Yes")))</f>
        <v>N/A</v>
      </c>
      <c r="I22" s="10">
        <v>4.2610000000000001</v>
      </c>
      <c r="J22" s="10">
        <v>0.27610000000000001</v>
      </c>
      <c r="K22" s="9" t="str">
        <f t="shared" si="0"/>
        <v>Yes</v>
      </c>
    </row>
    <row r="23" spans="1:11" x14ac:dyDescent="0.25">
      <c r="A23" s="69" t="s">
        <v>35</v>
      </c>
      <c r="B23" s="33" t="s">
        <v>217</v>
      </c>
      <c r="C23" s="82">
        <v>9.9148258668999993</v>
      </c>
      <c r="D23" s="9" t="str">
        <f>IF($B23="N/A","N/A",IF(C23&gt;15,"No",IF(C23&lt;-15,"No","Yes")))</f>
        <v>N/A</v>
      </c>
      <c r="E23" s="83">
        <v>9.4631709406999995</v>
      </c>
      <c r="F23" s="9" t="str">
        <f>IF($B23="N/A","N/A",IF(E23&gt;15,"No",IF(E23&lt;-15,"No","Yes")))</f>
        <v>N/A</v>
      </c>
      <c r="G23" s="83">
        <v>9.4346226495999996</v>
      </c>
      <c r="H23" s="9" t="str">
        <f>IF($B23="N/A","N/A",IF(G23&gt;15,"No",IF(G23&lt;-15,"No","Yes")))</f>
        <v>N/A</v>
      </c>
      <c r="I23" s="10">
        <v>-4.5599999999999996</v>
      </c>
      <c r="J23" s="10">
        <v>-0.30199999999999999</v>
      </c>
      <c r="K23" s="9" t="str">
        <f t="shared" si="0"/>
        <v>Yes</v>
      </c>
    </row>
    <row r="24" spans="1:11" x14ac:dyDescent="0.25">
      <c r="A24" s="69" t="s">
        <v>857</v>
      </c>
      <c r="B24" s="33" t="s">
        <v>247</v>
      </c>
      <c r="C24" s="71">
        <v>404.44803137000002</v>
      </c>
      <c r="D24" s="9" t="str">
        <f>IF($B24="N/A","N/A",IF(C24&gt;300,"No",IF(C24&lt;75,"No","Yes")))</f>
        <v>No</v>
      </c>
      <c r="E24" s="35">
        <v>412.12911075</v>
      </c>
      <c r="F24" s="9" t="str">
        <f>IF($B24="N/A","N/A",IF(E24&gt;300,"No",IF(E24&lt;75,"No","Yes")))</f>
        <v>No</v>
      </c>
      <c r="G24" s="35">
        <v>399.77811255</v>
      </c>
      <c r="H24" s="9" t="str">
        <f>IF($B24="N/A","N/A",IF(G24&gt;300,"No",IF(G24&lt;75,"No","Yes")))</f>
        <v>No</v>
      </c>
      <c r="I24" s="10">
        <v>1.899</v>
      </c>
      <c r="J24" s="10">
        <v>-3</v>
      </c>
      <c r="K24" s="9" t="str">
        <f t="shared" si="0"/>
        <v>Yes</v>
      </c>
    </row>
    <row r="25" spans="1:11" x14ac:dyDescent="0.25">
      <c r="A25" s="69" t="s">
        <v>858</v>
      </c>
      <c r="B25" s="33" t="s">
        <v>248</v>
      </c>
      <c r="C25" s="71">
        <v>6.9605185008000001</v>
      </c>
      <c r="D25" s="9" t="str">
        <f>IF($B25="N/A","N/A",IF(C25&gt;250,"No",IF(C25&lt;20,"No","Yes")))</f>
        <v>No</v>
      </c>
      <c r="E25" s="35">
        <v>6.9850438299000004</v>
      </c>
      <c r="F25" s="9" t="str">
        <f>IF($B25="N/A","N/A",IF(E25&gt;250,"No",IF(E25&lt;20,"No","Yes")))</f>
        <v>No</v>
      </c>
      <c r="G25" s="35">
        <v>7.0514619125999998</v>
      </c>
      <c r="H25" s="9" t="str">
        <f>IF($B25="N/A","N/A",IF(G25&gt;250,"No",IF(G25&lt;20,"No","Yes")))</f>
        <v>No</v>
      </c>
      <c r="I25" s="10">
        <v>0.3523</v>
      </c>
      <c r="J25" s="10">
        <v>0.95089999999999997</v>
      </c>
      <c r="K25" s="9" t="str">
        <f t="shared" si="0"/>
        <v>Yes</v>
      </c>
    </row>
    <row r="26" spans="1:11" x14ac:dyDescent="0.25">
      <c r="A26" s="69" t="s">
        <v>859</v>
      </c>
      <c r="B26" s="33" t="s">
        <v>249</v>
      </c>
      <c r="C26" s="71">
        <v>4.0130578018999996</v>
      </c>
      <c r="D26" s="9" t="str">
        <f>IF($B26="N/A","N/A",IF(C26&gt;5,"No",IF(C26&lt;3,"No","Yes")))</f>
        <v>Yes</v>
      </c>
      <c r="E26" s="35">
        <v>4.0122347578999999</v>
      </c>
      <c r="F26" s="9" t="str">
        <f>IF($B26="N/A","N/A",IF(E26&gt;5,"No",IF(E26&lt;3,"No","Yes")))</f>
        <v>Yes</v>
      </c>
      <c r="G26" s="35">
        <v>4.0106611425000001</v>
      </c>
      <c r="H26" s="9" t="str">
        <f>IF($B26="N/A","N/A",IF(G26&gt;5,"No",IF(G26&lt;3,"No","Yes")))</f>
        <v>Yes</v>
      </c>
      <c r="I26" s="10">
        <v>-2.1000000000000001E-2</v>
      </c>
      <c r="J26" s="10">
        <v>-3.9E-2</v>
      </c>
      <c r="K26" s="9" t="str">
        <f t="shared" si="0"/>
        <v>Yes</v>
      </c>
    </row>
    <row r="27" spans="1:11" x14ac:dyDescent="0.25">
      <c r="A27" s="69" t="s">
        <v>131</v>
      </c>
      <c r="B27" s="33" t="s">
        <v>217</v>
      </c>
      <c r="C27" s="67">
        <v>97291</v>
      </c>
      <c r="D27" s="33" t="s">
        <v>217</v>
      </c>
      <c r="E27" s="34">
        <v>26537</v>
      </c>
      <c r="F27" s="33" t="s">
        <v>217</v>
      </c>
      <c r="G27" s="34">
        <v>39068</v>
      </c>
      <c r="H27" s="9" t="str">
        <f>IF($B27="N/A","N/A",IF(G27&gt;15,"No",IF(G27&lt;-15,"No","Yes")))</f>
        <v>N/A</v>
      </c>
      <c r="I27" s="10">
        <v>-72.7</v>
      </c>
      <c r="J27" s="10">
        <v>47.22</v>
      </c>
      <c r="K27" s="9" t="str">
        <f t="shared" si="0"/>
        <v>No</v>
      </c>
    </row>
    <row r="28" spans="1:11" x14ac:dyDescent="0.25">
      <c r="A28" s="69" t="s">
        <v>350</v>
      </c>
      <c r="B28" s="33" t="s">
        <v>217</v>
      </c>
      <c r="C28" s="67" t="s">
        <v>217</v>
      </c>
      <c r="D28" s="33" t="s">
        <v>217</v>
      </c>
      <c r="E28" s="34" t="s">
        <v>217</v>
      </c>
      <c r="F28" s="33" t="s">
        <v>217</v>
      </c>
      <c r="G28" s="8">
        <v>8.3323419499999996E-2</v>
      </c>
      <c r="H28" s="9" t="str">
        <f>IF($B28="N/A","N/A",IF(G28&gt;15,"No",IF(G28&lt;-15,"No","Yes")))</f>
        <v>N/A</v>
      </c>
      <c r="I28" s="10" t="s">
        <v>217</v>
      </c>
      <c r="J28" s="10" t="s">
        <v>217</v>
      </c>
      <c r="K28" s="9" t="str">
        <f t="shared" si="0"/>
        <v>N/A</v>
      </c>
    </row>
    <row r="29" spans="1:11" ht="25" x14ac:dyDescent="0.25">
      <c r="A29" s="69" t="s">
        <v>835</v>
      </c>
      <c r="B29" s="33" t="s">
        <v>217</v>
      </c>
      <c r="C29" s="35">
        <v>63.06093061</v>
      </c>
      <c r="D29" s="33" t="s">
        <v>217</v>
      </c>
      <c r="E29" s="35">
        <v>101.07988846000001</v>
      </c>
      <c r="F29" s="33" t="s">
        <v>217</v>
      </c>
      <c r="G29" s="35">
        <v>109.69184499000001</v>
      </c>
      <c r="H29" s="33" t="s">
        <v>217</v>
      </c>
      <c r="I29" s="10">
        <v>60.29</v>
      </c>
      <c r="J29" s="10">
        <v>8.52</v>
      </c>
      <c r="K29" s="9" t="str">
        <f t="shared" si="0"/>
        <v>Yes</v>
      </c>
    </row>
    <row r="30" spans="1:11" x14ac:dyDescent="0.25">
      <c r="A30" s="69" t="s">
        <v>27</v>
      </c>
      <c r="B30" s="33" t="s">
        <v>221</v>
      </c>
      <c r="C30" s="34">
        <v>11</v>
      </c>
      <c r="D30" s="9" t="str">
        <f>IF($B30="N/A","N/A",IF(C30="N/A","N/A",IF(C30=0,"Yes","No")))</f>
        <v>No</v>
      </c>
      <c r="E30" s="34">
        <v>0</v>
      </c>
      <c r="F30" s="9" t="str">
        <f>IF($B30="N/A","N/A",IF(E30="N/A","N/A",IF(E30=0,"Yes","No")))</f>
        <v>Yes</v>
      </c>
      <c r="G30" s="34">
        <v>0</v>
      </c>
      <c r="H30" s="9" t="str">
        <f>IF($B30="N/A","N/A",IF(G30=0,"Yes","No"))</f>
        <v>Yes</v>
      </c>
      <c r="I30" s="10">
        <v>-100</v>
      </c>
      <c r="J30" s="10" t="s">
        <v>1742</v>
      </c>
      <c r="K30" s="9" t="str">
        <f t="shared" si="0"/>
        <v>N/A</v>
      </c>
    </row>
    <row r="31" spans="1:11" x14ac:dyDescent="0.25">
      <c r="A31" s="69" t="s">
        <v>210</v>
      </c>
      <c r="B31" s="84" t="s">
        <v>217</v>
      </c>
      <c r="C31" s="67" t="s">
        <v>217</v>
      </c>
      <c r="D31" s="9" t="str">
        <f t="shared" ref="D31:F50" si="4">IF($B31="N/A","N/A",IF(C31&lt;0,"No","Yes"))</f>
        <v>N/A</v>
      </c>
      <c r="E31" s="67">
        <v>1751899</v>
      </c>
      <c r="F31" s="9" t="str">
        <f t="shared" si="4"/>
        <v>N/A</v>
      </c>
      <c r="G31" s="67">
        <v>1793923</v>
      </c>
      <c r="H31" s="9" t="str">
        <f t="shared" ref="H31:H50" si="5">IF($B31="N/A","N/A",IF(G31&lt;0,"No","Yes"))</f>
        <v>N/A</v>
      </c>
      <c r="I31" s="10" t="s">
        <v>217</v>
      </c>
      <c r="J31" s="10">
        <v>2.399</v>
      </c>
      <c r="K31" s="9" t="str">
        <f t="shared" si="0"/>
        <v>Yes</v>
      </c>
    </row>
    <row r="32" spans="1:11" x14ac:dyDescent="0.25">
      <c r="A32" s="2" t="s">
        <v>659</v>
      </c>
      <c r="B32" s="84" t="s">
        <v>217</v>
      </c>
      <c r="C32" s="68" t="s">
        <v>217</v>
      </c>
      <c r="D32" s="9" t="str">
        <f t="shared" si="4"/>
        <v>N/A</v>
      </c>
      <c r="E32" s="68">
        <v>99.328500102000007</v>
      </c>
      <c r="F32" s="9" t="str">
        <f t="shared" si="4"/>
        <v>N/A</v>
      </c>
      <c r="G32" s="68">
        <v>99.785943990000007</v>
      </c>
      <c r="H32" s="9" t="str">
        <f t="shared" si="5"/>
        <v>N/A</v>
      </c>
      <c r="I32" s="10" t="s">
        <v>217</v>
      </c>
      <c r="J32" s="10">
        <v>0.46050000000000002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0.67149989809999999</v>
      </c>
      <c r="F35" s="9" t="str">
        <f t="shared" si="4"/>
        <v>N/A</v>
      </c>
      <c r="G35" s="68">
        <v>0.21405601020000001</v>
      </c>
      <c r="H35" s="9" t="str">
        <f t="shared" si="5"/>
        <v>N/A</v>
      </c>
      <c r="I35" s="10" t="s">
        <v>217</v>
      </c>
      <c r="J35" s="10">
        <v>-68.099999999999994</v>
      </c>
      <c r="K35" s="9" t="str">
        <f t="shared" si="0"/>
        <v>No</v>
      </c>
    </row>
    <row r="36" spans="1:11" x14ac:dyDescent="0.25">
      <c r="A36" s="2" t="s">
        <v>353</v>
      </c>
      <c r="B36" s="84" t="s">
        <v>217</v>
      </c>
      <c r="C36" s="67" t="s">
        <v>217</v>
      </c>
      <c r="D36" s="9" t="str">
        <f t="shared" si="4"/>
        <v>N/A</v>
      </c>
      <c r="E36" s="67">
        <v>8278590</v>
      </c>
      <c r="F36" s="9" t="str">
        <f t="shared" si="4"/>
        <v>N/A</v>
      </c>
      <c r="G36" s="67">
        <v>8606773</v>
      </c>
      <c r="H36" s="9" t="str">
        <f t="shared" si="5"/>
        <v>N/A</v>
      </c>
      <c r="I36" s="10" t="s">
        <v>217</v>
      </c>
      <c r="J36" s="10">
        <v>3.964</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99.281194020000001</v>
      </c>
      <c r="F41" s="9" t="str">
        <f t="shared" si="4"/>
        <v>N/A</v>
      </c>
      <c r="G41" s="68">
        <v>99.845970144999995</v>
      </c>
      <c r="H41" s="9" t="str">
        <f t="shared" si="5"/>
        <v>N/A</v>
      </c>
      <c r="I41" s="10" t="s">
        <v>217</v>
      </c>
      <c r="J41" s="10">
        <v>0.56889999999999996</v>
      </c>
      <c r="K41" s="9" t="str">
        <f t="shared" si="0"/>
        <v>Yes</v>
      </c>
    </row>
    <row r="42" spans="1:11" x14ac:dyDescent="0.25">
      <c r="A42" s="2" t="s">
        <v>668</v>
      </c>
      <c r="B42" s="84" t="s">
        <v>217</v>
      </c>
      <c r="C42" s="68" t="s">
        <v>217</v>
      </c>
      <c r="D42" s="9" t="str">
        <f t="shared" si="4"/>
        <v>N/A</v>
      </c>
      <c r="E42" s="68">
        <v>99.281194020000001</v>
      </c>
      <c r="F42" s="9" t="str">
        <f t="shared" si="4"/>
        <v>N/A</v>
      </c>
      <c r="G42" s="68">
        <v>99.845970144999995</v>
      </c>
      <c r="H42" s="9" t="str">
        <f t="shared" si="5"/>
        <v>N/A</v>
      </c>
      <c r="I42" s="10" t="s">
        <v>217</v>
      </c>
      <c r="J42" s="10">
        <v>0.56889999999999996</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0.71880598019999997</v>
      </c>
      <c r="F45" s="9" t="str">
        <f t="shared" si="4"/>
        <v>N/A</v>
      </c>
      <c r="G45" s="68">
        <v>0.15402985529999999</v>
      </c>
      <c r="H45" s="9" t="str">
        <f t="shared" si="5"/>
        <v>N/A</v>
      </c>
      <c r="I45" s="10" t="s">
        <v>217</v>
      </c>
      <c r="J45" s="10">
        <v>-78.599999999999994</v>
      </c>
      <c r="K45" s="9" t="str">
        <f t="shared" si="0"/>
        <v>No</v>
      </c>
    </row>
    <row r="46" spans="1:11" x14ac:dyDescent="0.25">
      <c r="A46" s="2" t="s">
        <v>354</v>
      </c>
      <c r="B46" s="84" t="s">
        <v>217</v>
      </c>
      <c r="C46" s="67" t="s">
        <v>217</v>
      </c>
      <c r="D46" s="9" t="str">
        <f t="shared" si="4"/>
        <v>N/A</v>
      </c>
      <c r="E46" s="67">
        <v>3661372</v>
      </c>
      <c r="F46" s="9" t="str">
        <f t="shared" si="4"/>
        <v>N/A</v>
      </c>
      <c r="G46" s="67">
        <v>3784585</v>
      </c>
      <c r="H46" s="9" t="str">
        <f t="shared" si="5"/>
        <v>N/A</v>
      </c>
      <c r="I46" s="10" t="s">
        <v>217</v>
      </c>
      <c r="J46" s="10">
        <v>3.3650000000000002</v>
      </c>
      <c r="K46" s="9" t="str">
        <f t="shared" si="0"/>
        <v>Yes</v>
      </c>
    </row>
    <row r="47" spans="1:11" x14ac:dyDescent="0.25">
      <c r="A47" s="2" t="s">
        <v>672</v>
      </c>
      <c r="B47" s="84" t="s">
        <v>217</v>
      </c>
      <c r="C47" s="68" t="s">
        <v>217</v>
      </c>
      <c r="D47" s="9" t="str">
        <f t="shared" si="4"/>
        <v>N/A</v>
      </c>
      <c r="E47" s="68">
        <v>99.242497075000003</v>
      </c>
      <c r="F47" s="9" t="str">
        <f t="shared" si="4"/>
        <v>N/A</v>
      </c>
      <c r="G47" s="68">
        <v>99.716455041000003</v>
      </c>
      <c r="H47" s="9" t="str">
        <f t="shared" si="5"/>
        <v>N/A</v>
      </c>
      <c r="I47" s="10" t="s">
        <v>217</v>
      </c>
      <c r="J47" s="10">
        <v>0.47760000000000002</v>
      </c>
      <c r="K47" s="9" t="str">
        <f t="shared" si="0"/>
        <v>Yes</v>
      </c>
    </row>
    <row r="48" spans="1:11" x14ac:dyDescent="0.25">
      <c r="A48" s="2" t="s">
        <v>673</v>
      </c>
      <c r="B48" s="84" t="s">
        <v>217</v>
      </c>
      <c r="C48" s="68" t="s">
        <v>217</v>
      </c>
      <c r="D48" s="9" t="str">
        <f t="shared" si="4"/>
        <v>N/A</v>
      </c>
      <c r="E48" s="68">
        <v>1.092487E-4</v>
      </c>
      <c r="F48" s="9" t="str">
        <f t="shared" si="4"/>
        <v>N/A</v>
      </c>
      <c r="G48" s="68">
        <v>2.642298E-4</v>
      </c>
      <c r="H48" s="9" t="str">
        <f t="shared" si="5"/>
        <v>N/A</v>
      </c>
      <c r="I48" s="10" t="s">
        <v>217</v>
      </c>
      <c r="J48" s="10">
        <v>141.9</v>
      </c>
      <c r="K48" s="9" t="str">
        <f t="shared" si="0"/>
        <v>No</v>
      </c>
    </row>
    <row r="49" spans="1:11" x14ac:dyDescent="0.25">
      <c r="A49" s="2" t="s">
        <v>674</v>
      </c>
      <c r="B49" s="84" t="s">
        <v>217</v>
      </c>
      <c r="C49" s="68" t="s">
        <v>217</v>
      </c>
      <c r="D49" s="9" t="str">
        <f t="shared" si="4"/>
        <v>N/A</v>
      </c>
      <c r="E49" s="68">
        <v>0.12702888430000001</v>
      </c>
      <c r="F49" s="9" t="str">
        <f t="shared" si="4"/>
        <v>N/A</v>
      </c>
      <c r="G49" s="68">
        <v>0.1253241769</v>
      </c>
      <c r="H49" s="9" t="str">
        <f t="shared" si="5"/>
        <v>N/A</v>
      </c>
      <c r="I49" s="10" t="s">
        <v>217</v>
      </c>
      <c r="J49" s="10">
        <v>-1.34</v>
      </c>
      <c r="K49" s="9" t="str">
        <f t="shared" si="0"/>
        <v>Yes</v>
      </c>
    </row>
    <row r="50" spans="1:11" x14ac:dyDescent="0.25">
      <c r="A50" s="2" t="s">
        <v>675</v>
      </c>
      <c r="B50" s="84" t="s">
        <v>217</v>
      </c>
      <c r="C50" s="68" t="s">
        <v>217</v>
      </c>
      <c r="D50" s="9" t="str">
        <f t="shared" si="4"/>
        <v>N/A</v>
      </c>
      <c r="E50" s="68">
        <v>0.63036479219999997</v>
      </c>
      <c r="F50" s="9" t="str">
        <f t="shared" si="4"/>
        <v>N/A</v>
      </c>
      <c r="G50" s="68">
        <v>0.1579565527</v>
      </c>
      <c r="H50" s="9" t="str">
        <f t="shared" si="5"/>
        <v>N/A</v>
      </c>
      <c r="I50" s="10" t="s">
        <v>217</v>
      </c>
      <c r="J50" s="10">
        <v>-74.900000000000006</v>
      </c>
      <c r="K50" s="9" t="str">
        <f t="shared" si="0"/>
        <v>No</v>
      </c>
    </row>
    <row r="51" spans="1:11" x14ac:dyDescent="0.25">
      <c r="A51" s="2" t="s">
        <v>355</v>
      </c>
      <c r="B51" s="33" t="s">
        <v>217</v>
      </c>
      <c r="C51" s="67">
        <v>4739810</v>
      </c>
      <c r="D51" s="33" t="s">
        <v>217</v>
      </c>
      <c r="E51" s="34">
        <v>6222639</v>
      </c>
      <c r="F51" s="33" t="s">
        <v>217</v>
      </c>
      <c r="G51" s="34">
        <v>6773385</v>
      </c>
      <c r="H51" s="33" t="s">
        <v>217</v>
      </c>
      <c r="I51" s="10">
        <v>31.28</v>
      </c>
      <c r="J51" s="10">
        <v>8.8510000000000009</v>
      </c>
      <c r="K51" s="9" t="str">
        <f t="shared" si="0"/>
        <v>Yes</v>
      </c>
    </row>
    <row r="52" spans="1:11" x14ac:dyDescent="0.25">
      <c r="A52" s="2" t="s">
        <v>356</v>
      </c>
      <c r="B52" s="33" t="s">
        <v>217</v>
      </c>
      <c r="C52" s="68">
        <v>29.900249165999998</v>
      </c>
      <c r="D52" s="9" t="str">
        <f t="shared" ref="D52:D54" si="6">IF($B52="N/A","N/A",IF(C52&gt;15,"No",IF(C52&lt;-15,"No","Yes")))</f>
        <v>N/A</v>
      </c>
      <c r="E52" s="8">
        <v>32.963554530000003</v>
      </c>
      <c r="F52" s="9" t="str">
        <f t="shared" ref="F52:F54" si="7">IF($B52="N/A","N/A",IF(E52&gt;15,"No",IF(E52&lt;-15,"No","Yes")))</f>
        <v>N/A</v>
      </c>
      <c r="G52" s="8">
        <v>25.581670022000001</v>
      </c>
      <c r="H52" s="9" t="str">
        <f t="shared" ref="H52:H54" si="8">IF($B52="N/A","N/A",IF(G52&gt;15,"No",IF(G52&lt;-15,"No","Yes")))</f>
        <v>N/A</v>
      </c>
      <c r="I52" s="10">
        <v>10.25</v>
      </c>
      <c r="J52" s="10">
        <v>-22.4</v>
      </c>
      <c r="K52" s="9" t="str">
        <f t="shared" si="0"/>
        <v>Yes</v>
      </c>
    </row>
    <row r="53" spans="1:11" x14ac:dyDescent="0.25">
      <c r="A53" s="2" t="s">
        <v>357</v>
      </c>
      <c r="B53" s="33" t="s">
        <v>217</v>
      </c>
      <c r="C53" s="68">
        <v>24.573390072999999</v>
      </c>
      <c r="D53" s="9" t="str">
        <f t="shared" si="6"/>
        <v>N/A</v>
      </c>
      <c r="E53" s="8">
        <v>39.522042014999997</v>
      </c>
      <c r="F53" s="9" t="str">
        <f t="shared" si="7"/>
        <v>N/A</v>
      </c>
      <c r="G53" s="8">
        <v>41.35400542</v>
      </c>
      <c r="H53" s="9" t="str">
        <f t="shared" si="8"/>
        <v>N/A</v>
      </c>
      <c r="I53" s="10">
        <v>60.83</v>
      </c>
      <c r="J53" s="10">
        <v>4.6349999999999998</v>
      </c>
      <c r="K53" s="9" t="str">
        <f t="shared" si="0"/>
        <v>Yes</v>
      </c>
    </row>
    <row r="54" spans="1:11" x14ac:dyDescent="0.25">
      <c r="A54" s="2" t="s">
        <v>358</v>
      </c>
      <c r="B54" s="33" t="s">
        <v>217</v>
      </c>
      <c r="C54" s="68" t="s">
        <v>217</v>
      </c>
      <c r="D54" s="9" t="str">
        <f t="shared" si="6"/>
        <v>N/A</v>
      </c>
      <c r="E54" s="8" t="s">
        <v>217</v>
      </c>
      <c r="F54" s="9" t="str">
        <f t="shared" si="7"/>
        <v>N/A</v>
      </c>
      <c r="G54" s="8">
        <v>32.952032107999997</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20435033</v>
      </c>
      <c r="D6" s="9" t="str">
        <f>IF($B6="N/A","N/A",IF(C6&gt;15,"No",IF(C6&lt;-15,"No","Yes")))</f>
        <v>N/A</v>
      </c>
      <c r="E6" s="34">
        <v>22320401</v>
      </c>
      <c r="F6" s="9" t="str">
        <f>IF($B6="N/A","N/A",IF(E6&gt;15,"No",IF(E6&lt;-15,"No","Yes")))</f>
        <v>N/A</v>
      </c>
      <c r="G6" s="34">
        <v>23301416</v>
      </c>
      <c r="H6" s="9" t="str">
        <f>IF($B6="N/A","N/A",IF(G6&gt;15,"No",IF(G6&lt;-15,"No","Yes")))</f>
        <v>N/A</v>
      </c>
      <c r="I6" s="10">
        <v>9.2260000000000009</v>
      </c>
      <c r="J6" s="10">
        <v>4.3949999999999996</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1.2110623947000001</v>
      </c>
      <c r="D9" s="9" t="str">
        <f t="shared" ref="D9:D15" si="1">IF($B9="N/A","N/A",IF(C9&gt;15,"No",IF(C9&lt;-15,"No","Yes")))</f>
        <v>N/A</v>
      </c>
      <c r="E9" s="8">
        <v>1.1244466441000001</v>
      </c>
      <c r="F9" s="9" t="str">
        <f t="shared" ref="F9:F15" si="2">IF($B9="N/A","N/A",IF(E9&gt;15,"No",IF(E9&lt;-15,"No","Yes")))</f>
        <v>N/A</v>
      </c>
      <c r="G9" s="8">
        <v>1.1105290769</v>
      </c>
      <c r="H9" s="9" t="str">
        <f t="shared" ref="H9:H15" si="3">IF($B9="N/A","N/A",IF(G9&gt;15,"No",IF(G9&lt;-15,"No","Yes")))</f>
        <v>N/A</v>
      </c>
      <c r="I9" s="10">
        <v>-7.15</v>
      </c>
      <c r="J9" s="10">
        <v>-1.24</v>
      </c>
      <c r="K9" s="9" t="str">
        <f t="shared" si="0"/>
        <v>Yes</v>
      </c>
    </row>
    <row r="10" spans="1:11" x14ac:dyDescent="0.25">
      <c r="A10" s="69" t="s">
        <v>36</v>
      </c>
      <c r="B10" s="33" t="s">
        <v>217</v>
      </c>
      <c r="C10" s="68">
        <v>0.1667241532</v>
      </c>
      <c r="D10" s="9" t="str">
        <f t="shared" si="1"/>
        <v>N/A</v>
      </c>
      <c r="E10" s="8">
        <v>0.15036617720000001</v>
      </c>
      <c r="F10" s="9" t="str">
        <f t="shared" si="2"/>
        <v>N/A</v>
      </c>
      <c r="G10" s="8">
        <v>0.12662321430000001</v>
      </c>
      <c r="H10" s="9" t="str">
        <f t="shared" si="3"/>
        <v>N/A</v>
      </c>
      <c r="I10" s="10">
        <v>-9.81</v>
      </c>
      <c r="J10" s="10">
        <v>-15.8</v>
      </c>
      <c r="K10" s="9" t="str">
        <f t="shared" si="0"/>
        <v>Yes</v>
      </c>
    </row>
    <row r="11" spans="1:11" x14ac:dyDescent="0.25">
      <c r="A11" s="69" t="s">
        <v>37</v>
      </c>
      <c r="B11" s="33" t="s">
        <v>217</v>
      </c>
      <c r="C11" s="68">
        <v>1.31686159E-2</v>
      </c>
      <c r="D11" s="9" t="str">
        <f t="shared" si="1"/>
        <v>N/A</v>
      </c>
      <c r="E11" s="8">
        <v>4.17615E-3</v>
      </c>
      <c r="F11" s="9" t="str">
        <f t="shared" si="2"/>
        <v>N/A</v>
      </c>
      <c r="G11" s="8">
        <v>3.1222680000000001E-3</v>
      </c>
      <c r="H11" s="9" t="str">
        <f t="shared" si="3"/>
        <v>N/A</v>
      </c>
      <c r="I11" s="10">
        <v>-68.3</v>
      </c>
      <c r="J11" s="10">
        <v>-25.2</v>
      </c>
      <c r="K11" s="9" t="str">
        <f t="shared" si="0"/>
        <v>Yes</v>
      </c>
    </row>
    <row r="12" spans="1:11" x14ac:dyDescent="0.25">
      <c r="A12" s="69" t="s">
        <v>38</v>
      </c>
      <c r="B12" s="33" t="s">
        <v>217</v>
      </c>
      <c r="C12" s="68">
        <v>1.3134047980000001</v>
      </c>
      <c r="D12" s="9" t="str">
        <f t="shared" si="1"/>
        <v>N/A</v>
      </c>
      <c r="E12" s="8">
        <v>1.2106120953999999</v>
      </c>
      <c r="F12" s="9" t="str">
        <f t="shared" si="2"/>
        <v>N/A</v>
      </c>
      <c r="G12" s="8">
        <v>1.1921858086999999</v>
      </c>
      <c r="H12" s="9" t="str">
        <f t="shared" si="3"/>
        <v>N/A</v>
      </c>
      <c r="I12" s="10">
        <v>-7.83</v>
      </c>
      <c r="J12" s="10">
        <v>-1.52</v>
      </c>
      <c r="K12" s="9" t="str">
        <f t="shared" si="0"/>
        <v>Yes</v>
      </c>
    </row>
    <row r="13" spans="1:11" x14ac:dyDescent="0.25">
      <c r="A13" s="69" t="s">
        <v>860</v>
      </c>
      <c r="B13" s="33" t="s">
        <v>217</v>
      </c>
      <c r="C13" s="68">
        <v>0.51869822580000002</v>
      </c>
      <c r="D13" s="9" t="str">
        <f t="shared" si="1"/>
        <v>N/A</v>
      </c>
      <c r="E13" s="8">
        <v>0.43110901979999999</v>
      </c>
      <c r="F13" s="9" t="str">
        <f t="shared" si="2"/>
        <v>N/A</v>
      </c>
      <c r="G13" s="8">
        <v>0.53837380430000004</v>
      </c>
      <c r="H13" s="9" t="str">
        <f t="shared" si="3"/>
        <v>N/A</v>
      </c>
      <c r="I13" s="10">
        <v>-16.899999999999999</v>
      </c>
      <c r="J13" s="10">
        <v>24.88</v>
      </c>
      <c r="K13" s="9" t="str">
        <f t="shared" si="0"/>
        <v>Yes</v>
      </c>
    </row>
    <row r="14" spans="1:11" x14ac:dyDescent="0.25">
      <c r="A14" s="69" t="s">
        <v>861</v>
      </c>
      <c r="B14" s="33" t="s">
        <v>217</v>
      </c>
      <c r="C14" s="68">
        <v>0.49605844189999998</v>
      </c>
      <c r="D14" s="9" t="str">
        <f t="shared" si="1"/>
        <v>N/A</v>
      </c>
      <c r="E14" s="8">
        <v>0.4184254765</v>
      </c>
      <c r="F14" s="9" t="str">
        <f t="shared" si="2"/>
        <v>N/A</v>
      </c>
      <c r="G14" s="8">
        <v>0.52852595599999996</v>
      </c>
      <c r="H14" s="9" t="str">
        <f t="shared" si="3"/>
        <v>N/A</v>
      </c>
      <c r="I14" s="10">
        <v>-15.6</v>
      </c>
      <c r="J14" s="10">
        <v>26.31</v>
      </c>
      <c r="K14" s="9" t="str">
        <f t="shared" si="0"/>
        <v>Yes</v>
      </c>
    </row>
    <row r="15" spans="1:11" x14ac:dyDescent="0.25">
      <c r="A15" s="69" t="s">
        <v>165</v>
      </c>
      <c r="B15" s="33" t="s">
        <v>217</v>
      </c>
      <c r="C15" s="68">
        <v>39.641800431999997</v>
      </c>
      <c r="D15" s="9" t="str">
        <f t="shared" si="1"/>
        <v>N/A</v>
      </c>
      <c r="E15" s="8">
        <v>39.695541312000003</v>
      </c>
      <c r="F15" s="9" t="str">
        <f t="shared" si="2"/>
        <v>N/A</v>
      </c>
      <c r="G15" s="8">
        <v>46.824776657000001</v>
      </c>
      <c r="H15" s="9" t="str">
        <f t="shared" si="3"/>
        <v>N/A</v>
      </c>
      <c r="I15" s="10">
        <v>0.1356</v>
      </c>
      <c r="J15" s="10">
        <v>17.96</v>
      </c>
      <c r="K15" s="9" t="str">
        <f t="shared" si="0"/>
        <v>Yes</v>
      </c>
    </row>
    <row r="16" spans="1:11" x14ac:dyDescent="0.25">
      <c r="A16" s="69" t="s">
        <v>166</v>
      </c>
      <c r="B16" s="33" t="s">
        <v>250</v>
      </c>
      <c r="C16" s="68">
        <v>73.554038302999999</v>
      </c>
      <c r="D16" s="9" t="str">
        <f>IF($B16="N/A","N/A",IF(C16&gt;95,"Yes","No"))</f>
        <v>No</v>
      </c>
      <c r="E16" s="8">
        <v>72.899568426000002</v>
      </c>
      <c r="F16" s="9" t="str">
        <f>IF($B16="N/A","N/A",IF(E16&gt;95,"Yes","No"))</f>
        <v>No</v>
      </c>
      <c r="G16" s="8">
        <v>72.274873767000003</v>
      </c>
      <c r="H16" s="9" t="str">
        <f>IF($B16="N/A","N/A",IF(G16&gt;95,"Yes","No"))</f>
        <v>No</v>
      </c>
      <c r="I16" s="10">
        <v>-0.89</v>
      </c>
      <c r="J16" s="10">
        <v>-0.85699999999999998</v>
      </c>
      <c r="K16" s="9" t="str">
        <f t="shared" ref="K16:K26" si="4">IF(J16="Div by 0", "N/A", IF(J16="N/A","N/A", IF(J16&gt;30, "No", IF(J16&lt;-30, "No", "Yes"))))</f>
        <v>Yes</v>
      </c>
    </row>
    <row r="17" spans="1:11" x14ac:dyDescent="0.25">
      <c r="A17" s="69" t="s">
        <v>862</v>
      </c>
      <c r="B17" s="49" t="s">
        <v>251</v>
      </c>
      <c r="C17" s="68">
        <v>28.922228801999999</v>
      </c>
      <c r="D17" s="9" t="str">
        <f>IF($B17="N/A","N/A",IF(C17&gt;90,"No",IF(C17&lt;50,"No","Yes")))</f>
        <v>No</v>
      </c>
      <c r="E17" s="8">
        <v>29.051866048000001</v>
      </c>
      <c r="F17" s="9" t="str">
        <f>IF($B17="N/A","N/A",IF(E17&gt;90,"No",IF(E17&lt;50,"No","Yes")))</f>
        <v>No</v>
      </c>
      <c r="G17" s="8">
        <v>28.216791632</v>
      </c>
      <c r="H17" s="9" t="str">
        <f>IF($B17="N/A","N/A",IF(G17&gt;90,"No",IF(G17&lt;50,"No","Yes")))</f>
        <v>No</v>
      </c>
      <c r="I17" s="10">
        <v>0.44819999999999999</v>
      </c>
      <c r="J17" s="10">
        <v>-2.87</v>
      </c>
      <c r="K17" s="9" t="str">
        <f t="shared" si="4"/>
        <v>Yes</v>
      </c>
    </row>
    <row r="18" spans="1:11" x14ac:dyDescent="0.25">
      <c r="A18" s="69" t="s">
        <v>863</v>
      </c>
      <c r="B18" s="49" t="s">
        <v>228</v>
      </c>
      <c r="C18" s="68">
        <v>9.7782421002</v>
      </c>
      <c r="D18" s="9" t="str">
        <f t="shared" ref="D18:D23" si="5">IF($B18="N/A","N/A",IF(C18&gt;5,"No",IF(C18&lt;=0,"No","Yes")))</f>
        <v>No</v>
      </c>
      <c r="E18" s="8">
        <v>8.2192116531000003</v>
      </c>
      <c r="F18" s="9" t="str">
        <f t="shared" ref="F18:F23" si="6">IF($B18="N/A","N/A",IF(E18&gt;5,"No",IF(E18&lt;=0,"No","Yes")))</f>
        <v>No</v>
      </c>
      <c r="G18" s="8">
        <v>7.3678354998</v>
      </c>
      <c r="H18" s="9" t="str">
        <f t="shared" ref="H18:H23" si="7">IF($B18="N/A","N/A",IF(G18&gt;5,"No",IF(G18&lt;=0,"No","Yes")))</f>
        <v>No</v>
      </c>
      <c r="I18" s="10">
        <v>-15.9</v>
      </c>
      <c r="J18" s="10">
        <v>-10.4</v>
      </c>
      <c r="K18" s="9" t="str">
        <f t="shared" si="4"/>
        <v>Yes</v>
      </c>
    </row>
    <row r="19" spans="1:11" x14ac:dyDescent="0.25">
      <c r="A19" s="69" t="s">
        <v>864</v>
      </c>
      <c r="B19" s="49" t="s">
        <v>228</v>
      </c>
      <c r="C19" s="68">
        <v>4.2402671921000001</v>
      </c>
      <c r="D19" s="9" t="str">
        <f t="shared" si="5"/>
        <v>Yes</v>
      </c>
      <c r="E19" s="8">
        <v>4.0751015181000003</v>
      </c>
      <c r="F19" s="9" t="str">
        <f t="shared" si="6"/>
        <v>Yes</v>
      </c>
      <c r="G19" s="8">
        <v>3.9462923626999999</v>
      </c>
      <c r="H19" s="9" t="str">
        <f t="shared" si="7"/>
        <v>Yes</v>
      </c>
      <c r="I19" s="10">
        <v>-3.9</v>
      </c>
      <c r="J19" s="10">
        <v>-3.16</v>
      </c>
      <c r="K19" s="9" t="str">
        <f t="shared" si="4"/>
        <v>Yes</v>
      </c>
    </row>
    <row r="20" spans="1:11" x14ac:dyDescent="0.25">
      <c r="A20" s="69" t="s">
        <v>865</v>
      </c>
      <c r="B20" s="49" t="s">
        <v>228</v>
      </c>
      <c r="C20" s="68">
        <v>8.8064452799999998E-2</v>
      </c>
      <c r="D20" s="9" t="str">
        <f t="shared" si="5"/>
        <v>Yes</v>
      </c>
      <c r="E20" s="8">
        <v>8.2243146099999997E-2</v>
      </c>
      <c r="F20" s="9" t="str">
        <f t="shared" si="6"/>
        <v>Yes</v>
      </c>
      <c r="G20" s="8">
        <v>9.0556728399999994E-2</v>
      </c>
      <c r="H20" s="9" t="str">
        <f t="shared" si="7"/>
        <v>Yes</v>
      </c>
      <c r="I20" s="10">
        <v>-6.61</v>
      </c>
      <c r="J20" s="10">
        <v>10.11</v>
      </c>
      <c r="K20" s="9" t="str">
        <f t="shared" si="4"/>
        <v>Yes</v>
      </c>
    </row>
    <row r="21" spans="1:11" x14ac:dyDescent="0.25">
      <c r="A21" s="69" t="s">
        <v>866</v>
      </c>
      <c r="B21" s="33" t="s">
        <v>217</v>
      </c>
      <c r="C21" s="68">
        <v>0.34190304459999998</v>
      </c>
      <c r="D21" s="9" t="str">
        <f t="shared" si="5"/>
        <v>N/A</v>
      </c>
      <c r="E21" s="8">
        <v>0.38770808820000002</v>
      </c>
      <c r="F21" s="9" t="str">
        <f t="shared" si="6"/>
        <v>N/A</v>
      </c>
      <c r="G21" s="8">
        <v>0.35752762840000002</v>
      </c>
      <c r="H21" s="9" t="str">
        <f t="shared" si="7"/>
        <v>N/A</v>
      </c>
      <c r="I21" s="10">
        <v>13.4</v>
      </c>
      <c r="J21" s="10">
        <v>-7.78</v>
      </c>
      <c r="K21" s="9" t="str">
        <f t="shared" si="4"/>
        <v>Yes</v>
      </c>
    </row>
    <row r="22" spans="1:11" x14ac:dyDescent="0.25">
      <c r="A22" s="66" t="s">
        <v>1728</v>
      </c>
      <c r="B22" s="33" t="s">
        <v>217</v>
      </c>
      <c r="C22" s="68">
        <v>5.1284477999999998E-3</v>
      </c>
      <c r="D22" s="9" t="str">
        <f t="shared" si="5"/>
        <v>N/A</v>
      </c>
      <c r="E22" s="8">
        <v>3.3243130000000002E-3</v>
      </c>
      <c r="F22" s="9" t="str">
        <f t="shared" si="6"/>
        <v>N/A</v>
      </c>
      <c r="G22" s="8">
        <v>4.1370875999999996E-3</v>
      </c>
      <c r="H22" s="9" t="str">
        <f t="shared" si="7"/>
        <v>N/A</v>
      </c>
      <c r="I22" s="10">
        <v>-35.200000000000003</v>
      </c>
      <c r="J22" s="10">
        <v>24.45</v>
      </c>
      <c r="K22" s="9" t="str">
        <f t="shared" si="4"/>
        <v>Yes</v>
      </c>
    </row>
    <row r="23" spans="1:11" x14ac:dyDescent="0.25">
      <c r="A23" s="69" t="s">
        <v>867</v>
      </c>
      <c r="B23" s="33" t="s">
        <v>217</v>
      </c>
      <c r="C23" s="68">
        <v>2.2358662200000001E-2</v>
      </c>
      <c r="D23" s="9" t="str">
        <f t="shared" si="5"/>
        <v>N/A</v>
      </c>
      <c r="E23" s="8">
        <v>2.3023779899999999E-2</v>
      </c>
      <c r="F23" s="9" t="str">
        <f t="shared" si="6"/>
        <v>N/A</v>
      </c>
      <c r="G23" s="8">
        <v>1.6908843699999999E-2</v>
      </c>
      <c r="H23" s="9" t="str">
        <f t="shared" si="7"/>
        <v>N/A</v>
      </c>
      <c r="I23" s="10">
        <v>2.9750000000000001</v>
      </c>
      <c r="J23" s="10">
        <v>-26.6</v>
      </c>
      <c r="K23" s="9" t="str">
        <f t="shared" si="4"/>
        <v>Yes</v>
      </c>
    </row>
    <row r="24" spans="1:11" x14ac:dyDescent="0.25">
      <c r="A24" s="69" t="s">
        <v>868</v>
      </c>
      <c r="B24" s="33" t="s">
        <v>236</v>
      </c>
      <c r="C24" s="68">
        <v>3.5577774697</v>
      </c>
      <c r="D24" s="9" t="str">
        <f>IF($B24="N/A","N/A",IF(C24&gt;10,"No",IF(C24&lt;1,"No","Yes")))</f>
        <v>Yes</v>
      </c>
      <c r="E24" s="8">
        <v>3.6824696831999999</v>
      </c>
      <c r="F24" s="9" t="str">
        <f>IF($B24="N/A","N/A",IF(E24&gt;10,"No",IF(E24&lt;1,"No","Yes")))</f>
        <v>Yes</v>
      </c>
      <c r="G24" s="8">
        <v>3.4053424048999998</v>
      </c>
      <c r="H24" s="9" t="str">
        <f>IF($B24="N/A","N/A",IF(G24&gt;10,"No",IF(G24&lt;1,"No","Yes")))</f>
        <v>Yes</v>
      </c>
      <c r="I24" s="10">
        <v>3.5049999999999999</v>
      </c>
      <c r="J24" s="10">
        <v>-7.53</v>
      </c>
      <c r="K24" s="9" t="str">
        <f t="shared" si="4"/>
        <v>Yes</v>
      </c>
    </row>
    <row r="25" spans="1:11" x14ac:dyDescent="0.25">
      <c r="A25" s="69" t="s">
        <v>869</v>
      </c>
      <c r="B25" s="72" t="s">
        <v>243</v>
      </c>
      <c r="C25" s="68">
        <v>16.746985433999999</v>
      </c>
      <c r="D25" s="9" t="str">
        <f>IF($B25="N/A","N/A",IF(C25&gt;10,"No",IF(C25&lt;=0,"No","Yes")))</f>
        <v>No</v>
      </c>
      <c r="E25" s="8">
        <v>16.838940304000001</v>
      </c>
      <c r="F25" s="9" t="str">
        <f>IF($B25="N/A","N/A",IF(E25&gt;10,"No",IF(E25&lt;=0,"No","Yes")))</f>
        <v>No</v>
      </c>
      <c r="G25" s="8">
        <v>16.416285602999999</v>
      </c>
      <c r="H25" s="9" t="str">
        <f>IF($B25="N/A","N/A",IF(G25&gt;10,"No",IF(G25&lt;=0,"No","Yes")))</f>
        <v>No</v>
      </c>
      <c r="I25" s="10">
        <v>0.54910000000000003</v>
      </c>
      <c r="J25" s="10">
        <v>-2.5099999999999998</v>
      </c>
      <c r="K25" s="9" t="str">
        <f t="shared" si="4"/>
        <v>Yes</v>
      </c>
    </row>
    <row r="26" spans="1:11" x14ac:dyDescent="0.25">
      <c r="A26" s="69" t="s">
        <v>870</v>
      </c>
      <c r="B26" s="49" t="s">
        <v>252</v>
      </c>
      <c r="C26" s="68">
        <v>26.444777456000001</v>
      </c>
      <c r="D26" s="9" t="str">
        <f>IF($B26="N/A","N/A",IF(C26&gt;=5,"No",IF(C26&lt;0,"No","Yes")))</f>
        <v>No</v>
      </c>
      <c r="E26" s="8">
        <v>27.098796299</v>
      </c>
      <c r="F26" s="9" t="str">
        <f>IF($B26="N/A","N/A",IF(E26&gt;=5,"No",IF(E26&lt;0,"No","Yes")))</f>
        <v>No</v>
      </c>
      <c r="G26" s="8">
        <v>27.722697195999999</v>
      </c>
      <c r="H26" s="9" t="str">
        <f>IF($B26="N/A","N/A",IF(G26&gt;=5,"No",IF(G26&lt;0,"No","Yes")))</f>
        <v>No</v>
      </c>
      <c r="I26" s="10">
        <v>2.4729999999999999</v>
      </c>
      <c r="J26" s="10">
        <v>2.302</v>
      </c>
      <c r="K26" s="9" t="str">
        <f t="shared" si="4"/>
        <v>Yes</v>
      </c>
    </row>
    <row r="27" spans="1:11" x14ac:dyDescent="0.25">
      <c r="A27" s="69" t="s">
        <v>14</v>
      </c>
      <c r="B27" s="49" t="s">
        <v>253</v>
      </c>
      <c r="C27" s="68">
        <v>0.20832361760000001</v>
      </c>
      <c r="D27" s="9" t="str">
        <f>IF($B27="N/A","N/A",IF(C27&gt;15,"No",IF(C27&lt;=0,"No","Yes")))</f>
        <v>Yes</v>
      </c>
      <c r="E27" s="8">
        <v>0.2367654595</v>
      </c>
      <c r="F27" s="9" t="str">
        <f>IF($B27="N/A","N/A",IF(E27&gt;15,"No",IF(E27&lt;=0,"No","Yes")))</f>
        <v>Yes</v>
      </c>
      <c r="G27" s="8">
        <v>0.2316854907</v>
      </c>
      <c r="H27" s="9" t="str">
        <f>IF($B27="N/A","N/A",IF(G27&gt;15,"No",IF(G27&lt;=0,"No","Yes")))</f>
        <v>Yes</v>
      </c>
      <c r="I27" s="10">
        <v>13.65</v>
      </c>
      <c r="J27" s="10">
        <v>-2.15</v>
      </c>
      <c r="K27" s="9" t="str">
        <f>IF(J27="Div by 0", "N/A", IF(J27="N/A","N/A", IF(J27&gt;30, "No", IF(J27&lt;-30, "No", "Yes"))))</f>
        <v>Yes</v>
      </c>
    </row>
    <row r="28" spans="1:11" x14ac:dyDescent="0.25">
      <c r="A28" s="69" t="s">
        <v>871</v>
      </c>
      <c r="B28" s="33" t="s">
        <v>217</v>
      </c>
      <c r="C28" s="71">
        <v>54.54372695</v>
      </c>
      <c r="D28" s="9" t="str">
        <f>IF($B28="N/A","N/A",IF(C28&gt;15,"No",IF(C28&lt;-15,"No","Yes")))</f>
        <v>N/A</v>
      </c>
      <c r="E28" s="35">
        <v>55.233485344000002</v>
      </c>
      <c r="F28" s="9" t="str">
        <f>IF($B28="N/A","N/A",IF(E28&gt;15,"No",IF(E28&lt;-15,"No","Yes")))</f>
        <v>N/A</v>
      </c>
      <c r="G28" s="35">
        <v>59.182010151</v>
      </c>
      <c r="H28" s="9" t="str">
        <f>IF($B28="N/A","N/A",IF(G28&gt;15,"No",IF(G28&lt;-15,"No","Yes")))</f>
        <v>N/A</v>
      </c>
      <c r="I28" s="10">
        <v>1.2649999999999999</v>
      </c>
      <c r="J28" s="10">
        <v>7.149</v>
      </c>
      <c r="K28" s="9" t="str">
        <f>IF(J28="Div by 0", "N/A", IF(J28="N/A","N/A", IF(J28&gt;30, "No", IF(J28&lt;-30, "No", "Yes"))))</f>
        <v>Yes</v>
      </c>
    </row>
    <row r="29" spans="1:11" x14ac:dyDescent="0.25">
      <c r="A29" s="69" t="s">
        <v>377</v>
      </c>
      <c r="B29" s="33" t="s">
        <v>254</v>
      </c>
      <c r="C29" s="68">
        <v>15.455414239</v>
      </c>
      <c r="D29" s="9" t="str">
        <f>IF($B29="N/A","N/A",IF(C29&gt;35,"No",IF(C29&lt;10,"No","Yes")))</f>
        <v>Yes</v>
      </c>
      <c r="E29" s="8">
        <v>16.193418746999999</v>
      </c>
      <c r="F29" s="9" t="str">
        <f>IF($B29="N/A","N/A",IF(E29&gt;35,"No",IF(E29&lt;10,"No","Yes")))</f>
        <v>Yes</v>
      </c>
      <c r="G29" s="8">
        <v>15.261995237000001</v>
      </c>
      <c r="H29" s="9" t="str">
        <f>IF($B29="N/A","N/A",IF(G29&gt;35,"No",IF(G29&lt;10,"No","Yes")))</f>
        <v>Yes</v>
      </c>
      <c r="I29" s="10">
        <v>4.7750000000000004</v>
      </c>
      <c r="J29" s="10">
        <v>-5.75</v>
      </c>
      <c r="K29" s="9" t="str">
        <f t="shared" ref="K29:K54" si="8">IF(J29="Div by 0", "N/A", IF(J29="N/A","N/A", IF(J29&gt;30, "No", IF(J29&lt;-30, "No", "Yes"))))</f>
        <v>Yes</v>
      </c>
    </row>
    <row r="30" spans="1:11" x14ac:dyDescent="0.25">
      <c r="A30" s="69" t="s">
        <v>378</v>
      </c>
      <c r="B30" s="33" t="s">
        <v>255</v>
      </c>
      <c r="C30" s="68">
        <v>7.1625673421</v>
      </c>
      <c r="D30" s="9" t="str">
        <f>IF($B30="N/A","N/A",IF(C30&gt;20,"No",IF(C30&lt;2,"No","Yes")))</f>
        <v>Yes</v>
      </c>
      <c r="E30" s="8">
        <v>7.2682341146000002</v>
      </c>
      <c r="F30" s="9" t="str">
        <f>IF($B30="N/A","N/A",IF(E30&gt;20,"No",IF(E30&lt;2,"No","Yes")))</f>
        <v>Yes</v>
      </c>
      <c r="G30" s="8">
        <v>7.3780237218</v>
      </c>
      <c r="H30" s="9" t="str">
        <f>IF($B30="N/A","N/A",IF(G30&gt;20,"No",IF(G30&lt;2,"No","Yes")))</f>
        <v>Yes</v>
      </c>
      <c r="I30" s="10">
        <v>1.4750000000000001</v>
      </c>
      <c r="J30" s="10">
        <v>1.5109999999999999</v>
      </c>
      <c r="K30" s="9" t="str">
        <f t="shared" si="8"/>
        <v>Yes</v>
      </c>
    </row>
    <row r="31" spans="1:11" x14ac:dyDescent="0.25">
      <c r="A31" s="69" t="s">
        <v>379</v>
      </c>
      <c r="B31" s="33" t="s">
        <v>256</v>
      </c>
      <c r="C31" s="68">
        <v>4.1344195528999999</v>
      </c>
      <c r="D31" s="9" t="str">
        <f>IF($B31="N/A","N/A",IF(C31&gt;8,"No",IF(C31&lt;0.5,"No","Yes")))</f>
        <v>Yes</v>
      </c>
      <c r="E31" s="8">
        <v>4.5129565548999997</v>
      </c>
      <c r="F31" s="9" t="str">
        <f>IF($B31="N/A","N/A",IF(E31&gt;8,"No",IF(E31&lt;0.5,"No","Yes")))</f>
        <v>Yes</v>
      </c>
      <c r="G31" s="8">
        <v>4.3779356585000002</v>
      </c>
      <c r="H31" s="9" t="str">
        <f>IF($B31="N/A","N/A",IF(G31&gt;8,"No",IF(G31&lt;0.5,"No","Yes")))</f>
        <v>Yes</v>
      </c>
      <c r="I31" s="10">
        <v>9.1560000000000006</v>
      </c>
      <c r="J31" s="10">
        <v>-2.99</v>
      </c>
      <c r="K31" s="9" t="str">
        <f t="shared" si="8"/>
        <v>Yes</v>
      </c>
    </row>
    <row r="32" spans="1:11" x14ac:dyDescent="0.25">
      <c r="A32" s="69" t="s">
        <v>380</v>
      </c>
      <c r="B32" s="33" t="s">
        <v>257</v>
      </c>
      <c r="C32" s="68">
        <v>6.2283285767000001</v>
      </c>
      <c r="D32" s="9" t="str">
        <f>IF($B32="N/A","N/A",IF(C32&gt;25,"No",IF(C32&lt;3,"No","Yes")))</f>
        <v>Yes</v>
      </c>
      <c r="E32" s="8">
        <v>6.4179088896999996</v>
      </c>
      <c r="F32" s="9" t="str">
        <f>IF($B32="N/A","N/A",IF(E32&gt;25,"No",IF(E32&lt;3,"No","Yes")))</f>
        <v>Yes</v>
      </c>
      <c r="G32" s="8">
        <v>6.4361968388999999</v>
      </c>
      <c r="H32" s="9" t="str">
        <f>IF($B32="N/A","N/A",IF(G32&gt;25,"No",IF(G32&lt;3,"No","Yes")))</f>
        <v>Yes</v>
      </c>
      <c r="I32" s="10">
        <v>3.044</v>
      </c>
      <c r="J32" s="10">
        <v>0.28499999999999998</v>
      </c>
      <c r="K32" s="9" t="str">
        <f t="shared" si="8"/>
        <v>Yes</v>
      </c>
    </row>
    <row r="33" spans="1:11" x14ac:dyDescent="0.25">
      <c r="A33" s="69" t="s">
        <v>381</v>
      </c>
      <c r="B33" s="33" t="s">
        <v>258</v>
      </c>
      <c r="C33" s="68">
        <v>5.4101258363999998</v>
      </c>
      <c r="D33" s="9" t="str">
        <f>IF($B33="N/A","N/A",IF(C33&gt;25,"No",IF(C33&lt;2,"No","Yes")))</f>
        <v>Yes</v>
      </c>
      <c r="E33" s="8">
        <v>5.5581707514999996</v>
      </c>
      <c r="F33" s="9" t="str">
        <f>IF($B33="N/A","N/A",IF(E33&gt;25,"No",IF(E33&lt;2,"No","Yes")))</f>
        <v>Yes</v>
      </c>
      <c r="G33" s="8">
        <v>5.3263029165000004</v>
      </c>
      <c r="H33" s="9" t="str">
        <f>IF($B33="N/A","N/A",IF(G33&gt;25,"No",IF(G33&lt;2,"No","Yes")))</f>
        <v>Yes</v>
      </c>
      <c r="I33" s="10">
        <v>2.7360000000000002</v>
      </c>
      <c r="J33" s="10">
        <v>-4.17</v>
      </c>
      <c r="K33" s="9" t="str">
        <f t="shared" si="8"/>
        <v>Yes</v>
      </c>
    </row>
    <row r="34" spans="1:11" x14ac:dyDescent="0.25">
      <c r="A34" s="69" t="s">
        <v>382</v>
      </c>
      <c r="B34" s="33" t="s">
        <v>259</v>
      </c>
      <c r="C34" s="68">
        <v>2.3782883051999999</v>
      </c>
      <c r="D34" s="9" t="str">
        <f>IF($B34="N/A","N/A",IF(C34&gt;25,"No",IF(C34&lt;=0,"No","Yes")))</f>
        <v>Yes</v>
      </c>
      <c r="E34" s="8">
        <v>1.5019309017</v>
      </c>
      <c r="F34" s="9" t="str">
        <f>IF($B34="N/A","N/A",IF(E34&gt;25,"No",IF(E34&lt;=0,"No","Yes")))</f>
        <v>Yes</v>
      </c>
      <c r="G34" s="8">
        <v>1.0996069937999999</v>
      </c>
      <c r="H34" s="9" t="str">
        <f>IF($B34="N/A","N/A",IF(G34&gt;25,"No",IF(G34&lt;=0,"No","Yes")))</f>
        <v>Yes</v>
      </c>
      <c r="I34" s="10">
        <v>-36.799999999999997</v>
      </c>
      <c r="J34" s="10">
        <v>-26.8</v>
      </c>
      <c r="K34" s="9" t="str">
        <f t="shared" si="8"/>
        <v>Yes</v>
      </c>
    </row>
    <row r="35" spans="1:11" x14ac:dyDescent="0.25">
      <c r="A35" s="69" t="s">
        <v>383</v>
      </c>
      <c r="B35" s="33" t="s">
        <v>260</v>
      </c>
      <c r="C35" s="68">
        <v>18.865181182000001</v>
      </c>
      <c r="D35" s="9" t="str">
        <f>IF($B35="N/A","N/A",IF(C35&gt;20,"No",IF(C35&lt;4,"No","Yes")))</f>
        <v>Yes</v>
      </c>
      <c r="E35" s="8">
        <v>18.575513047000001</v>
      </c>
      <c r="F35" s="9" t="str">
        <f>IF($B35="N/A","N/A",IF(E35&gt;20,"No",IF(E35&lt;4,"No","Yes")))</f>
        <v>Yes</v>
      </c>
      <c r="G35" s="8">
        <v>18.190632706999999</v>
      </c>
      <c r="H35" s="9" t="str">
        <f>IF($B35="N/A","N/A",IF(G35&gt;20,"No",IF(G35&lt;4,"No","Yes")))</f>
        <v>Yes</v>
      </c>
      <c r="I35" s="10">
        <v>-1.54</v>
      </c>
      <c r="J35" s="10">
        <v>-2.0699999999999998</v>
      </c>
      <c r="K35" s="9" t="str">
        <f t="shared" si="8"/>
        <v>Yes</v>
      </c>
    </row>
    <row r="36" spans="1:11" x14ac:dyDescent="0.25">
      <c r="A36" s="69" t="s">
        <v>384</v>
      </c>
      <c r="B36" s="33" t="s">
        <v>261</v>
      </c>
      <c r="C36" s="68">
        <v>1.5337973762999999</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16.401407328000001</v>
      </c>
      <c r="D37" s="9" t="str">
        <f>IF($B37="N/A","N/A",IF(C37&gt;=25,"No",IF(C37&lt;0,"No","Yes")))</f>
        <v>Yes</v>
      </c>
      <c r="E37" s="8">
        <v>17.738619481000001</v>
      </c>
      <c r="F37" s="9" t="str">
        <f>IF($B37="N/A","N/A",IF(E37&gt;=25,"No",IF(E37&lt;0,"No","Yes")))</f>
        <v>Yes</v>
      </c>
      <c r="G37" s="8">
        <v>20.44226411</v>
      </c>
      <c r="H37" s="9" t="str">
        <f>IF($B37="N/A","N/A",IF(G37&gt;=25,"No",IF(G37&lt;0,"No","Yes")))</f>
        <v>Yes</v>
      </c>
      <c r="I37" s="10">
        <v>8.1530000000000005</v>
      </c>
      <c r="J37" s="10">
        <v>15.24</v>
      </c>
      <c r="K37" s="9" t="str">
        <f t="shared" si="8"/>
        <v>Yes</v>
      </c>
    </row>
    <row r="38" spans="1:11" x14ac:dyDescent="0.25">
      <c r="A38" s="69" t="s">
        <v>386</v>
      </c>
      <c r="B38" s="33" t="s">
        <v>225</v>
      </c>
      <c r="C38" s="68">
        <v>4.4316884635999996</v>
      </c>
      <c r="D38" s="9" t="str">
        <f>IF($B38="N/A","N/A",IF(C38&gt;3,"Yes","No"))</f>
        <v>Yes</v>
      </c>
      <c r="E38" s="8">
        <v>4.2647576090000001</v>
      </c>
      <c r="F38" s="9" t="str">
        <f>IF($B38="N/A","N/A",IF(E38&gt;3,"Yes","No"))</f>
        <v>Yes</v>
      </c>
      <c r="G38" s="8">
        <v>4.0206097345999998</v>
      </c>
      <c r="H38" s="9" t="str">
        <f>IF($B38="N/A","N/A",IF(G38&gt;3,"Yes","No"))</f>
        <v>Yes</v>
      </c>
      <c r="I38" s="10">
        <v>-3.77</v>
      </c>
      <c r="J38" s="10">
        <v>-5.72</v>
      </c>
      <c r="K38" s="9" t="str">
        <f t="shared" si="8"/>
        <v>Yes</v>
      </c>
    </row>
    <row r="39" spans="1:11" x14ac:dyDescent="0.25">
      <c r="A39" s="69" t="s">
        <v>387</v>
      </c>
      <c r="B39" s="33" t="s">
        <v>224</v>
      </c>
      <c r="C39" s="68">
        <v>0.97038257780000003</v>
      </c>
      <c r="D39" s="9" t="str">
        <f>IF($B39="N/A","N/A",IF(C39&gt;1,"Yes","No"))</f>
        <v>No</v>
      </c>
      <c r="E39" s="8">
        <v>0.92687850900000002</v>
      </c>
      <c r="F39" s="9" t="str">
        <f>IF($B39="N/A","N/A",IF(E39&gt;1,"Yes","No"))</f>
        <v>No</v>
      </c>
      <c r="G39" s="8">
        <v>0.9129702676</v>
      </c>
      <c r="H39" s="9" t="str">
        <f>IF($B39="N/A","N/A",IF(G39&gt;1,"Yes","No"))</f>
        <v>No</v>
      </c>
      <c r="I39" s="10">
        <v>-4.4800000000000004</v>
      </c>
      <c r="J39" s="10">
        <v>-1.5</v>
      </c>
      <c r="K39" s="9" t="str">
        <f t="shared" si="8"/>
        <v>Yes</v>
      </c>
    </row>
    <row r="40" spans="1:11" x14ac:dyDescent="0.25">
      <c r="A40" s="69" t="s">
        <v>388</v>
      </c>
      <c r="B40" s="33" t="s">
        <v>217</v>
      </c>
      <c r="C40" s="68">
        <v>2.5436709599999999E-2</v>
      </c>
      <c r="D40" s="9" t="str">
        <f>IF($B40="N/A","N/A",IF(C40&gt;15,"No",IF(C40&lt;-15,"No","Yes")))</f>
        <v>N/A</v>
      </c>
      <c r="E40" s="8">
        <v>2.2266625000000002E-2</v>
      </c>
      <c r="F40" s="9" t="str">
        <f>IF($B40="N/A","N/A",IF(E40&gt;15,"No",IF(E40&lt;-15,"No","Yes")))</f>
        <v>N/A</v>
      </c>
      <c r="G40" s="8">
        <v>2.7058441400000001E-2</v>
      </c>
      <c r="H40" s="9" t="str">
        <f>IF($B40="N/A","N/A",IF(G40&gt;15,"No",IF(G40&lt;-15,"No","Yes")))</f>
        <v>N/A</v>
      </c>
      <c r="I40" s="10">
        <v>-12.5</v>
      </c>
      <c r="J40" s="10">
        <v>21.52</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0.50747165419999996</v>
      </c>
      <c r="D43" s="9" t="str">
        <f>IF($B43="N/A","N/A",IF(C43&gt;0,"Yes","No"))</f>
        <v>Yes</v>
      </c>
      <c r="E43" s="8">
        <v>0.50899623169999997</v>
      </c>
      <c r="F43" s="9" t="str">
        <f>IF($B43="N/A","N/A",IF(E43&gt;0,"Yes","No"))</f>
        <v>Yes</v>
      </c>
      <c r="G43" s="8">
        <v>0.51939332790000003</v>
      </c>
      <c r="H43" s="9" t="str">
        <f>IF($B43="N/A","N/A",IF(G43&gt;0,"Yes","No"))</f>
        <v>Yes</v>
      </c>
      <c r="I43" s="10">
        <v>0.3004</v>
      </c>
      <c r="J43" s="10">
        <v>2.0430000000000001</v>
      </c>
      <c r="K43" s="9" t="str">
        <f t="shared" si="8"/>
        <v>Yes</v>
      </c>
    </row>
    <row r="44" spans="1:11" x14ac:dyDescent="0.25">
      <c r="A44" s="69" t="s">
        <v>392</v>
      </c>
      <c r="B44" s="33" t="s">
        <v>263</v>
      </c>
      <c r="C44" s="68">
        <v>0</v>
      </c>
      <c r="D44" s="9" t="str">
        <f>IF($B44="N/A","N/A",IF(C44&gt;0,"Yes","No"))</f>
        <v>No</v>
      </c>
      <c r="E44" s="8">
        <v>0</v>
      </c>
      <c r="F44" s="9" t="str">
        <f>IF($B44="N/A","N/A",IF(E44&gt;0,"Yes","No"))</f>
        <v>No</v>
      </c>
      <c r="G44" s="8">
        <v>0</v>
      </c>
      <c r="H44" s="9" t="str">
        <f>IF($B44="N/A","N/A",IF(G44&gt;0,"Yes","No"))</f>
        <v>No</v>
      </c>
      <c r="I44" s="10" t="s">
        <v>1742</v>
      </c>
      <c r="J44" s="10" t="s">
        <v>1742</v>
      </c>
      <c r="K44" s="9" t="str">
        <f t="shared" si="8"/>
        <v>N/A</v>
      </c>
    </row>
    <row r="45" spans="1:11" x14ac:dyDescent="0.25">
      <c r="A45" s="69" t="s">
        <v>393</v>
      </c>
      <c r="B45" s="33" t="s">
        <v>224</v>
      </c>
      <c r="C45" s="68">
        <v>8.1967081000000001E-3</v>
      </c>
      <c r="D45" s="9" t="str">
        <f>IF($B45="N/A","N/A",IF(C45&gt;1,"Yes","No"))</f>
        <v>No</v>
      </c>
      <c r="E45" s="8">
        <v>1.1012347E-2</v>
      </c>
      <c r="F45" s="9" t="str">
        <f>IF($B45="N/A","N/A",IF(E45&gt;1,"Yes","No"))</f>
        <v>No</v>
      </c>
      <c r="G45" s="8">
        <v>1.66685149E-2</v>
      </c>
      <c r="H45" s="9" t="str">
        <f>IF($B45="N/A","N/A",IF(G45&gt;1,"Yes","No"))</f>
        <v>No</v>
      </c>
      <c r="I45" s="10">
        <v>34.35</v>
      </c>
      <c r="J45" s="10">
        <v>51.36</v>
      </c>
      <c r="K45" s="9" t="str">
        <f t="shared" si="8"/>
        <v>No</v>
      </c>
    </row>
    <row r="46" spans="1:11" x14ac:dyDescent="0.25">
      <c r="A46" s="69" t="s">
        <v>394</v>
      </c>
      <c r="B46" s="33" t="s">
        <v>263</v>
      </c>
      <c r="C46" s="68">
        <v>7.1064235599999998E-2</v>
      </c>
      <c r="D46" s="9" t="str">
        <f>IF($B46="N/A","N/A",IF(C46&gt;0,"Yes","No"))</f>
        <v>Yes</v>
      </c>
      <c r="E46" s="8">
        <v>7.0751417100000005E-2</v>
      </c>
      <c r="F46" s="9" t="str">
        <f>IF($B46="N/A","N/A",IF(E46&gt;0,"Yes","No"))</f>
        <v>Yes</v>
      </c>
      <c r="G46" s="8">
        <v>7.4489035300000006E-2</v>
      </c>
      <c r="H46" s="9" t="str">
        <f>IF($B46="N/A","N/A",IF(G46&gt;0,"Yes","No"))</f>
        <v>Yes</v>
      </c>
      <c r="I46" s="10">
        <v>-0.44</v>
      </c>
      <c r="J46" s="10">
        <v>5.2830000000000004</v>
      </c>
      <c r="K46" s="9" t="str">
        <f t="shared" si="8"/>
        <v>Yes</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0.84752493429999998</v>
      </c>
      <c r="D48" s="9" t="str">
        <f>IF($B48="N/A","N/A",IF(C48&gt;15,"No",IF(C48&lt;-15,"No","Yes")))</f>
        <v>N/A</v>
      </c>
      <c r="E48" s="8">
        <v>1.0353622230999999</v>
      </c>
      <c r="F48" s="9" t="str">
        <f>IF($B48="N/A","N/A",IF(E48&gt;15,"No",IF(E48&lt;-15,"No","Yes")))</f>
        <v>N/A</v>
      </c>
      <c r="G48" s="8">
        <v>1.0595622172000001</v>
      </c>
      <c r="H48" s="9" t="str">
        <f>IF($B48="N/A","N/A",IF(G48&gt;15,"No",IF(G48&lt;-15,"No","Yes")))</f>
        <v>N/A</v>
      </c>
      <c r="I48" s="10">
        <v>22.16</v>
      </c>
      <c r="J48" s="10">
        <v>2.3370000000000002</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3.9688607304999999</v>
      </c>
      <c r="D51" s="9" t="str">
        <f>IF($B51="N/A","N/A",IF(C51&gt;15,"No",IF(C51&lt;-15,"No","Yes")))</f>
        <v>N/A</v>
      </c>
      <c r="E51" s="8">
        <v>3.8790880146000002</v>
      </c>
      <c r="F51" s="9" t="str">
        <f>IF($B51="N/A","N/A",IF(E51&gt;15,"No",IF(E51&lt;-15,"No","Yes")))</f>
        <v>N/A</v>
      </c>
      <c r="G51" s="8">
        <v>3.9335248982</v>
      </c>
      <c r="H51" s="9" t="str">
        <f>IF($B51="N/A","N/A",IF(G51&gt;15,"No",IF(G51&lt;-15,"No","Yes")))</f>
        <v>N/A</v>
      </c>
      <c r="I51" s="10">
        <v>-2.2599999999999998</v>
      </c>
      <c r="J51" s="10">
        <v>1.403</v>
      </c>
      <c r="K51" s="9" t="str">
        <f t="shared" si="8"/>
        <v>Yes</v>
      </c>
    </row>
    <row r="52" spans="1:11" x14ac:dyDescent="0.25">
      <c r="A52" s="69" t="s">
        <v>400</v>
      </c>
      <c r="B52" s="33" t="s">
        <v>224</v>
      </c>
      <c r="C52" s="68">
        <v>9.2173279093999998</v>
      </c>
      <c r="D52" s="9" t="str">
        <f>IF($B52="N/A","N/A",IF(C52&gt;1,"Yes","No"))</f>
        <v>Yes</v>
      </c>
      <c r="E52" s="8">
        <v>9.2207303982000006</v>
      </c>
      <c r="F52" s="9" t="str">
        <f>IF($B52="N/A","N/A",IF(E52&gt;1,"Yes","No"))</f>
        <v>Yes</v>
      </c>
      <c r="G52" s="8">
        <v>8.7818053632000002</v>
      </c>
      <c r="H52" s="9" t="str">
        <f>IF($B52="N/A","N/A",IF(G52&gt;1,"Yes","No"))</f>
        <v>Yes</v>
      </c>
      <c r="I52" s="10">
        <v>3.6900000000000002E-2</v>
      </c>
      <c r="J52" s="10">
        <v>-4.76</v>
      </c>
      <c r="K52" s="9" t="str">
        <f t="shared" si="8"/>
        <v>Yes</v>
      </c>
    </row>
    <row r="53" spans="1:11" x14ac:dyDescent="0.25">
      <c r="A53" s="69" t="s">
        <v>401</v>
      </c>
      <c r="B53" s="33" t="s">
        <v>263</v>
      </c>
      <c r="C53" s="68">
        <v>2.382301022</v>
      </c>
      <c r="D53" s="9" t="str">
        <f>IF($B53="N/A","N/A",IF(C53&gt;0,"Yes","No"))</f>
        <v>Yes</v>
      </c>
      <c r="E53" s="8">
        <v>2.2900171014000001</v>
      </c>
      <c r="F53" s="9" t="str">
        <f>IF($B53="N/A","N/A",IF(E53&gt;0,"Yes","No"))</f>
        <v>Yes</v>
      </c>
      <c r="G53" s="8">
        <v>2.1407497295</v>
      </c>
      <c r="H53" s="9" t="str">
        <f>IF($B53="N/A","N/A",IF(G53&gt;0,"Yes","No"))</f>
        <v>Yes</v>
      </c>
      <c r="I53" s="10">
        <v>-3.87</v>
      </c>
      <c r="J53" s="10">
        <v>-6.52</v>
      </c>
      <c r="K53" s="9" t="str">
        <f t="shared" si="8"/>
        <v>Yes</v>
      </c>
    </row>
    <row r="54" spans="1:11" x14ac:dyDescent="0.25">
      <c r="A54" s="69" t="s">
        <v>402</v>
      </c>
      <c r="B54" s="33" t="s">
        <v>264</v>
      </c>
      <c r="C54" s="68">
        <v>2.1531649999999999E-4</v>
      </c>
      <c r="D54" s="9" t="str">
        <f>IF($B54="N/A","N/A",IF(C54&gt;=1,"No",IF(C54&lt;0,"No","Yes")))</f>
        <v>Yes</v>
      </c>
      <c r="E54" s="8">
        <v>3.3870358999999999E-3</v>
      </c>
      <c r="F54" s="9" t="str">
        <f>IF($B54="N/A","N/A",IF(E54&gt;=1,"No",IF(E54&lt;0,"No","Yes")))</f>
        <v>Yes</v>
      </c>
      <c r="G54" s="8">
        <v>2.1028759999999999E-4</v>
      </c>
      <c r="H54" s="9" t="str">
        <f>IF($B54="N/A","N/A",IF(G54&gt;=1,"No",IF(G54&lt;0,"No","Yes")))</f>
        <v>Yes</v>
      </c>
      <c r="I54" s="10">
        <v>1473</v>
      </c>
      <c r="J54" s="10">
        <v>-93.8</v>
      </c>
      <c r="K54" s="9" t="str">
        <f t="shared" si="8"/>
        <v>No</v>
      </c>
    </row>
    <row r="55" spans="1:11" x14ac:dyDescent="0.25">
      <c r="A55" s="69" t="s">
        <v>872</v>
      </c>
      <c r="B55" s="33" t="s">
        <v>217</v>
      </c>
      <c r="C55" s="71">
        <v>86.770398217999997</v>
      </c>
      <c r="D55" s="9" t="str">
        <f>IF($B55="N/A","N/A",IF(C55&gt;15,"No",IF(C55&lt;-15,"No","Yes")))</f>
        <v>N/A</v>
      </c>
      <c r="E55" s="35">
        <v>87.022084057000001</v>
      </c>
      <c r="F55" s="9" t="str">
        <f>IF($B55="N/A","N/A",IF(E55&gt;15,"No",IF(E55&lt;-15,"No","Yes")))</f>
        <v>N/A</v>
      </c>
      <c r="G55" s="35">
        <v>87.737219017000001</v>
      </c>
      <c r="H55" s="9" t="str">
        <f>IF($B55="N/A","N/A",IF(G55&gt;15,"No",IF(G55&lt;-15,"No","Yes")))</f>
        <v>N/A</v>
      </c>
      <c r="I55" s="10">
        <v>0.29010000000000002</v>
      </c>
      <c r="J55" s="10">
        <v>0.82179999999999997</v>
      </c>
      <c r="K55" s="9" t="str">
        <f t="shared" ref="K55:K74" si="9">IF(J55="Div by 0", "N/A", IF(J55="N/A","N/A", IF(J55&gt;30, "No", IF(J55&lt;-30, "No", "Yes"))))</f>
        <v>Yes</v>
      </c>
    </row>
    <row r="56" spans="1:11" x14ac:dyDescent="0.25">
      <c r="A56" s="69" t="s">
        <v>873</v>
      </c>
      <c r="B56" s="33" t="s">
        <v>265</v>
      </c>
      <c r="C56" s="71">
        <v>74.598676384000001</v>
      </c>
      <c r="D56" s="9" t="str">
        <f>IF($B56="N/A","N/A",IF(C56&gt;90,"No",IF(C56&lt;20,"No","Yes")))</f>
        <v>Yes</v>
      </c>
      <c r="E56" s="35">
        <v>72.540056594999996</v>
      </c>
      <c r="F56" s="9" t="str">
        <f>IF($B56="N/A","N/A",IF(E56&gt;90,"No",IF(E56&lt;20,"No","Yes")))</f>
        <v>Yes</v>
      </c>
      <c r="G56" s="35">
        <v>74.194493317999999</v>
      </c>
      <c r="H56" s="9" t="str">
        <f>IF($B56="N/A","N/A",IF(G56&gt;90,"No",IF(G56&lt;20,"No","Yes")))</f>
        <v>Yes</v>
      </c>
      <c r="I56" s="10">
        <v>-2.76</v>
      </c>
      <c r="J56" s="10">
        <v>2.2810000000000001</v>
      </c>
      <c r="K56" s="9" t="str">
        <f t="shared" si="9"/>
        <v>Yes</v>
      </c>
    </row>
    <row r="57" spans="1:11" x14ac:dyDescent="0.25">
      <c r="A57" s="69" t="s">
        <v>874</v>
      </c>
      <c r="B57" s="33" t="s">
        <v>266</v>
      </c>
      <c r="C57" s="71">
        <v>51.554009673000003</v>
      </c>
      <c r="D57" s="9" t="str">
        <f>IF($B57="N/A","N/A",IF(C57&gt;60,"No",IF(C57&lt;10,"No","Yes")))</f>
        <v>Yes</v>
      </c>
      <c r="E57" s="35">
        <v>50.531570320999997</v>
      </c>
      <c r="F57" s="9" t="str">
        <f>IF($B57="N/A","N/A",IF(E57&gt;60,"No",IF(E57&lt;10,"No","Yes")))</f>
        <v>Yes</v>
      </c>
      <c r="G57" s="35">
        <v>50.375472317000003</v>
      </c>
      <c r="H57" s="9" t="str">
        <f>IF($B57="N/A","N/A",IF(G57&gt;60,"No",IF(G57&lt;10,"No","Yes")))</f>
        <v>Yes</v>
      </c>
      <c r="I57" s="10">
        <v>-1.98</v>
      </c>
      <c r="J57" s="10">
        <v>-0.309</v>
      </c>
      <c r="K57" s="9" t="str">
        <f t="shared" si="9"/>
        <v>Yes</v>
      </c>
    </row>
    <row r="58" spans="1:11" ht="25" x14ac:dyDescent="0.25">
      <c r="A58" s="69" t="s">
        <v>875</v>
      </c>
      <c r="B58" s="33" t="s">
        <v>267</v>
      </c>
      <c r="C58" s="71">
        <v>44.86310675</v>
      </c>
      <c r="D58" s="9" t="str">
        <f>IF($B58="N/A","N/A",IF(C58&gt;100,"No",IF(C58&lt;10,"No","Yes")))</f>
        <v>Yes</v>
      </c>
      <c r="E58" s="35">
        <v>43.487178724000003</v>
      </c>
      <c r="F58" s="9" t="str">
        <f>IF($B58="N/A","N/A",IF(E58&gt;100,"No",IF(E58&lt;10,"No","Yes")))</f>
        <v>Yes</v>
      </c>
      <c r="G58" s="35">
        <v>43.557519157000002</v>
      </c>
      <c r="H58" s="9" t="str">
        <f>IF($B58="N/A","N/A",IF(G58&gt;100,"No",IF(G58&lt;10,"No","Yes")))</f>
        <v>Yes</v>
      </c>
      <c r="I58" s="10">
        <v>-3.07</v>
      </c>
      <c r="J58" s="10">
        <v>0.16170000000000001</v>
      </c>
      <c r="K58" s="9" t="str">
        <f t="shared" si="9"/>
        <v>Yes</v>
      </c>
    </row>
    <row r="59" spans="1:11" x14ac:dyDescent="0.25">
      <c r="A59" s="69" t="s">
        <v>876</v>
      </c>
      <c r="B59" s="33" t="s">
        <v>268</v>
      </c>
      <c r="C59" s="71">
        <v>148.44792541999999</v>
      </c>
      <c r="D59" s="9" t="str">
        <f>IF($B59="N/A","N/A",IF(C59&gt;100,"No",IF(C59&lt;20,"No","Yes")))</f>
        <v>No</v>
      </c>
      <c r="E59" s="35">
        <v>143.45608142</v>
      </c>
      <c r="F59" s="9" t="str">
        <f>IF($B59="N/A","N/A",IF(E59&gt;100,"No",IF(E59&lt;20,"No","Yes")))</f>
        <v>No</v>
      </c>
      <c r="G59" s="35">
        <v>142.57543283000001</v>
      </c>
      <c r="H59" s="9" t="str">
        <f>IF($B59="N/A","N/A",IF(G59&gt;100,"No",IF(G59&lt;20,"No","Yes")))</f>
        <v>No</v>
      </c>
      <c r="I59" s="10">
        <v>-3.36</v>
      </c>
      <c r="J59" s="10">
        <v>-0.61399999999999999</v>
      </c>
      <c r="K59" s="9" t="str">
        <f t="shared" si="9"/>
        <v>Yes</v>
      </c>
    </row>
    <row r="60" spans="1:11" x14ac:dyDescent="0.25">
      <c r="A60" s="69" t="s">
        <v>877</v>
      </c>
      <c r="B60" s="33" t="s">
        <v>268</v>
      </c>
      <c r="C60" s="71">
        <v>133.92520178000001</v>
      </c>
      <c r="D60" s="9" t="str">
        <f>IF($B60="N/A","N/A",IF(C60&gt;100,"No",IF(C60&lt;20,"No","Yes")))</f>
        <v>No</v>
      </c>
      <c r="E60" s="35">
        <v>139.86918489999999</v>
      </c>
      <c r="F60" s="9" t="str">
        <f>IF($B60="N/A","N/A",IF(E60&gt;100,"No",IF(E60&lt;20,"No","Yes")))</f>
        <v>No</v>
      </c>
      <c r="G60" s="35">
        <v>141.54327678999999</v>
      </c>
      <c r="H60" s="9" t="str">
        <f>IF($B60="N/A","N/A",IF(G60&gt;100,"No",IF(G60&lt;20,"No","Yes")))</f>
        <v>No</v>
      </c>
      <c r="I60" s="10">
        <v>4.4379999999999997</v>
      </c>
      <c r="J60" s="10">
        <v>1.1970000000000001</v>
      </c>
      <c r="K60" s="9" t="str">
        <f t="shared" si="9"/>
        <v>Yes</v>
      </c>
    </row>
    <row r="61" spans="1:11" x14ac:dyDescent="0.25">
      <c r="A61" s="69" t="s">
        <v>878</v>
      </c>
      <c r="B61" s="33" t="s">
        <v>217</v>
      </c>
      <c r="C61" s="71">
        <v>55.425940939</v>
      </c>
      <c r="D61" s="9" t="str">
        <f>IF($B61="N/A","N/A",IF(C61&gt;15,"No",IF(C61&lt;-15,"No","Yes")))</f>
        <v>N/A</v>
      </c>
      <c r="E61" s="35">
        <v>56.167272705999999</v>
      </c>
      <c r="F61" s="9" t="str">
        <f>IF($B61="N/A","N/A",IF(E61&gt;15,"No",IF(E61&lt;-15,"No","Yes")))</f>
        <v>N/A</v>
      </c>
      <c r="G61" s="35">
        <v>57.767820344999997</v>
      </c>
      <c r="H61" s="9" t="str">
        <f>IF($B61="N/A","N/A",IF(G61&gt;15,"No",IF(G61&lt;-15,"No","Yes")))</f>
        <v>N/A</v>
      </c>
      <c r="I61" s="10">
        <v>1.3380000000000001</v>
      </c>
      <c r="J61" s="10">
        <v>2.85</v>
      </c>
      <c r="K61" s="9" t="str">
        <f t="shared" si="9"/>
        <v>Yes</v>
      </c>
    </row>
    <row r="62" spans="1:11" x14ac:dyDescent="0.25">
      <c r="A62" s="69" t="s">
        <v>879</v>
      </c>
      <c r="B62" s="33" t="s">
        <v>269</v>
      </c>
      <c r="C62" s="71">
        <v>53.050766437999997</v>
      </c>
      <c r="D62" s="9" t="str">
        <f>IF($B62="N/A","N/A",IF(C62&gt;60,"No",IF(C62&lt;10,"No","Yes")))</f>
        <v>Yes</v>
      </c>
      <c r="E62" s="35">
        <v>52.816870145999999</v>
      </c>
      <c r="F62" s="9" t="str">
        <f>IF($B62="N/A","N/A",IF(E62&gt;60,"No",IF(E62&lt;10,"No","Yes")))</f>
        <v>Yes</v>
      </c>
      <c r="G62" s="35">
        <v>54.484455638</v>
      </c>
      <c r="H62" s="9" t="str">
        <f>IF($B62="N/A","N/A",IF(G62&gt;60,"No",IF(G62&lt;10,"No","Yes")))</f>
        <v>Yes</v>
      </c>
      <c r="I62" s="10">
        <v>-0.441</v>
      </c>
      <c r="J62" s="10">
        <v>3.157</v>
      </c>
      <c r="K62" s="9" t="str">
        <f t="shared" si="9"/>
        <v>Yes</v>
      </c>
    </row>
    <row r="63" spans="1:11" x14ac:dyDescent="0.25">
      <c r="A63" s="69" t="s">
        <v>880</v>
      </c>
      <c r="B63" s="33" t="s">
        <v>269</v>
      </c>
      <c r="C63" s="71">
        <v>11.672554174</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94.818297528000002</v>
      </c>
      <c r="D64" s="9" t="str">
        <f t="shared" ref="D64:D74" si="10">IF($B64="N/A","N/A",IF(C64&gt;15,"No",IF(C64&lt;-15,"No","Yes")))</f>
        <v>N/A</v>
      </c>
      <c r="E64" s="35">
        <v>90.676454935999999</v>
      </c>
      <c r="F64" s="9" t="str">
        <f>IF($B64="N/A","N/A",IF(E64&gt;15,"No",IF(E64&lt;-15,"No","Yes")))</f>
        <v>N/A</v>
      </c>
      <c r="G64" s="35">
        <v>89.119825030000001</v>
      </c>
      <c r="H64" s="9" t="str">
        <f>IF($B64="N/A","N/A",IF(G64&gt;15,"No",IF(G64&lt;-15,"No","Yes")))</f>
        <v>N/A</v>
      </c>
      <c r="I64" s="10">
        <v>-4.37</v>
      </c>
      <c r="J64" s="10">
        <v>-1.72</v>
      </c>
      <c r="K64" s="9" t="str">
        <f t="shared" si="9"/>
        <v>Yes</v>
      </c>
    </row>
    <row r="65" spans="1:11" ht="15.75" customHeight="1" x14ac:dyDescent="0.25">
      <c r="A65" s="69" t="s">
        <v>882</v>
      </c>
      <c r="B65" s="33" t="s">
        <v>217</v>
      </c>
      <c r="C65" s="71">
        <v>94.807796232000001</v>
      </c>
      <c r="D65" s="9" t="str">
        <f t="shared" si="10"/>
        <v>N/A</v>
      </c>
      <c r="E65" s="35">
        <v>99.137550673999996</v>
      </c>
      <c r="F65" s="9" t="str">
        <f t="shared" ref="F65:F73" si="11">IF($B65="N/A","N/A",IF(E65&gt;15,"No",IF(E65&lt;-15,"No","Yes")))</f>
        <v>N/A</v>
      </c>
      <c r="G65" s="35">
        <v>106.2953881</v>
      </c>
      <c r="H65" s="9" t="str">
        <f t="shared" ref="H65:H86" si="12">IF($B65="N/A","N/A",IF(G65&gt;15,"No",IF(G65&lt;-15,"No","Yes")))</f>
        <v>N/A</v>
      </c>
      <c r="I65" s="10">
        <v>4.5670000000000002</v>
      </c>
      <c r="J65" s="10">
        <v>7.22</v>
      </c>
      <c r="K65" s="9" t="str">
        <f t="shared" si="9"/>
        <v>Yes</v>
      </c>
    </row>
    <row r="66" spans="1:11" x14ac:dyDescent="0.25">
      <c r="A66" s="69" t="s">
        <v>883</v>
      </c>
      <c r="B66" s="33" t="s">
        <v>217</v>
      </c>
      <c r="C66" s="71">
        <v>98.316447972000006</v>
      </c>
      <c r="D66" s="9" t="str">
        <f t="shared" si="10"/>
        <v>N/A</v>
      </c>
      <c r="E66" s="35">
        <v>111.2448437</v>
      </c>
      <c r="F66" s="9" t="str">
        <f t="shared" si="11"/>
        <v>N/A</v>
      </c>
      <c r="G66" s="35">
        <v>96.336188215000007</v>
      </c>
      <c r="H66" s="9" t="str">
        <f t="shared" si="12"/>
        <v>N/A</v>
      </c>
      <c r="I66" s="10">
        <v>13.15</v>
      </c>
      <c r="J66" s="10">
        <v>-13.4</v>
      </c>
      <c r="K66" s="9" t="str">
        <f t="shared" si="9"/>
        <v>Yes</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v>240.63173323999999</v>
      </c>
      <c r="D68" s="9" t="str">
        <f t="shared" si="10"/>
        <v>N/A</v>
      </c>
      <c r="E68" s="35">
        <v>240.00437461000001</v>
      </c>
      <c r="F68" s="9" t="str">
        <f t="shared" si="11"/>
        <v>N/A</v>
      </c>
      <c r="G68" s="35">
        <v>249.79140846000001</v>
      </c>
      <c r="H68" s="9" t="str">
        <f t="shared" si="12"/>
        <v>N/A</v>
      </c>
      <c r="I68" s="10">
        <v>-0.26100000000000001</v>
      </c>
      <c r="J68" s="10">
        <v>4.0780000000000003</v>
      </c>
      <c r="K68" s="9" t="str">
        <f t="shared" si="9"/>
        <v>Yes</v>
      </c>
    </row>
    <row r="69" spans="1:11" x14ac:dyDescent="0.25">
      <c r="A69" s="69" t="s">
        <v>886</v>
      </c>
      <c r="B69" s="33" t="s">
        <v>217</v>
      </c>
      <c r="C69" s="71" t="s">
        <v>1742</v>
      </c>
      <c r="D69" s="9" t="str">
        <f t="shared" si="10"/>
        <v>N/A</v>
      </c>
      <c r="E69" s="35" t="s">
        <v>1742</v>
      </c>
      <c r="F69" s="9" t="str">
        <f t="shared" si="11"/>
        <v>N/A</v>
      </c>
      <c r="G69" s="35" t="s">
        <v>1742</v>
      </c>
      <c r="H69" s="9" t="str">
        <f t="shared" si="12"/>
        <v>N/A</v>
      </c>
      <c r="I69" s="10" t="s">
        <v>1742</v>
      </c>
      <c r="J69" s="10" t="s">
        <v>1742</v>
      </c>
      <c r="K69" s="9" t="str">
        <f t="shared" si="9"/>
        <v>N/A</v>
      </c>
    </row>
    <row r="70" spans="1:11" ht="25" x14ac:dyDescent="0.25">
      <c r="A70" s="69" t="s">
        <v>887</v>
      </c>
      <c r="B70" s="33" t="s">
        <v>217</v>
      </c>
      <c r="C70" s="71">
        <v>33.40238806</v>
      </c>
      <c r="D70" s="9" t="str">
        <f t="shared" si="10"/>
        <v>N/A</v>
      </c>
      <c r="E70" s="35">
        <v>30.103336045999999</v>
      </c>
      <c r="F70" s="9" t="str">
        <f t="shared" si="11"/>
        <v>N/A</v>
      </c>
      <c r="G70" s="35">
        <v>28.845262615999999</v>
      </c>
      <c r="H70" s="9" t="str">
        <f t="shared" si="12"/>
        <v>N/A</v>
      </c>
      <c r="I70" s="10">
        <v>-9.8800000000000008</v>
      </c>
      <c r="J70" s="10">
        <v>-4.18</v>
      </c>
      <c r="K70" s="9" t="str">
        <f t="shared" si="9"/>
        <v>Yes</v>
      </c>
    </row>
    <row r="71" spans="1:11" x14ac:dyDescent="0.25">
      <c r="A71" s="69" t="s">
        <v>888</v>
      </c>
      <c r="B71" s="33" t="s">
        <v>217</v>
      </c>
      <c r="C71" s="71">
        <v>2364.1045998999998</v>
      </c>
      <c r="D71" s="9" t="str">
        <f t="shared" si="10"/>
        <v>N/A</v>
      </c>
      <c r="E71" s="35">
        <v>2156.8000886999998</v>
      </c>
      <c r="F71" s="9" t="str">
        <f t="shared" si="11"/>
        <v>N/A</v>
      </c>
      <c r="G71" s="35">
        <v>2001.7436193000001</v>
      </c>
      <c r="H71" s="9" t="str">
        <f t="shared" si="12"/>
        <v>N/A</v>
      </c>
      <c r="I71" s="10">
        <v>-8.77</v>
      </c>
      <c r="J71" s="10">
        <v>-7.19</v>
      </c>
      <c r="K71" s="9" t="str">
        <f t="shared" si="9"/>
        <v>Yes</v>
      </c>
    </row>
    <row r="72" spans="1:11" ht="25" x14ac:dyDescent="0.25">
      <c r="A72" s="69" t="s">
        <v>889</v>
      </c>
      <c r="B72" s="33" t="s">
        <v>217</v>
      </c>
      <c r="C72" s="71">
        <v>171.69637304</v>
      </c>
      <c r="D72" s="9" t="str">
        <f t="shared" si="10"/>
        <v>N/A</v>
      </c>
      <c r="E72" s="35">
        <v>171.94141676999999</v>
      </c>
      <c r="F72" s="9" t="str">
        <f t="shared" si="11"/>
        <v>N/A</v>
      </c>
      <c r="G72" s="35">
        <v>171.87758450999999</v>
      </c>
      <c r="H72" s="9" t="str">
        <f t="shared" si="12"/>
        <v>N/A</v>
      </c>
      <c r="I72" s="10">
        <v>0.14269999999999999</v>
      </c>
      <c r="J72" s="10">
        <v>-3.6999999999999998E-2</v>
      </c>
      <c r="K72" s="9" t="str">
        <f t="shared" si="9"/>
        <v>Yes</v>
      </c>
    </row>
    <row r="73" spans="1:11" x14ac:dyDescent="0.25">
      <c r="A73" s="69" t="s">
        <v>890</v>
      </c>
      <c r="B73" s="33" t="s">
        <v>217</v>
      </c>
      <c r="C73" s="71">
        <v>101.94680988</v>
      </c>
      <c r="D73" s="9" t="str">
        <f t="shared" si="10"/>
        <v>N/A</v>
      </c>
      <c r="E73" s="35">
        <v>100.87054979</v>
      </c>
      <c r="F73" s="9" t="str">
        <f t="shared" si="11"/>
        <v>N/A</v>
      </c>
      <c r="G73" s="35">
        <v>100.07640529</v>
      </c>
      <c r="H73" s="9" t="str">
        <f t="shared" si="12"/>
        <v>N/A</v>
      </c>
      <c r="I73" s="10">
        <v>-1.06</v>
      </c>
      <c r="J73" s="10">
        <v>-0.78700000000000003</v>
      </c>
      <c r="K73" s="9" t="str">
        <f t="shared" si="9"/>
        <v>Yes</v>
      </c>
    </row>
    <row r="74" spans="1:11" x14ac:dyDescent="0.25">
      <c r="A74" s="69" t="s">
        <v>891</v>
      </c>
      <c r="B74" s="33" t="s">
        <v>217</v>
      </c>
      <c r="C74" s="71">
        <v>61.081197721999999</v>
      </c>
      <c r="D74" s="9" t="str">
        <f t="shared" si="10"/>
        <v>N/A</v>
      </c>
      <c r="E74" s="35">
        <v>61.353910173999999</v>
      </c>
      <c r="F74" s="9" t="str">
        <f>IF($B74="N/A","N/A",IF(E74&gt;15,"No",IF(E74&lt;-15,"No","Yes")))</f>
        <v>N/A</v>
      </c>
      <c r="G74" s="35">
        <v>61.543944269000001</v>
      </c>
      <c r="H74" s="9" t="str">
        <f t="shared" si="12"/>
        <v>N/A</v>
      </c>
      <c r="I74" s="10">
        <v>0.44650000000000001</v>
      </c>
      <c r="J74" s="10">
        <v>0.30969999999999998</v>
      </c>
      <c r="K74" s="9" t="str">
        <f t="shared" si="9"/>
        <v>Yes</v>
      </c>
    </row>
    <row r="75" spans="1:11" x14ac:dyDescent="0.25">
      <c r="A75" s="69" t="s">
        <v>892</v>
      </c>
      <c r="B75" s="33" t="s">
        <v>217</v>
      </c>
      <c r="C75" s="68">
        <v>0.31938289510000001</v>
      </c>
      <c r="D75" s="9" t="str">
        <f t="shared" ref="D75:D80" si="13">IF($B75="N/A","N/A",IF(C75&gt;15,"No",IF(C75&lt;-15,"No","Yes")))</f>
        <v>N/A</v>
      </c>
      <c r="E75" s="8">
        <v>0.23183723270000001</v>
      </c>
      <c r="F75" s="9" t="str">
        <f>IF($B75="N/A","N/A",IF(E75&gt;15,"No",IF(E75&lt;-15,"No","Yes")))</f>
        <v>N/A</v>
      </c>
      <c r="G75" s="8">
        <v>0.31125576230000002</v>
      </c>
      <c r="H75" s="9" t="str">
        <f t="shared" si="12"/>
        <v>N/A</v>
      </c>
      <c r="I75" s="10">
        <v>-27.4</v>
      </c>
      <c r="J75" s="10">
        <v>34.26</v>
      </c>
      <c r="K75" s="9" t="str">
        <f t="shared" ref="K75:K80" si="14">IF(J75="Div by 0", "N/A", IF(J75="N/A","N/A", IF(J75&gt;30, "No", IF(J75&lt;-30, "No", "Yes"))))</f>
        <v>No</v>
      </c>
    </row>
    <row r="76" spans="1:11" x14ac:dyDescent="0.25">
      <c r="A76" s="69" t="s">
        <v>893</v>
      </c>
      <c r="B76" s="33" t="s">
        <v>217</v>
      </c>
      <c r="C76" s="68">
        <v>2.2187485579000001</v>
      </c>
      <c r="D76" s="9" t="str">
        <f t="shared" si="13"/>
        <v>N/A</v>
      </c>
      <c r="E76" s="8">
        <v>2.1130086328000002</v>
      </c>
      <c r="F76" s="9" t="str">
        <f t="shared" ref="F76:F86" si="15">IF($B76="N/A","N/A",IF(E76&gt;15,"No",IF(E76&lt;-15,"No","Yes")))</f>
        <v>N/A</v>
      </c>
      <c r="G76" s="8">
        <v>1.9847420431</v>
      </c>
      <c r="H76" s="9" t="str">
        <f t="shared" si="12"/>
        <v>N/A</v>
      </c>
      <c r="I76" s="10">
        <v>-4.7699999999999996</v>
      </c>
      <c r="J76" s="10">
        <v>-6.07</v>
      </c>
      <c r="K76" s="9" t="str">
        <f t="shared" si="14"/>
        <v>Yes</v>
      </c>
    </row>
    <row r="77" spans="1:11" x14ac:dyDescent="0.25">
      <c r="A77" s="69" t="s">
        <v>894</v>
      </c>
      <c r="B77" s="33" t="s">
        <v>217</v>
      </c>
      <c r="C77" s="68">
        <v>2.0209754493999998</v>
      </c>
      <c r="D77" s="9" t="str">
        <f t="shared" si="13"/>
        <v>N/A</v>
      </c>
      <c r="E77" s="8">
        <v>0.94538624100000002</v>
      </c>
      <c r="F77" s="9" t="str">
        <f t="shared" si="15"/>
        <v>N/A</v>
      </c>
      <c r="G77" s="8">
        <v>0.92031746049999996</v>
      </c>
      <c r="H77" s="9" t="str">
        <f t="shared" si="12"/>
        <v>N/A</v>
      </c>
      <c r="I77" s="10">
        <v>-53.2</v>
      </c>
      <c r="J77" s="10">
        <v>-2.65</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18.295003486999999</v>
      </c>
      <c r="D79" s="9" t="str">
        <f t="shared" si="13"/>
        <v>N/A</v>
      </c>
      <c r="E79" s="8">
        <v>16.348097868</v>
      </c>
      <c r="F79" s="9" t="str">
        <f t="shared" si="15"/>
        <v>N/A</v>
      </c>
      <c r="G79" s="8">
        <v>17.624731476000001</v>
      </c>
      <c r="H79" s="9" t="str">
        <f t="shared" si="12"/>
        <v>N/A</v>
      </c>
      <c r="I79" s="10">
        <v>-10.6</v>
      </c>
      <c r="J79" s="10">
        <v>7.8090000000000002</v>
      </c>
      <c r="K79" s="9" t="str">
        <f t="shared" si="14"/>
        <v>Yes</v>
      </c>
    </row>
    <row r="80" spans="1:11" ht="25" x14ac:dyDescent="0.25">
      <c r="A80" s="69" t="s">
        <v>897</v>
      </c>
      <c r="B80" s="33" t="s">
        <v>217</v>
      </c>
      <c r="C80" s="73" t="s">
        <v>217</v>
      </c>
      <c r="D80" s="9" t="str">
        <f t="shared" si="13"/>
        <v>N/A</v>
      </c>
      <c r="E80" s="73" t="s">
        <v>217</v>
      </c>
      <c r="F80" s="9" t="str">
        <f t="shared" si="15"/>
        <v>N/A</v>
      </c>
      <c r="G80" s="73">
        <v>14.680455471</v>
      </c>
      <c r="H80" s="9" t="str">
        <f t="shared" si="12"/>
        <v>N/A</v>
      </c>
      <c r="I80" s="10" t="s">
        <v>217</v>
      </c>
      <c r="J80" s="74" t="s">
        <v>217</v>
      </c>
      <c r="K80" s="9" t="str">
        <f t="shared" si="14"/>
        <v>N/A</v>
      </c>
    </row>
    <row r="81" spans="1:11" x14ac:dyDescent="0.25">
      <c r="A81" s="69" t="s">
        <v>898</v>
      </c>
      <c r="B81" s="33" t="s">
        <v>217</v>
      </c>
      <c r="C81" s="75">
        <v>53.722749976999999</v>
      </c>
      <c r="D81" s="9" t="str">
        <f t="shared" ref="D81:D86" si="16">IF($B81="N/A","N/A",IF(C81&gt;15,"No",IF(C81&lt;-15,"No","Yes")))</f>
        <v>N/A</v>
      </c>
      <c r="E81" s="76">
        <v>55.755811930999997</v>
      </c>
      <c r="F81" s="9" t="str">
        <f t="shared" si="15"/>
        <v>N/A</v>
      </c>
      <c r="G81" s="76">
        <v>61.934424421000003</v>
      </c>
      <c r="H81" s="9" t="str">
        <f>IF($B81="N/A","N/A",IF(G81&gt;15,"No",IF(G81&lt;-15,"No","Yes")))</f>
        <v>N/A</v>
      </c>
      <c r="I81" s="10">
        <v>3.7839999999999998</v>
      </c>
      <c r="J81" s="10">
        <v>11.08</v>
      </c>
      <c r="K81" s="9" t="str">
        <f t="shared" ref="K81:K86" si="17">IF(J81="Div by 0", "N/A", IF(J81="N/A","N/A", IF(J81&gt;30, "No", IF(J81&lt;-30, "No", "Yes"))))</f>
        <v>Yes</v>
      </c>
    </row>
    <row r="82" spans="1:11" x14ac:dyDescent="0.25">
      <c r="A82" s="69" t="s">
        <v>899</v>
      </c>
      <c r="B82" s="33" t="s">
        <v>217</v>
      </c>
      <c r="C82" s="75">
        <v>112.59049143999999</v>
      </c>
      <c r="D82" s="9" t="str">
        <f t="shared" si="16"/>
        <v>N/A</v>
      </c>
      <c r="E82" s="76">
        <v>119.84882281</v>
      </c>
      <c r="F82" s="9" t="str">
        <f t="shared" si="15"/>
        <v>N/A</v>
      </c>
      <c r="G82" s="76">
        <v>121.97917068</v>
      </c>
      <c r="H82" s="9" t="str">
        <f t="shared" si="12"/>
        <v>N/A</v>
      </c>
      <c r="I82" s="10">
        <v>6.4470000000000001</v>
      </c>
      <c r="J82" s="10">
        <v>1.778</v>
      </c>
      <c r="K82" s="9" t="str">
        <f t="shared" si="17"/>
        <v>Yes</v>
      </c>
    </row>
    <row r="83" spans="1:11" x14ac:dyDescent="0.25">
      <c r="A83" s="69" t="s">
        <v>900</v>
      </c>
      <c r="B83" s="33" t="s">
        <v>217</v>
      </c>
      <c r="C83" s="75">
        <v>123.43906708999999</v>
      </c>
      <c r="D83" s="9" t="str">
        <f t="shared" si="16"/>
        <v>N/A</v>
      </c>
      <c r="E83" s="76">
        <v>135.53825338999999</v>
      </c>
      <c r="F83" s="9" t="str">
        <f t="shared" si="15"/>
        <v>N/A</v>
      </c>
      <c r="G83" s="76">
        <v>137.25610057</v>
      </c>
      <c r="H83" s="9" t="str">
        <f t="shared" si="12"/>
        <v>N/A</v>
      </c>
      <c r="I83" s="10">
        <v>9.8019999999999996</v>
      </c>
      <c r="J83" s="10">
        <v>1.2669999999999999</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93.015398318999999</v>
      </c>
      <c r="D85" s="9" t="str">
        <f t="shared" si="16"/>
        <v>N/A</v>
      </c>
      <c r="E85" s="76">
        <v>95.593768746999999</v>
      </c>
      <c r="F85" s="9" t="str">
        <f t="shared" si="15"/>
        <v>N/A</v>
      </c>
      <c r="G85" s="76">
        <v>98.955118714999998</v>
      </c>
      <c r="H85" s="9" t="str">
        <f t="shared" si="12"/>
        <v>N/A</v>
      </c>
      <c r="I85" s="10">
        <v>2.7719999999999998</v>
      </c>
      <c r="J85" s="10">
        <v>3.516</v>
      </c>
      <c r="K85" s="9" t="str">
        <f t="shared" si="17"/>
        <v>Yes</v>
      </c>
    </row>
    <row r="86" spans="1:11" ht="25" x14ac:dyDescent="0.25">
      <c r="A86" s="69" t="s">
        <v>903</v>
      </c>
      <c r="B86" s="33" t="s">
        <v>217</v>
      </c>
      <c r="C86" s="77" t="s">
        <v>217</v>
      </c>
      <c r="D86" s="9" t="str">
        <f t="shared" si="16"/>
        <v>N/A</v>
      </c>
      <c r="E86" s="77" t="s">
        <v>217</v>
      </c>
      <c r="F86" s="9" t="str">
        <f t="shared" si="15"/>
        <v>N/A</v>
      </c>
      <c r="G86" s="77">
        <v>109.80019317</v>
      </c>
      <c r="H86" s="9" t="str">
        <f t="shared" si="12"/>
        <v>N/A</v>
      </c>
      <c r="I86" s="10" t="s">
        <v>217</v>
      </c>
      <c r="J86" s="10" t="s">
        <v>217</v>
      </c>
      <c r="K86" s="9" t="str">
        <f t="shared" si="17"/>
        <v>N/A</v>
      </c>
    </row>
    <row r="87" spans="1:11" x14ac:dyDescent="0.25">
      <c r="A87" s="69" t="s">
        <v>32</v>
      </c>
      <c r="B87" s="33" t="s">
        <v>270</v>
      </c>
      <c r="C87" s="68">
        <v>92.687317902000004</v>
      </c>
      <c r="D87" s="9" t="str">
        <f>IF($B87="N/A","N/A",IF(C87&gt;60,"Yes","No"))</f>
        <v>Yes</v>
      </c>
      <c r="E87" s="8">
        <v>92.615912231999999</v>
      </c>
      <c r="F87" s="9" t="str">
        <f>IF($B87="N/A","N/A",IF(E87&gt;60,"Yes","No"))</f>
        <v>Yes</v>
      </c>
      <c r="G87" s="8">
        <v>92.483559796999998</v>
      </c>
      <c r="H87" s="9" t="str">
        <f>IF($B87="N/A","N/A",IF(G87&gt;60,"Yes","No"))</f>
        <v>Yes</v>
      </c>
      <c r="I87" s="10">
        <v>-7.6999999999999999E-2</v>
      </c>
      <c r="J87" s="10">
        <v>-0.14299999999999999</v>
      </c>
      <c r="K87" s="9" t="str">
        <f t="shared" ref="K87:K105" si="18">IF(J87="Div by 0", "N/A", IF(J87="N/A","N/A", IF(J87&gt;30, "No", IF(J87&lt;-30, "No", "Yes"))))</f>
        <v>Yes</v>
      </c>
    </row>
    <row r="88" spans="1:11" x14ac:dyDescent="0.25">
      <c r="A88" s="69" t="s">
        <v>39</v>
      </c>
      <c r="B88" s="33" t="s">
        <v>271</v>
      </c>
      <c r="C88" s="68">
        <v>99.618450971000001</v>
      </c>
      <c r="D88" s="9" t="str">
        <f>IF($B88="N/A","N/A",IF(C88&gt;100,"No",IF(C88&lt;85,"No","Yes")))</f>
        <v>Yes</v>
      </c>
      <c r="E88" s="8">
        <v>99.593831933000004</v>
      </c>
      <c r="F88" s="9" t="str">
        <f>IF($B88="N/A","N/A",IF(E88&gt;100,"No",IF(E88&lt;85,"No","Yes")))</f>
        <v>Yes</v>
      </c>
      <c r="G88" s="8">
        <v>99.496037057999999</v>
      </c>
      <c r="H88" s="9" t="str">
        <f>IF($B88="N/A","N/A",IF(G88&gt;100,"No",IF(G88&lt;85,"No","Yes")))</f>
        <v>Yes</v>
      </c>
      <c r="I88" s="10">
        <v>-2.5000000000000001E-2</v>
      </c>
      <c r="J88" s="10">
        <v>-9.8000000000000004E-2</v>
      </c>
      <c r="K88" s="9" t="str">
        <f t="shared" si="18"/>
        <v>Yes</v>
      </c>
    </row>
    <row r="89" spans="1:11" x14ac:dyDescent="0.25">
      <c r="A89" s="69" t="s">
        <v>904</v>
      </c>
      <c r="B89" s="33" t="s">
        <v>217</v>
      </c>
      <c r="C89" s="68">
        <v>45.653367111999998</v>
      </c>
      <c r="D89" s="9" t="str">
        <f>IF($B89="N/A","N/A",IF(C89&gt;15,"No",IF(C89&lt;-15,"No","Yes")))</f>
        <v>N/A</v>
      </c>
      <c r="E89" s="8">
        <v>44.898654684</v>
      </c>
      <c r="F89" s="9" t="str">
        <f>IF($B89="N/A","N/A",IF(E89&gt;15,"No",IF(E89&lt;-15,"No","Yes")))</f>
        <v>N/A</v>
      </c>
      <c r="G89" s="8">
        <v>44.716957729000001</v>
      </c>
      <c r="H89" s="9" t="str">
        <f>IF($B89="N/A","N/A",IF(G89&gt;15,"No",IF(G89&lt;-15,"No","Yes")))</f>
        <v>N/A</v>
      </c>
      <c r="I89" s="10">
        <v>-1.65</v>
      </c>
      <c r="J89" s="10">
        <v>-0.40500000000000003</v>
      </c>
      <c r="K89" s="9" t="str">
        <f t="shared" si="18"/>
        <v>Yes</v>
      </c>
    </row>
    <row r="90" spans="1:11" x14ac:dyDescent="0.25">
      <c r="A90" s="69" t="s">
        <v>845</v>
      </c>
      <c r="B90" s="33" t="s">
        <v>272</v>
      </c>
      <c r="C90" s="68">
        <v>10.157141104000001</v>
      </c>
      <c r="D90" s="9" t="str">
        <f>IF($B90="N/A","N/A",IF(C90&gt;25,"No",IF(C90&lt;5,"No","Yes")))</f>
        <v>Yes</v>
      </c>
      <c r="E90" s="8">
        <v>11.159785612</v>
      </c>
      <c r="F90" s="9" t="str">
        <f>IF($B90="N/A","N/A",IF(E90&gt;25,"No",IF(E90&lt;5,"No","Yes")))</f>
        <v>Yes</v>
      </c>
      <c r="G90" s="8">
        <v>12.187654567999999</v>
      </c>
      <c r="H90" s="9" t="str">
        <f>IF($B90="N/A","N/A",IF(G90&gt;25,"No",IF(G90&lt;5,"No","Yes")))</f>
        <v>Yes</v>
      </c>
      <c r="I90" s="10">
        <v>9.8710000000000004</v>
      </c>
      <c r="J90" s="10">
        <v>9.2100000000000009</v>
      </c>
      <c r="K90" s="9" t="str">
        <f t="shared" si="18"/>
        <v>Yes</v>
      </c>
    </row>
    <row r="91" spans="1:11" x14ac:dyDescent="0.25">
      <c r="A91" s="69" t="s">
        <v>846</v>
      </c>
      <c r="B91" s="33" t="s">
        <v>273</v>
      </c>
      <c r="C91" s="68">
        <v>49.887907955000003</v>
      </c>
      <c r="D91" s="9" t="str">
        <f>IF($B91="N/A","N/A",IF(C91&gt;70,"No",IF(C91&lt;40,"No","Yes")))</f>
        <v>Yes</v>
      </c>
      <c r="E91" s="8">
        <v>48.934907547000002</v>
      </c>
      <c r="F91" s="9" t="str">
        <f>IF($B91="N/A","N/A",IF(E91&gt;70,"No",IF(E91&lt;40,"No","Yes")))</f>
        <v>Yes</v>
      </c>
      <c r="G91" s="8">
        <v>47.796292516000001</v>
      </c>
      <c r="H91" s="9" t="str">
        <f>IF($B91="N/A","N/A",IF(G91&gt;70,"No",IF(G91&lt;40,"No","Yes")))</f>
        <v>Yes</v>
      </c>
      <c r="I91" s="10">
        <v>-1.91</v>
      </c>
      <c r="J91" s="10">
        <v>-2.33</v>
      </c>
      <c r="K91" s="9" t="str">
        <f t="shared" si="18"/>
        <v>Yes</v>
      </c>
    </row>
    <row r="92" spans="1:11" x14ac:dyDescent="0.25">
      <c r="A92" s="69" t="s">
        <v>847</v>
      </c>
      <c r="B92" s="33" t="s">
        <v>274</v>
      </c>
      <c r="C92" s="68">
        <v>39.954950941</v>
      </c>
      <c r="D92" s="9" t="str">
        <f>IF($B92="N/A","N/A",IF(C92&gt;55,"No",IF(C92&lt;20,"No","Yes")))</f>
        <v>Yes</v>
      </c>
      <c r="E92" s="8">
        <v>39.905306840999998</v>
      </c>
      <c r="F92" s="9" t="str">
        <f>IF($B92="N/A","N/A",IF(E92&gt;55,"No",IF(E92&lt;20,"No","Yes")))</f>
        <v>Yes</v>
      </c>
      <c r="G92" s="8">
        <v>40.016052916</v>
      </c>
      <c r="H92" s="9" t="str">
        <f>IF($B92="N/A","N/A",IF(G92&gt;55,"No",IF(G92&lt;20,"No","Yes")))</f>
        <v>Yes</v>
      </c>
      <c r="I92" s="10">
        <v>-0.124</v>
      </c>
      <c r="J92" s="10">
        <v>0.27750000000000002</v>
      </c>
      <c r="K92" s="9" t="str">
        <f t="shared" si="18"/>
        <v>Yes</v>
      </c>
    </row>
    <row r="93" spans="1:11" x14ac:dyDescent="0.25">
      <c r="A93" s="69" t="s">
        <v>167</v>
      </c>
      <c r="B93" s="33" t="s">
        <v>250</v>
      </c>
      <c r="C93" s="68">
        <v>92.473528181000006</v>
      </c>
      <c r="D93" s="9" t="str">
        <f>IF($B93="N/A","N/A",IF(C93&gt;95,"Yes","No"))</f>
        <v>No</v>
      </c>
      <c r="E93" s="8">
        <v>93.971044696000007</v>
      </c>
      <c r="F93" s="9" t="str">
        <f>IF($B93="N/A","N/A",IF(E93&gt;95,"Yes","No"))</f>
        <v>No</v>
      </c>
      <c r="G93" s="8">
        <v>94.520895210999996</v>
      </c>
      <c r="H93" s="9" t="str">
        <f>IF($B93="N/A","N/A",IF(G93&gt;95,"Yes","No"))</f>
        <v>No</v>
      </c>
      <c r="I93" s="10">
        <v>1.619</v>
      </c>
      <c r="J93" s="10">
        <v>0.58509999999999995</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16.041020239000002</v>
      </c>
      <c r="D95" s="9" t="str">
        <f>IF($B95="N/A","N/A",IF(C95&gt;15,"No",IF(C95&lt;-15,"No","Yes")))</f>
        <v>N/A</v>
      </c>
      <c r="E95" s="8">
        <v>21.806363856000001</v>
      </c>
      <c r="F95" s="9" t="str">
        <f>IF($B95="N/A","N/A",IF(E95&gt;15,"No",IF(E95&lt;-15,"No","Yes")))</f>
        <v>N/A</v>
      </c>
      <c r="G95" s="8">
        <v>25.052297988999999</v>
      </c>
      <c r="H95" s="9" t="str">
        <f>IF($B95="N/A","N/A",IF(G95&gt;15,"No",IF(G95&lt;-15,"No","Yes")))</f>
        <v>N/A</v>
      </c>
      <c r="I95" s="10">
        <v>35.94</v>
      </c>
      <c r="J95" s="10">
        <v>14.89</v>
      </c>
      <c r="K95" s="9" t="str">
        <f t="shared" si="18"/>
        <v>Yes</v>
      </c>
    </row>
    <row r="96" spans="1:11" x14ac:dyDescent="0.25">
      <c r="A96" s="69" t="s">
        <v>905</v>
      </c>
      <c r="B96" s="33" t="s">
        <v>217</v>
      </c>
      <c r="C96" s="68">
        <v>75.565681178999995</v>
      </c>
      <c r="D96" s="9" t="str">
        <f>IF($B96="N/A","N/A",IF(C96&gt;15,"No",IF(C96&lt;-15,"No","Yes")))</f>
        <v>N/A</v>
      </c>
      <c r="E96" s="8">
        <v>79.996908708999996</v>
      </c>
      <c r="F96" s="9" t="str">
        <f>IF($B96="N/A","N/A",IF(E96&gt;15,"No",IF(E96&lt;-15,"No","Yes")))</f>
        <v>N/A</v>
      </c>
      <c r="G96" s="8">
        <v>83.294633403999995</v>
      </c>
      <c r="H96" s="9" t="str">
        <f>IF($B96="N/A","N/A",IF(G96&gt;15,"No",IF(G96&lt;-15,"No","Yes")))</f>
        <v>N/A</v>
      </c>
      <c r="I96" s="10">
        <v>5.8639999999999999</v>
      </c>
      <c r="J96" s="10">
        <v>4.1219999999999999</v>
      </c>
      <c r="K96" s="9" t="str">
        <f t="shared" si="18"/>
        <v>Yes</v>
      </c>
    </row>
    <row r="97" spans="1:11" x14ac:dyDescent="0.25">
      <c r="A97" s="69" t="s">
        <v>906</v>
      </c>
      <c r="B97" s="33" t="s">
        <v>217</v>
      </c>
      <c r="C97" s="68">
        <v>70.962268144000006</v>
      </c>
      <c r="D97" s="9" t="str">
        <f>IF($B97="N/A","N/A",IF(C97&gt;15,"No",IF(C97&lt;-15,"No","Yes")))</f>
        <v>N/A</v>
      </c>
      <c r="E97" s="8">
        <v>75.105390572000005</v>
      </c>
      <c r="F97" s="9" t="str">
        <f>IF($B97="N/A","N/A",IF(E97&gt;15,"No",IF(E97&lt;-15,"No","Yes")))</f>
        <v>N/A</v>
      </c>
      <c r="G97" s="8">
        <v>79.878363363000005</v>
      </c>
      <c r="H97" s="9" t="str">
        <f>IF($B97="N/A","N/A",IF(G97&gt;15,"No",IF(G97&lt;-15,"No","Yes")))</f>
        <v>N/A</v>
      </c>
      <c r="I97" s="10">
        <v>5.8380000000000001</v>
      </c>
      <c r="J97" s="10">
        <v>6.3550000000000004</v>
      </c>
      <c r="K97" s="9" t="str">
        <f t="shared" si="18"/>
        <v>Yes</v>
      </c>
    </row>
    <row r="98" spans="1:11" x14ac:dyDescent="0.25">
      <c r="A98" s="69" t="s">
        <v>43</v>
      </c>
      <c r="B98" s="33" t="s">
        <v>227</v>
      </c>
      <c r="C98" s="68">
        <v>94.904774337000006</v>
      </c>
      <c r="D98" s="9" t="str">
        <f>IF($B98="N/A","N/A",IF(C98&gt;100,"No",IF(C98&lt;98,"No","Yes")))</f>
        <v>No</v>
      </c>
      <c r="E98" s="8">
        <v>95.691599253000007</v>
      </c>
      <c r="F98" s="9" t="str">
        <f>IF($B98="N/A","N/A",IF(E98&gt;100,"No",IF(E98&lt;98,"No","Yes")))</f>
        <v>No</v>
      </c>
      <c r="G98" s="8">
        <v>96.089233062000005</v>
      </c>
      <c r="H98" s="9" t="str">
        <f>IF($B98="N/A","N/A",IF(G98&gt;100,"No",IF(G98&lt;98,"No","Yes")))</f>
        <v>No</v>
      </c>
      <c r="I98" s="10">
        <v>0.82909999999999995</v>
      </c>
      <c r="J98" s="10">
        <v>0.41549999999999998</v>
      </c>
      <c r="K98" s="9" t="str">
        <f t="shared" si="18"/>
        <v>Yes</v>
      </c>
    </row>
    <row r="99" spans="1:11" x14ac:dyDescent="0.25">
      <c r="A99" s="69" t="s">
        <v>44</v>
      </c>
      <c r="B99" s="33" t="s">
        <v>217</v>
      </c>
      <c r="C99" s="68">
        <v>67.773258776000006</v>
      </c>
      <c r="D99" s="9" t="str">
        <f>IF($B99="N/A","N/A",IF(C99&gt;15,"No",IF(C99&lt;-15,"No","Yes")))</f>
        <v>N/A</v>
      </c>
      <c r="E99" s="8">
        <v>67.868210265000002</v>
      </c>
      <c r="F99" s="9" t="str">
        <f>IF($B99="N/A","N/A",IF(E99&gt;15,"No",IF(E99&lt;-15,"No","Yes")))</f>
        <v>N/A</v>
      </c>
      <c r="G99" s="8">
        <v>66.665617845</v>
      </c>
      <c r="H99" s="9" t="str">
        <f>IF($B99="N/A","N/A",IF(G99&gt;15,"No",IF(G99&lt;-15,"No","Yes")))</f>
        <v>N/A</v>
      </c>
      <c r="I99" s="10">
        <v>0.1401</v>
      </c>
      <c r="J99" s="10">
        <v>-1.77</v>
      </c>
      <c r="K99" s="9" t="str">
        <f t="shared" si="18"/>
        <v>Yes</v>
      </c>
    </row>
    <row r="100" spans="1:11" x14ac:dyDescent="0.25">
      <c r="A100" s="69" t="s">
        <v>45</v>
      </c>
      <c r="B100" s="33" t="s">
        <v>217</v>
      </c>
      <c r="C100" s="68">
        <v>32.226741224000001</v>
      </c>
      <c r="D100" s="9" t="str">
        <f>IF($B100="N/A","N/A",IF(C100&gt;15,"No",IF(C100&lt;-15,"No","Yes")))</f>
        <v>N/A</v>
      </c>
      <c r="E100" s="8">
        <v>32.131789734999998</v>
      </c>
      <c r="F100" s="9" t="str">
        <f>IF($B100="N/A","N/A",IF(E100&gt;15,"No",IF(E100&lt;-15,"No","Yes")))</f>
        <v>N/A</v>
      </c>
      <c r="G100" s="8">
        <v>33.334382155</v>
      </c>
      <c r="H100" s="9" t="str">
        <f>IF($B100="N/A","N/A",IF(G100&gt;15,"No",IF(G100&lt;-15,"No","Yes")))</f>
        <v>N/A</v>
      </c>
      <c r="I100" s="10">
        <v>-0.29499999999999998</v>
      </c>
      <c r="J100" s="10">
        <v>3.7429999999999999</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99.976536471000003</v>
      </c>
      <c r="D104" s="9" t="str">
        <f>IF($B104="N/A","N/A",IF(C104&gt;100,"No",IF(C104&lt;98,"No","Yes")))</f>
        <v>Yes</v>
      </c>
      <c r="E104" s="8">
        <v>99.999740079999995</v>
      </c>
      <c r="F104" s="9" t="str">
        <f>IF($B104="N/A","N/A",IF(E104&gt;100,"No",IF(E104&lt;98,"No","Yes")))</f>
        <v>Yes</v>
      </c>
      <c r="G104" s="8">
        <v>99.999530066000005</v>
      </c>
      <c r="H104" s="9" t="str">
        <f>IF($B104="N/A","N/A",IF(G104&gt;100,"No",IF(G104&lt;98,"No","Yes")))</f>
        <v>Yes</v>
      </c>
      <c r="I104" s="10">
        <v>2.3199999999999998E-2</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76.347246416999994</v>
      </c>
      <c r="D107" s="9" t="str">
        <f t="shared" ref="D107:D130" si="19">IF($B107="N/A","N/A",IF(C107&gt;15,"No",IF(C107&lt;-15,"No","Yes")))</f>
        <v>N/A</v>
      </c>
      <c r="E107" s="9">
        <v>78.338292398999997</v>
      </c>
      <c r="F107" s="9" t="str">
        <f t="shared" ref="F107:F130" si="20">IF($B107="N/A","N/A",IF(E107&gt;15,"No",IF(E107&lt;-15,"No","Yes")))</f>
        <v>N/A</v>
      </c>
      <c r="G107" s="8">
        <v>77.688840884000001</v>
      </c>
      <c r="H107" s="9" t="str">
        <f t="shared" ref="H107:H130" si="21">IF($B107="N/A","N/A",IF(G107&gt;15,"No",IF(G107&lt;-15,"No","Yes")))</f>
        <v>N/A</v>
      </c>
      <c r="I107" s="10">
        <v>2.6080000000000001</v>
      </c>
      <c r="J107" s="10">
        <v>-0.82899999999999996</v>
      </c>
      <c r="K107" s="9" t="str">
        <f t="shared" ref="K107:K130" si="22">IF(J107="Div by 0", "N/A", IF(J107="N/A","N/A", IF(J107&gt;30, "No", IF(J107&lt;-30, "No", "Yes"))))</f>
        <v>Yes</v>
      </c>
    </row>
    <row r="108" spans="1:11" x14ac:dyDescent="0.25">
      <c r="A108" s="69" t="s">
        <v>908</v>
      </c>
      <c r="B108" s="33" t="s">
        <v>217</v>
      </c>
      <c r="C108" s="78">
        <v>5.3633091759999996</v>
      </c>
      <c r="D108" s="33" t="s">
        <v>217</v>
      </c>
      <c r="E108" s="9">
        <v>5.3144475316999999</v>
      </c>
      <c r="F108" s="33" t="s">
        <v>217</v>
      </c>
      <c r="G108" s="8">
        <v>4.6978732966000001</v>
      </c>
      <c r="H108" s="33" t="s">
        <v>217</v>
      </c>
      <c r="I108" s="10">
        <v>-0.91100000000000003</v>
      </c>
      <c r="J108" s="10">
        <v>-11.6</v>
      </c>
      <c r="K108" s="9" t="str">
        <f t="shared" si="22"/>
        <v>Yes</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6.3342202599999994E-2</v>
      </c>
      <c r="D111" s="9" t="str">
        <f t="shared" si="19"/>
        <v>N/A</v>
      </c>
      <c r="E111" s="9">
        <v>0</v>
      </c>
      <c r="F111" s="9" t="str">
        <f t="shared" si="20"/>
        <v>N/A</v>
      </c>
      <c r="G111" s="8">
        <v>0</v>
      </c>
      <c r="H111" s="9" t="str">
        <f t="shared" si="21"/>
        <v>N/A</v>
      </c>
      <c r="I111" s="10">
        <v>-100</v>
      </c>
      <c r="J111" s="10" t="s">
        <v>1742</v>
      </c>
      <c r="K111" s="9" t="str">
        <f t="shared" si="22"/>
        <v>N/A</v>
      </c>
    </row>
    <row r="112" spans="1:11" x14ac:dyDescent="0.25">
      <c r="A112" s="69" t="s">
        <v>912</v>
      </c>
      <c r="B112" s="33" t="s">
        <v>217</v>
      </c>
      <c r="C112" s="78">
        <v>1.6216122577000001</v>
      </c>
      <c r="D112" s="9" t="str">
        <f t="shared" si="19"/>
        <v>N/A</v>
      </c>
      <c r="E112" s="9">
        <v>1.5019219413</v>
      </c>
      <c r="F112" s="9" t="str">
        <f t="shared" si="20"/>
        <v>N/A</v>
      </c>
      <c r="G112" s="8">
        <v>1.0989718393000001</v>
      </c>
      <c r="H112" s="9" t="str">
        <f t="shared" si="21"/>
        <v>N/A</v>
      </c>
      <c r="I112" s="10">
        <v>-7.38</v>
      </c>
      <c r="J112" s="10">
        <v>-26.8</v>
      </c>
      <c r="K112" s="9" t="str">
        <f t="shared" si="22"/>
        <v>Yes</v>
      </c>
    </row>
    <row r="113" spans="1:11" x14ac:dyDescent="0.25">
      <c r="A113" s="69" t="s">
        <v>913</v>
      </c>
      <c r="B113" s="33" t="s">
        <v>217</v>
      </c>
      <c r="C113" s="78">
        <v>0.1203619294</v>
      </c>
      <c r="D113" s="9" t="str">
        <f t="shared" si="19"/>
        <v>N/A</v>
      </c>
      <c r="E113" s="9">
        <v>4.1665918000000001E-3</v>
      </c>
      <c r="F113" s="9" t="str">
        <f t="shared" si="20"/>
        <v>N/A</v>
      </c>
      <c r="G113" s="8">
        <v>4.1413791999999998E-3</v>
      </c>
      <c r="H113" s="9" t="str">
        <f t="shared" si="21"/>
        <v>N/A</v>
      </c>
      <c r="I113" s="10">
        <v>-96.5</v>
      </c>
      <c r="J113" s="10">
        <v>-0.60499999999999998</v>
      </c>
      <c r="K113" s="9" t="str">
        <f t="shared" si="22"/>
        <v>Yes</v>
      </c>
    </row>
    <row r="114" spans="1:11" x14ac:dyDescent="0.25">
      <c r="A114" s="69" t="s">
        <v>914</v>
      </c>
      <c r="B114" s="33" t="s">
        <v>217</v>
      </c>
      <c r="C114" s="78">
        <v>0</v>
      </c>
      <c r="D114" s="9" t="str">
        <f t="shared" si="19"/>
        <v>N/A</v>
      </c>
      <c r="E114" s="9">
        <v>0</v>
      </c>
      <c r="F114" s="9" t="str">
        <f t="shared" si="20"/>
        <v>N/A</v>
      </c>
      <c r="G114" s="8">
        <v>0</v>
      </c>
      <c r="H114" s="9" t="str">
        <f t="shared" si="21"/>
        <v>N/A</v>
      </c>
      <c r="I114" s="10" t="s">
        <v>1742</v>
      </c>
      <c r="J114" s="10" t="s">
        <v>1742</v>
      </c>
      <c r="K114" s="9" t="str">
        <f t="shared" si="22"/>
        <v>N/A</v>
      </c>
    </row>
    <row r="115" spans="1:11" x14ac:dyDescent="0.25">
      <c r="A115" s="69" t="s">
        <v>915</v>
      </c>
      <c r="B115" s="33" t="s">
        <v>217</v>
      </c>
      <c r="C115" s="78">
        <v>0.32020011910000001</v>
      </c>
      <c r="D115" s="9" t="str">
        <f t="shared" si="19"/>
        <v>N/A</v>
      </c>
      <c r="E115" s="9">
        <v>0.32167432829999998</v>
      </c>
      <c r="F115" s="9" t="str">
        <f t="shared" si="20"/>
        <v>N/A</v>
      </c>
      <c r="G115" s="8">
        <v>0.32070154020000002</v>
      </c>
      <c r="H115" s="9" t="str">
        <f t="shared" si="21"/>
        <v>N/A</v>
      </c>
      <c r="I115" s="10">
        <v>0.46039999999999998</v>
      </c>
      <c r="J115" s="10">
        <v>-0.30199999999999999</v>
      </c>
      <c r="K115" s="9" t="str">
        <f t="shared" si="22"/>
        <v>Yes</v>
      </c>
    </row>
    <row r="116" spans="1:11" x14ac:dyDescent="0.25">
      <c r="A116" s="69" t="s">
        <v>916</v>
      </c>
      <c r="B116" s="33" t="s">
        <v>217</v>
      </c>
      <c r="C116" s="78">
        <v>0.60335601120000004</v>
      </c>
      <c r="D116" s="9" t="str">
        <f t="shared" si="19"/>
        <v>N/A</v>
      </c>
      <c r="E116" s="9">
        <v>0.71909102349999998</v>
      </c>
      <c r="F116" s="9" t="str">
        <f t="shared" si="20"/>
        <v>N/A</v>
      </c>
      <c r="G116" s="8">
        <v>0.70961781889999997</v>
      </c>
      <c r="H116" s="9" t="str">
        <f t="shared" si="21"/>
        <v>N/A</v>
      </c>
      <c r="I116" s="10">
        <v>19.18</v>
      </c>
      <c r="J116" s="10">
        <v>-1.32</v>
      </c>
      <c r="K116" s="9" t="str">
        <f t="shared" si="22"/>
        <v>Yes</v>
      </c>
    </row>
    <row r="117" spans="1:11" x14ac:dyDescent="0.25">
      <c r="A117" s="69" t="s">
        <v>917</v>
      </c>
      <c r="B117" s="33" t="s">
        <v>217</v>
      </c>
      <c r="C117" s="78">
        <v>4.6963467100000003E-2</v>
      </c>
      <c r="D117" s="9" t="str">
        <f t="shared" si="19"/>
        <v>N/A</v>
      </c>
      <c r="E117" s="9">
        <v>6.9649286300000002E-2</v>
      </c>
      <c r="F117" s="9" t="str">
        <f t="shared" si="20"/>
        <v>N/A</v>
      </c>
      <c r="G117" s="8">
        <v>7.2759526699999993E-2</v>
      </c>
      <c r="H117" s="9" t="str">
        <f t="shared" si="21"/>
        <v>N/A</v>
      </c>
      <c r="I117" s="10">
        <v>48.31</v>
      </c>
      <c r="J117" s="10">
        <v>4.4660000000000002</v>
      </c>
      <c r="K117" s="9" t="str">
        <f t="shared" si="22"/>
        <v>Yes</v>
      </c>
    </row>
    <row r="118" spans="1:11" x14ac:dyDescent="0.25">
      <c r="A118" s="69" t="s">
        <v>918</v>
      </c>
      <c r="B118" s="33" t="s">
        <v>217</v>
      </c>
      <c r="C118" s="78">
        <v>2.5874731888000002</v>
      </c>
      <c r="D118" s="9" t="str">
        <f t="shared" si="19"/>
        <v>N/A</v>
      </c>
      <c r="E118" s="9">
        <v>2.6979443604000002</v>
      </c>
      <c r="F118" s="9" t="str">
        <f t="shared" si="20"/>
        <v>N/A</v>
      </c>
      <c r="G118" s="8">
        <v>2.4916811923000002</v>
      </c>
      <c r="H118" s="9" t="str">
        <f t="shared" si="21"/>
        <v>N/A</v>
      </c>
      <c r="I118" s="10">
        <v>4.2690000000000001</v>
      </c>
      <c r="J118" s="10">
        <v>-7.65</v>
      </c>
      <c r="K118" s="9" t="str">
        <f t="shared" si="22"/>
        <v>Yes</v>
      </c>
    </row>
    <row r="119" spans="1:11" x14ac:dyDescent="0.25">
      <c r="A119" s="69" t="s">
        <v>919</v>
      </c>
      <c r="B119" s="33" t="s">
        <v>217</v>
      </c>
      <c r="C119" s="78">
        <v>18.289444407000001</v>
      </c>
      <c r="D119" s="9" t="str">
        <f t="shared" si="19"/>
        <v>N/A</v>
      </c>
      <c r="E119" s="9">
        <v>16.347260069000001</v>
      </c>
      <c r="F119" s="9" t="str">
        <f t="shared" si="20"/>
        <v>N/A</v>
      </c>
      <c r="G119" s="8">
        <v>17.613285819000001</v>
      </c>
      <c r="H119" s="9" t="str">
        <f t="shared" si="21"/>
        <v>N/A</v>
      </c>
      <c r="I119" s="10">
        <v>-10.6</v>
      </c>
      <c r="J119" s="10">
        <v>7.7450000000000001</v>
      </c>
      <c r="K119" s="9" t="str">
        <f t="shared" si="22"/>
        <v>Yes</v>
      </c>
    </row>
    <row r="120" spans="1:11" x14ac:dyDescent="0.25">
      <c r="A120" s="69" t="s">
        <v>920</v>
      </c>
      <c r="B120" s="33" t="s">
        <v>217</v>
      </c>
      <c r="C120" s="78">
        <v>10.881944747</v>
      </c>
      <c r="D120" s="9" t="str">
        <f t="shared" si="19"/>
        <v>N/A</v>
      </c>
      <c r="E120" s="9">
        <v>10.151157230999999</v>
      </c>
      <c r="F120" s="9" t="str">
        <f t="shared" si="20"/>
        <v>N/A</v>
      </c>
      <c r="G120" s="8">
        <v>11.51084123</v>
      </c>
      <c r="H120" s="9" t="str">
        <f t="shared" si="21"/>
        <v>N/A</v>
      </c>
      <c r="I120" s="10">
        <v>-6.72</v>
      </c>
      <c r="J120" s="10">
        <v>13.39</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2.3181171275999999</v>
      </c>
      <c r="D123" s="9" t="str">
        <f t="shared" si="19"/>
        <v>N/A</v>
      </c>
      <c r="E123" s="9">
        <v>2.2900171014000001</v>
      </c>
      <c r="F123" s="9" t="str">
        <f t="shared" si="20"/>
        <v>N/A</v>
      </c>
      <c r="G123" s="8">
        <v>2.1399214537</v>
      </c>
      <c r="H123" s="9" t="str">
        <f t="shared" si="21"/>
        <v>N/A</v>
      </c>
      <c r="I123" s="10">
        <v>-1.21</v>
      </c>
      <c r="J123" s="10">
        <v>-6.55</v>
      </c>
      <c r="K123" s="9" t="str">
        <f t="shared" si="22"/>
        <v>Yes</v>
      </c>
    </row>
    <row r="124" spans="1:11" x14ac:dyDescent="0.25">
      <c r="A124" s="69" t="s">
        <v>924</v>
      </c>
      <c r="B124" s="33" t="s">
        <v>217</v>
      </c>
      <c r="C124" s="78">
        <v>0.75544776459999996</v>
      </c>
      <c r="D124" s="9" t="str">
        <f t="shared" si="19"/>
        <v>N/A</v>
      </c>
      <c r="E124" s="9">
        <v>0</v>
      </c>
      <c r="F124" s="9" t="str">
        <f t="shared" si="20"/>
        <v>N/A</v>
      </c>
      <c r="G124" s="8">
        <v>0</v>
      </c>
      <c r="H124" s="9" t="str">
        <f t="shared" si="21"/>
        <v>N/A</v>
      </c>
      <c r="I124" s="10">
        <v>-100</v>
      </c>
      <c r="J124" s="10" t="s">
        <v>1742</v>
      </c>
      <c r="K124" s="9" t="str">
        <f t="shared" si="22"/>
        <v>N/A</v>
      </c>
    </row>
    <row r="125" spans="1:11" x14ac:dyDescent="0.25">
      <c r="A125" s="69" t="s">
        <v>925</v>
      </c>
      <c r="B125" s="33" t="s">
        <v>217</v>
      </c>
      <c r="C125" s="78">
        <v>3.8484792267999999</v>
      </c>
      <c r="D125" s="9" t="str">
        <f t="shared" si="19"/>
        <v>N/A</v>
      </c>
      <c r="E125" s="9">
        <v>3.874903502</v>
      </c>
      <c r="F125" s="9" t="str">
        <f t="shared" si="20"/>
        <v>N/A</v>
      </c>
      <c r="G125" s="8">
        <v>3.9273621826</v>
      </c>
      <c r="H125" s="9" t="str">
        <f t="shared" si="21"/>
        <v>N/A</v>
      </c>
      <c r="I125" s="10">
        <v>0.68659999999999999</v>
      </c>
      <c r="J125" s="10">
        <v>1.3540000000000001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1.0031791999999999E-2</v>
      </c>
      <c r="D127" s="9" t="str">
        <f t="shared" si="19"/>
        <v>N/A</v>
      </c>
      <c r="E127" s="9">
        <v>0</v>
      </c>
      <c r="F127" s="9" t="str">
        <f t="shared" si="20"/>
        <v>N/A</v>
      </c>
      <c r="G127" s="8">
        <v>0</v>
      </c>
      <c r="H127" s="9" t="str">
        <f t="shared" si="21"/>
        <v>N/A</v>
      </c>
      <c r="I127" s="10">
        <v>-100</v>
      </c>
      <c r="J127" s="10" t="s">
        <v>1742</v>
      </c>
      <c r="K127" s="9" t="str">
        <f t="shared" si="22"/>
        <v>N/A</v>
      </c>
    </row>
    <row r="128" spans="1:11" x14ac:dyDescent="0.25">
      <c r="A128" s="69" t="s">
        <v>928</v>
      </c>
      <c r="B128" s="33" t="s">
        <v>217</v>
      </c>
      <c r="C128" s="78">
        <v>0.14596991349999999</v>
      </c>
      <c r="D128" s="9" t="str">
        <f t="shared" si="19"/>
        <v>N/A</v>
      </c>
      <c r="E128" s="9">
        <v>0</v>
      </c>
      <c r="F128" s="9" t="str">
        <f t="shared" si="20"/>
        <v>N/A</v>
      </c>
      <c r="G128" s="8">
        <v>0</v>
      </c>
      <c r="H128" s="9" t="str">
        <f t="shared" si="21"/>
        <v>N/A</v>
      </c>
      <c r="I128" s="10">
        <v>-100</v>
      </c>
      <c r="J128" s="10" t="s">
        <v>1742</v>
      </c>
      <c r="K128" s="9" t="str">
        <f t="shared" si="22"/>
        <v>N/A</v>
      </c>
    </row>
    <row r="129" spans="1:11" x14ac:dyDescent="0.25">
      <c r="A129" s="69" t="s">
        <v>929</v>
      </c>
      <c r="B129" s="33" t="s">
        <v>217</v>
      </c>
      <c r="C129" s="78">
        <v>2.31416313E-2</v>
      </c>
      <c r="D129" s="9" t="str">
        <f t="shared" si="19"/>
        <v>N/A</v>
      </c>
      <c r="E129" s="9">
        <v>0</v>
      </c>
      <c r="F129" s="9" t="str">
        <f t="shared" si="20"/>
        <v>N/A</v>
      </c>
      <c r="G129" s="8">
        <v>0</v>
      </c>
      <c r="H129" s="9" t="str">
        <f t="shared" si="21"/>
        <v>N/A</v>
      </c>
      <c r="I129" s="10">
        <v>-100</v>
      </c>
      <c r="J129" s="10" t="s">
        <v>1742</v>
      </c>
      <c r="K129" s="9" t="str">
        <f t="shared" si="22"/>
        <v>N/A</v>
      </c>
    </row>
    <row r="130" spans="1:11" x14ac:dyDescent="0.25">
      <c r="A130" s="69" t="s">
        <v>930</v>
      </c>
      <c r="B130" s="33" t="s">
        <v>217</v>
      </c>
      <c r="C130" s="78">
        <v>0.30631220409999999</v>
      </c>
      <c r="D130" s="9" t="str">
        <f t="shared" si="19"/>
        <v>N/A</v>
      </c>
      <c r="E130" s="9">
        <v>3.1182235499999999E-2</v>
      </c>
      <c r="F130" s="9" t="str">
        <f t="shared" si="20"/>
        <v>N/A</v>
      </c>
      <c r="G130" s="8">
        <v>3.5160953299999999E-2</v>
      </c>
      <c r="H130" s="9" t="str">
        <f t="shared" si="21"/>
        <v>N/A</v>
      </c>
      <c r="I130" s="10">
        <v>-89.8</v>
      </c>
      <c r="J130" s="10">
        <v>12.76</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2631798</v>
      </c>
      <c r="D6" s="9" t="str">
        <f>IF($B6="N/A","N/A",IF(C6&gt;15,"No",IF(C6&lt;-15,"No","Yes")))</f>
        <v>N/A</v>
      </c>
      <c r="E6" s="34">
        <v>2678489</v>
      </c>
      <c r="F6" s="9" t="str">
        <f>IF($B6="N/A","N/A",IF(E6&gt;15,"No",IF(E6&lt;-15,"No","Yes")))</f>
        <v>N/A</v>
      </c>
      <c r="G6" s="34">
        <v>2627089</v>
      </c>
      <c r="H6" s="9" t="str">
        <f>IF($B6="N/A","N/A",IF(G6&gt;15,"No",IF(G6&lt;-15,"No","Yes")))</f>
        <v>N/A</v>
      </c>
      <c r="I6" s="10">
        <v>1.774</v>
      </c>
      <c r="J6" s="10">
        <v>-1.92</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26.607671636999999</v>
      </c>
      <c r="D9" s="9" t="str">
        <f t="shared" ref="D9:D17" si="1">IF($B9="N/A","N/A",IF(C9&gt;15,"No",IF(C9&lt;-15,"No","Yes")))</f>
        <v>N/A</v>
      </c>
      <c r="E9" s="35">
        <v>25.672522828999998</v>
      </c>
      <c r="F9" s="9" t="str">
        <f>IF($B9="N/A","N/A",IF(E9&gt;15,"No",IF(E9&lt;-15,"No","Yes")))</f>
        <v>N/A</v>
      </c>
      <c r="G9" s="35">
        <v>26.747908807000002</v>
      </c>
      <c r="H9" s="9" t="str">
        <f>IF($B9="N/A","N/A",IF(G9&gt;15,"No",IF(G9&lt;-15,"No","Yes")))</f>
        <v>N/A</v>
      </c>
      <c r="I9" s="10">
        <v>-3.51</v>
      </c>
      <c r="J9" s="10">
        <v>4.1890000000000001</v>
      </c>
      <c r="K9" s="9" t="str">
        <f t="shared" si="0"/>
        <v>Yes</v>
      </c>
    </row>
    <row r="10" spans="1:11" x14ac:dyDescent="0.25">
      <c r="A10" s="69" t="s">
        <v>16</v>
      </c>
      <c r="B10" s="33" t="s">
        <v>217</v>
      </c>
      <c r="C10" s="68">
        <v>3.8350207729000001</v>
      </c>
      <c r="D10" s="9" t="str">
        <f t="shared" si="1"/>
        <v>N/A</v>
      </c>
      <c r="E10" s="8">
        <v>4.2177137930999997</v>
      </c>
      <c r="F10" s="9" t="str">
        <f>IF($B10="N/A","N/A",IF(E10&gt;15,"No",IF(E10&lt;-15,"No","Yes")))</f>
        <v>N/A</v>
      </c>
      <c r="G10" s="8">
        <v>4.6521453974</v>
      </c>
      <c r="H10" s="9" t="str">
        <f>IF($B10="N/A","N/A",IF(G10&gt;15,"No",IF(G10&lt;-15,"No","Yes")))</f>
        <v>N/A</v>
      </c>
      <c r="I10" s="10">
        <v>9.9789999999999992</v>
      </c>
      <c r="J10" s="10">
        <v>10.3</v>
      </c>
      <c r="K10" s="9" t="str">
        <f t="shared" si="0"/>
        <v>Yes</v>
      </c>
    </row>
    <row r="11" spans="1:11" x14ac:dyDescent="0.25">
      <c r="A11" s="69" t="s">
        <v>36</v>
      </c>
      <c r="B11" s="33" t="s">
        <v>217</v>
      </c>
      <c r="C11" s="68">
        <v>0.26098985340000003</v>
      </c>
      <c r="D11" s="9" t="str">
        <f t="shared" si="1"/>
        <v>N/A</v>
      </c>
      <c r="E11" s="8">
        <v>0.52660942450000003</v>
      </c>
      <c r="F11" s="9" t="str">
        <f>IF($B11="N/A","N/A",IF(E11&gt;15,"No",IF(E11&lt;-15,"No","Yes")))</f>
        <v>N/A</v>
      </c>
      <c r="G11" s="8">
        <v>0.390802329</v>
      </c>
      <c r="H11" s="9" t="str">
        <f>IF($B11="N/A","N/A",IF(G11&gt;15,"No",IF(G11&lt;-15,"No","Yes")))</f>
        <v>N/A</v>
      </c>
      <c r="I11" s="10">
        <v>101.8</v>
      </c>
      <c r="J11" s="10">
        <v>-25.8</v>
      </c>
      <c r="K11" s="9" t="str">
        <f t="shared" si="0"/>
        <v>Yes</v>
      </c>
    </row>
    <row r="12" spans="1:11" x14ac:dyDescent="0.25">
      <c r="A12" s="69" t="s">
        <v>37</v>
      </c>
      <c r="B12" s="33" t="s">
        <v>217</v>
      </c>
      <c r="C12" s="68">
        <v>0</v>
      </c>
      <c r="D12" s="9" t="str">
        <f t="shared" si="1"/>
        <v>N/A</v>
      </c>
      <c r="E12" s="8">
        <v>0</v>
      </c>
      <c r="F12" s="9" t="str">
        <f>IF($B12="N/A","N/A",IF(E12&gt;15,"No",IF(E12&lt;-15,"No","Yes")))</f>
        <v>N/A</v>
      </c>
      <c r="G12" s="8">
        <v>0</v>
      </c>
      <c r="H12" s="9" t="str">
        <f>IF($B12="N/A","N/A",IF(G12&gt;15,"No",IF(G12&lt;-15,"No","Yes")))</f>
        <v>N/A</v>
      </c>
      <c r="I12" s="10" t="s">
        <v>1742</v>
      </c>
      <c r="J12" s="10" t="s">
        <v>1742</v>
      </c>
      <c r="K12" s="9" t="str">
        <f t="shared" si="0"/>
        <v>N/A</v>
      </c>
    </row>
    <row r="13" spans="1:11" x14ac:dyDescent="0.25">
      <c r="A13" s="69" t="s">
        <v>38</v>
      </c>
      <c r="B13" s="33" t="s">
        <v>217</v>
      </c>
      <c r="C13" s="68">
        <v>4.0461129799000002</v>
      </c>
      <c r="D13" s="9" t="str">
        <f t="shared" si="1"/>
        <v>N/A</v>
      </c>
      <c r="E13" s="8">
        <v>4.4320871145999998</v>
      </c>
      <c r="F13" s="9" t="str">
        <f>IF($B13="N/A","N/A",IF(E13&gt;15,"No",IF(E13&lt;-15,"No","Yes")))</f>
        <v>N/A</v>
      </c>
      <c r="G13" s="8">
        <v>4.9139745367999996</v>
      </c>
      <c r="H13" s="9" t="str">
        <f>IF($B13="N/A","N/A",IF(G13&gt;15,"No",IF(G13&lt;-15,"No","Yes")))</f>
        <v>N/A</v>
      </c>
      <c r="I13" s="10">
        <v>9.5389999999999997</v>
      </c>
      <c r="J13" s="10">
        <v>10.87</v>
      </c>
      <c r="K13" s="9" t="str">
        <f t="shared" si="0"/>
        <v>Yes</v>
      </c>
    </row>
    <row r="14" spans="1:11" x14ac:dyDescent="0.25">
      <c r="A14" s="69" t="s">
        <v>676</v>
      </c>
      <c r="B14" s="33" t="s">
        <v>217</v>
      </c>
      <c r="C14" s="68">
        <v>28.660444304999999</v>
      </c>
      <c r="D14" s="9" t="str">
        <f t="shared" si="1"/>
        <v>N/A</v>
      </c>
      <c r="E14" s="8">
        <v>27.530185862</v>
      </c>
      <c r="F14" s="9" t="str">
        <f t="shared" ref="F14:F33" si="2">IF($B14="N/A","N/A",IF(E14&gt;15,"No",IF(E14&lt;-15,"No","Yes")))</f>
        <v>N/A</v>
      </c>
      <c r="G14" s="8">
        <v>25.956638697999999</v>
      </c>
      <c r="H14" s="9" t="str">
        <f t="shared" ref="H14:H33" si="3">IF($B14="N/A","N/A",IF(G14&gt;15,"No",IF(G14&lt;-15,"No","Yes")))</f>
        <v>N/A</v>
      </c>
      <c r="I14" s="10">
        <v>-3.94</v>
      </c>
      <c r="J14" s="10">
        <v>-5.72</v>
      </c>
      <c r="K14" s="9" t="str">
        <f t="shared" ref="K14:K30" si="4">IF(J14="Div by 0", "N/A", IF(J14="N/A","N/A", IF(J14&gt;30, "No", IF(J14&lt;-30, "No", "Yes"))))</f>
        <v>Yes</v>
      </c>
    </row>
    <row r="15" spans="1:11" x14ac:dyDescent="0.25">
      <c r="A15" s="69" t="s">
        <v>677</v>
      </c>
      <c r="B15" s="33" t="s">
        <v>217</v>
      </c>
      <c r="C15" s="68">
        <v>3.3187577465999998</v>
      </c>
      <c r="D15" s="9" t="str">
        <f t="shared" si="1"/>
        <v>N/A</v>
      </c>
      <c r="E15" s="8">
        <v>3.1121277704999999</v>
      </c>
      <c r="F15" s="9" t="str">
        <f t="shared" si="2"/>
        <v>N/A</v>
      </c>
      <c r="G15" s="8">
        <v>2.7151345081999998</v>
      </c>
      <c r="H15" s="9" t="str">
        <f t="shared" si="3"/>
        <v>N/A</v>
      </c>
      <c r="I15" s="10">
        <v>-6.23</v>
      </c>
      <c r="J15" s="10">
        <v>-12.8</v>
      </c>
      <c r="K15" s="9" t="str">
        <f t="shared" si="4"/>
        <v>Yes</v>
      </c>
    </row>
    <row r="16" spans="1:11" x14ac:dyDescent="0.25">
      <c r="A16" s="69" t="s">
        <v>380</v>
      </c>
      <c r="B16" s="33" t="s">
        <v>217</v>
      </c>
      <c r="C16" s="68">
        <v>5.5759978538999997</v>
      </c>
      <c r="D16" s="9" t="str">
        <f t="shared" si="1"/>
        <v>N/A</v>
      </c>
      <c r="E16" s="8">
        <v>5.4873475306000001</v>
      </c>
      <c r="F16" s="9" t="str">
        <f t="shared" si="2"/>
        <v>N/A</v>
      </c>
      <c r="G16" s="8">
        <v>5.7856814138999999</v>
      </c>
      <c r="H16" s="9" t="str">
        <f t="shared" si="3"/>
        <v>N/A</v>
      </c>
      <c r="I16" s="10">
        <v>-1.59</v>
      </c>
      <c r="J16" s="10">
        <v>5.4370000000000003</v>
      </c>
      <c r="K16" s="9" t="str">
        <f t="shared" si="4"/>
        <v>Yes</v>
      </c>
    </row>
    <row r="17" spans="1:11" x14ac:dyDescent="0.25">
      <c r="A17" s="69" t="s">
        <v>381</v>
      </c>
      <c r="B17" s="33" t="s">
        <v>217</v>
      </c>
      <c r="C17" s="68">
        <v>10.238399756</v>
      </c>
      <c r="D17" s="9" t="str">
        <f t="shared" si="1"/>
        <v>N/A</v>
      </c>
      <c r="E17" s="8">
        <v>11.658102759</v>
      </c>
      <c r="F17" s="9" t="str">
        <f t="shared" si="2"/>
        <v>N/A</v>
      </c>
      <c r="G17" s="8">
        <v>12.544417033</v>
      </c>
      <c r="H17" s="9" t="str">
        <f t="shared" si="3"/>
        <v>N/A</v>
      </c>
      <c r="I17" s="10">
        <v>13.87</v>
      </c>
      <c r="J17" s="10">
        <v>7.6029999999999998</v>
      </c>
      <c r="K17" s="9" t="str">
        <f t="shared" si="4"/>
        <v>Yes</v>
      </c>
    </row>
    <row r="18" spans="1:11" x14ac:dyDescent="0.25">
      <c r="A18" s="69" t="s">
        <v>382</v>
      </c>
      <c r="B18" s="33" t="s">
        <v>217</v>
      </c>
      <c r="C18" s="68">
        <v>8.3593039999999995E-4</v>
      </c>
      <c r="D18" s="9" t="str">
        <f t="shared" ref="D18:D33" si="5">IF($B18="N/A","N/A",IF(C18&gt;15,"No",IF(C18&lt;-15,"No","Yes")))</f>
        <v>N/A</v>
      </c>
      <c r="E18" s="8">
        <v>1.4933793000000001E-3</v>
      </c>
      <c r="F18" s="9" t="str">
        <f t="shared" si="2"/>
        <v>N/A</v>
      </c>
      <c r="G18" s="8">
        <v>2.7026111000000002E-3</v>
      </c>
      <c r="H18" s="9" t="str">
        <f t="shared" si="3"/>
        <v>N/A</v>
      </c>
      <c r="I18" s="10">
        <v>78.650000000000006</v>
      </c>
      <c r="J18" s="10">
        <v>80.97</v>
      </c>
      <c r="K18" s="9" t="str">
        <f t="shared" si="4"/>
        <v>No</v>
      </c>
    </row>
    <row r="19" spans="1:11" x14ac:dyDescent="0.25">
      <c r="A19" s="69" t="s">
        <v>383</v>
      </c>
      <c r="B19" s="33" t="s">
        <v>217</v>
      </c>
      <c r="C19" s="68">
        <v>23.730202697999999</v>
      </c>
      <c r="D19" s="9" t="str">
        <f t="shared" si="5"/>
        <v>N/A</v>
      </c>
      <c r="E19" s="8">
        <v>24.099594958000001</v>
      </c>
      <c r="F19" s="9" t="str">
        <f t="shared" si="2"/>
        <v>N/A</v>
      </c>
      <c r="G19" s="8">
        <v>23.632355052000001</v>
      </c>
      <c r="H19" s="9" t="str">
        <f t="shared" si="3"/>
        <v>N/A</v>
      </c>
      <c r="I19" s="10">
        <v>1.5569999999999999</v>
      </c>
      <c r="J19" s="10">
        <v>-1.94</v>
      </c>
      <c r="K19" s="9" t="str">
        <f t="shared" si="4"/>
        <v>Yes</v>
      </c>
    </row>
    <row r="20" spans="1:11" x14ac:dyDescent="0.25">
      <c r="A20" s="69" t="s">
        <v>385</v>
      </c>
      <c r="B20" s="33" t="s">
        <v>217</v>
      </c>
      <c r="C20" s="68">
        <v>2.7164698810000001</v>
      </c>
      <c r="D20" s="9" t="str">
        <f t="shared" si="5"/>
        <v>N/A</v>
      </c>
      <c r="E20" s="8">
        <v>2.6581404664999999</v>
      </c>
      <c r="F20" s="9" t="str">
        <f t="shared" si="2"/>
        <v>N/A</v>
      </c>
      <c r="G20" s="8">
        <v>2.5859801475999999</v>
      </c>
      <c r="H20" s="9" t="str">
        <f t="shared" si="3"/>
        <v>N/A</v>
      </c>
      <c r="I20" s="10">
        <v>-2.15</v>
      </c>
      <c r="J20" s="10">
        <v>-2.71</v>
      </c>
      <c r="K20" s="9" t="str">
        <f t="shared" si="4"/>
        <v>Yes</v>
      </c>
    </row>
    <row r="21" spans="1:11" x14ac:dyDescent="0.25">
      <c r="A21" s="69" t="s">
        <v>386</v>
      </c>
      <c r="B21" s="33" t="s">
        <v>217</v>
      </c>
      <c r="C21" s="68">
        <v>18.883364148999998</v>
      </c>
      <c r="D21" s="9" t="str">
        <f t="shared" si="5"/>
        <v>N/A</v>
      </c>
      <c r="E21" s="8">
        <v>18.896885520000001</v>
      </c>
      <c r="F21" s="9" t="str">
        <f t="shared" si="2"/>
        <v>N/A</v>
      </c>
      <c r="G21" s="8">
        <v>20.449744945999999</v>
      </c>
      <c r="H21" s="9" t="str">
        <f t="shared" si="3"/>
        <v>N/A</v>
      </c>
      <c r="I21" s="10">
        <v>7.1599999999999997E-2</v>
      </c>
      <c r="J21" s="10">
        <v>8.218</v>
      </c>
      <c r="K21" s="9" t="str">
        <f t="shared" si="4"/>
        <v>Yes</v>
      </c>
    </row>
    <row r="22" spans="1:11" x14ac:dyDescent="0.25">
      <c r="A22" s="69" t="s">
        <v>387</v>
      </c>
      <c r="B22" s="33" t="s">
        <v>217</v>
      </c>
      <c r="C22" s="68">
        <v>5.0383806099999998E-2</v>
      </c>
      <c r="D22" s="9" t="str">
        <f t="shared" si="5"/>
        <v>N/A</v>
      </c>
      <c r="E22" s="8">
        <v>4.71534511E-2</v>
      </c>
      <c r="F22" s="9" t="str">
        <f t="shared" si="2"/>
        <v>N/A</v>
      </c>
      <c r="G22" s="8">
        <v>5.7249678300000002E-2</v>
      </c>
      <c r="H22" s="9" t="str">
        <f t="shared" si="3"/>
        <v>N/A</v>
      </c>
      <c r="I22" s="10">
        <v>-6.41</v>
      </c>
      <c r="J22" s="10">
        <v>21.41</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4.0276647E-3</v>
      </c>
      <c r="D25" s="9" t="str">
        <f t="shared" si="5"/>
        <v>N/A</v>
      </c>
      <c r="E25" s="8">
        <v>4.7788136999999996E-3</v>
      </c>
      <c r="F25" s="9" t="str">
        <f t="shared" si="2"/>
        <v>N/A</v>
      </c>
      <c r="G25" s="8">
        <v>5.7478067999999997E-3</v>
      </c>
      <c r="H25" s="9" t="str">
        <f t="shared" si="3"/>
        <v>N/A</v>
      </c>
      <c r="I25" s="10">
        <v>18.649999999999999</v>
      </c>
      <c r="J25" s="10">
        <v>20.28</v>
      </c>
      <c r="K25" s="9" t="str">
        <f t="shared" si="4"/>
        <v>Yes</v>
      </c>
    </row>
    <row r="26" spans="1:11" x14ac:dyDescent="0.25">
      <c r="A26" s="69" t="s">
        <v>393</v>
      </c>
      <c r="B26" s="33" t="s">
        <v>217</v>
      </c>
      <c r="C26" s="68">
        <v>0.84014806610000003</v>
      </c>
      <c r="D26" s="9" t="str">
        <f t="shared" si="5"/>
        <v>N/A</v>
      </c>
      <c r="E26" s="8">
        <v>0.67134865960000001</v>
      </c>
      <c r="F26" s="9" t="str">
        <f t="shared" si="2"/>
        <v>N/A</v>
      </c>
      <c r="G26" s="8">
        <v>0.68200963120000002</v>
      </c>
      <c r="H26" s="9" t="str">
        <f t="shared" si="3"/>
        <v>N/A</v>
      </c>
      <c r="I26" s="10">
        <v>-20.100000000000001</v>
      </c>
      <c r="J26" s="10">
        <v>1.5880000000000001</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3.8844166612</v>
      </c>
      <c r="D29" s="9" t="str">
        <f t="shared" si="5"/>
        <v>N/A</v>
      </c>
      <c r="E29" s="8">
        <v>3.6856974212</v>
      </c>
      <c r="F29" s="9" t="str">
        <f t="shared" si="2"/>
        <v>N/A</v>
      </c>
      <c r="G29" s="8">
        <v>2.9873369345</v>
      </c>
      <c r="H29" s="9" t="str">
        <f t="shared" si="3"/>
        <v>N/A</v>
      </c>
      <c r="I29" s="10">
        <v>-5.12</v>
      </c>
      <c r="J29" s="10">
        <v>-18.899999999999999</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99.984839261999994</v>
      </c>
      <c r="D31" s="9" t="str">
        <f t="shared" si="5"/>
        <v>N/A</v>
      </c>
      <c r="E31" s="8">
        <v>99.994474496999999</v>
      </c>
      <c r="F31" s="9" t="str">
        <f t="shared" si="2"/>
        <v>N/A</v>
      </c>
      <c r="G31" s="8">
        <v>99.996003181000006</v>
      </c>
      <c r="H31" s="9" t="str">
        <f t="shared" si="3"/>
        <v>N/A</v>
      </c>
      <c r="I31" s="10">
        <v>9.5999999999999992E-3</v>
      </c>
      <c r="J31" s="10">
        <v>1.5E-3</v>
      </c>
      <c r="K31" s="9" t="str">
        <f t="shared" ref="K31:K43" si="6">IF(J31="Div by 0", "N/A", IF(J31="N/A","N/A", IF(J31&gt;30, "No", IF(J31&lt;-30, "No", "Yes"))))</f>
        <v>Yes</v>
      </c>
    </row>
    <row r="32" spans="1:11" x14ac:dyDescent="0.25">
      <c r="A32" s="69" t="s">
        <v>39</v>
      </c>
      <c r="B32" s="33" t="s">
        <v>271</v>
      </c>
      <c r="C32" s="68">
        <v>99.986245053000005</v>
      </c>
      <c r="D32" s="9" t="str">
        <f>IF($B32="N/A","N/A",IF(C32&gt;100,"No",IF(C32&lt;85,"No","Yes")))</f>
        <v>Yes</v>
      </c>
      <c r="E32" s="8">
        <v>99.996406581000002</v>
      </c>
      <c r="F32" s="9" t="str">
        <f>IF($B32="N/A","N/A",IF(E32&gt;100,"No",IF(E32&lt;85,"No","Yes")))</f>
        <v>Yes</v>
      </c>
      <c r="G32" s="8">
        <v>99.999398342000006</v>
      </c>
      <c r="H32" s="9" t="str">
        <f>IF($B32="N/A","N/A",IF(G32&gt;100,"No",IF(G32&lt;85,"No","Yes")))</f>
        <v>Yes</v>
      </c>
      <c r="I32" s="10">
        <v>1.0200000000000001E-2</v>
      </c>
      <c r="J32" s="10">
        <v>3.0000000000000001E-3</v>
      </c>
      <c r="K32" s="9" t="str">
        <f t="shared" si="6"/>
        <v>Yes</v>
      </c>
    </row>
    <row r="33" spans="1:11" x14ac:dyDescent="0.25">
      <c r="A33" s="69" t="s">
        <v>904</v>
      </c>
      <c r="B33" s="33" t="s">
        <v>217</v>
      </c>
      <c r="C33" s="68">
        <v>52.037984356999999</v>
      </c>
      <c r="D33" s="9" t="str">
        <f t="shared" si="5"/>
        <v>N/A</v>
      </c>
      <c r="E33" s="8">
        <v>50.960986669999997</v>
      </c>
      <c r="F33" s="9" t="str">
        <f t="shared" si="2"/>
        <v>N/A</v>
      </c>
      <c r="G33" s="8">
        <v>51.551627265</v>
      </c>
      <c r="H33" s="9" t="str">
        <f t="shared" si="3"/>
        <v>N/A</v>
      </c>
      <c r="I33" s="10">
        <v>-2.0699999999999998</v>
      </c>
      <c r="J33" s="10">
        <v>1.159</v>
      </c>
      <c r="K33" s="9" t="str">
        <f t="shared" si="6"/>
        <v>Yes</v>
      </c>
    </row>
    <row r="34" spans="1:11" x14ac:dyDescent="0.25">
      <c r="A34" s="69" t="s">
        <v>845</v>
      </c>
      <c r="B34" s="33" t="s">
        <v>272</v>
      </c>
      <c r="C34" s="68">
        <v>13.478039627999999</v>
      </c>
      <c r="D34" s="9" t="str">
        <f>IF($B34="N/A","N/A",IF(C34&gt;25,"No",IF(C34&lt;5,"No","Yes")))</f>
        <v>Yes</v>
      </c>
      <c r="E34" s="8">
        <v>12.692147863000001</v>
      </c>
      <c r="F34" s="9" t="str">
        <f>IF($B34="N/A","N/A",IF(E34&gt;25,"No",IF(E34&lt;5,"No","Yes")))</f>
        <v>Yes</v>
      </c>
      <c r="G34" s="8">
        <v>13.090601237</v>
      </c>
      <c r="H34" s="9" t="str">
        <f>IF($B34="N/A","N/A",IF(G34&gt;25,"No",IF(G34&lt;5,"No","Yes")))</f>
        <v>Yes</v>
      </c>
      <c r="I34" s="10">
        <v>-5.83</v>
      </c>
      <c r="J34" s="10">
        <v>3.1389999999999998</v>
      </c>
      <c r="K34" s="9" t="str">
        <f t="shared" si="6"/>
        <v>Yes</v>
      </c>
    </row>
    <row r="35" spans="1:11" x14ac:dyDescent="0.25">
      <c r="A35" s="69" t="s">
        <v>846</v>
      </c>
      <c r="B35" s="33" t="s">
        <v>273</v>
      </c>
      <c r="C35" s="68">
        <v>38.934080311999999</v>
      </c>
      <c r="D35" s="9" t="str">
        <f>IF($B35="N/A","N/A",IF(C35&gt;70,"No",IF(C35&lt;40,"No","Yes")))</f>
        <v>No</v>
      </c>
      <c r="E35" s="8">
        <v>38.807194453999998</v>
      </c>
      <c r="F35" s="9" t="str">
        <f>IF($B35="N/A","N/A",IF(E35&gt;70,"No",IF(E35&lt;40,"No","Yes")))</f>
        <v>No</v>
      </c>
      <c r="G35" s="8">
        <v>38.007730537999997</v>
      </c>
      <c r="H35" s="9" t="str">
        <f>IF($B35="N/A","N/A",IF(G35&gt;70,"No",IF(G35&lt;40,"No","Yes")))</f>
        <v>No</v>
      </c>
      <c r="I35" s="10">
        <v>-0.32600000000000001</v>
      </c>
      <c r="J35" s="10">
        <v>-2.06</v>
      </c>
      <c r="K35" s="9" t="str">
        <f t="shared" si="6"/>
        <v>Yes</v>
      </c>
    </row>
    <row r="36" spans="1:11" x14ac:dyDescent="0.25">
      <c r="A36" s="69" t="s">
        <v>847</v>
      </c>
      <c r="B36" s="33" t="s">
        <v>274</v>
      </c>
      <c r="C36" s="68">
        <v>47.587880059</v>
      </c>
      <c r="D36" s="9" t="str">
        <f>IF($B36="N/A","N/A",IF(C36&gt;55,"No",IF(C36&lt;20,"No","Yes")))</f>
        <v>Yes</v>
      </c>
      <c r="E36" s="8">
        <v>48.500657683</v>
      </c>
      <c r="F36" s="9" t="str">
        <f>IF($B36="N/A","N/A",IF(E36&gt;55,"No",IF(E36&lt;20,"No","Yes")))</f>
        <v>Yes</v>
      </c>
      <c r="G36" s="8">
        <v>48.901668225000002</v>
      </c>
      <c r="H36" s="9" t="str">
        <f>IF($B36="N/A","N/A",IF(G36&gt;55,"No",IF(G36&lt;20,"No","Yes")))</f>
        <v>Yes</v>
      </c>
      <c r="I36" s="10">
        <v>1.9179999999999999</v>
      </c>
      <c r="J36" s="10">
        <v>0.82679999999999998</v>
      </c>
      <c r="K36" s="9" t="str">
        <f t="shared" si="6"/>
        <v>Yes</v>
      </c>
    </row>
    <row r="37" spans="1:11" x14ac:dyDescent="0.25">
      <c r="A37" s="69" t="s">
        <v>167</v>
      </c>
      <c r="B37" s="33" t="s">
        <v>250</v>
      </c>
      <c r="C37" s="68">
        <v>98.920661843999994</v>
      </c>
      <c r="D37" s="9" t="str">
        <f>IF($B37="N/A","N/A",IF(C37&gt;95,"Yes","No"))</f>
        <v>Yes</v>
      </c>
      <c r="E37" s="8">
        <v>98.468016856000006</v>
      </c>
      <c r="F37" s="9" t="str">
        <f>IF($B37="N/A","N/A",IF(E37&gt;95,"Yes","No"))</f>
        <v>Yes</v>
      </c>
      <c r="G37" s="8">
        <v>98.145209393000002</v>
      </c>
      <c r="H37" s="9" t="str">
        <f>IF($B37="N/A","N/A",IF(G37&gt;95,"Yes","No"))</f>
        <v>Yes</v>
      </c>
      <c r="I37" s="10">
        <v>-0.45800000000000002</v>
      </c>
      <c r="J37" s="10">
        <v>-0.32800000000000001</v>
      </c>
      <c r="K37" s="9" t="str">
        <f t="shared" si="6"/>
        <v>Yes</v>
      </c>
    </row>
    <row r="38" spans="1:11" x14ac:dyDescent="0.25">
      <c r="A38" s="69" t="s">
        <v>41</v>
      </c>
      <c r="B38" s="33" t="s">
        <v>217</v>
      </c>
      <c r="C38" s="68">
        <v>99.999318564000006</v>
      </c>
      <c r="D38" s="9" t="str">
        <f t="shared" ref="D38:D47" si="7">IF($B38="N/A","N/A",IF(C38&gt;15,"No",IF(C38&lt;-15,"No","Yes")))</f>
        <v>N/A</v>
      </c>
      <c r="E38" s="8">
        <v>100</v>
      </c>
      <c r="F38" s="9" t="str">
        <f>IF($B38="N/A","N/A",IF(E38&gt;15,"No",IF(E38&lt;-15,"No","Yes")))</f>
        <v>N/A</v>
      </c>
      <c r="G38" s="8">
        <v>100</v>
      </c>
      <c r="H38" s="9" t="str">
        <f>IF($B38="N/A","N/A",IF(G38&gt;15,"No",IF(G38&lt;-15,"No","Yes")))</f>
        <v>N/A</v>
      </c>
      <c r="I38" s="10">
        <v>6.9999999999999999E-4</v>
      </c>
      <c r="J38" s="10">
        <v>0</v>
      </c>
      <c r="K38" s="9" t="str">
        <f t="shared" si="6"/>
        <v>Yes</v>
      </c>
    </row>
    <row r="39" spans="1:11" x14ac:dyDescent="0.25">
      <c r="A39" s="69" t="s">
        <v>42</v>
      </c>
      <c r="B39" s="33" t="s">
        <v>217</v>
      </c>
      <c r="C39" s="68">
        <v>86.363636364000001</v>
      </c>
      <c r="D39" s="9" t="str">
        <f t="shared" si="7"/>
        <v>N/A</v>
      </c>
      <c r="E39" s="8">
        <v>12.5</v>
      </c>
      <c r="F39" s="9" t="str">
        <f>IF($B39="N/A","N/A",IF(E39&gt;15,"No",IF(E39&lt;-15,"No","Yes")))</f>
        <v>N/A</v>
      </c>
      <c r="G39" s="8">
        <v>8.4507042254000009</v>
      </c>
      <c r="H39" s="9" t="str">
        <f>IF($B39="N/A","N/A",IF(G39&gt;15,"No",IF(G39&lt;-15,"No","Yes")))</f>
        <v>N/A</v>
      </c>
      <c r="I39" s="10">
        <v>-85.5</v>
      </c>
      <c r="J39" s="10">
        <v>-32.4</v>
      </c>
      <c r="K39" s="9" t="str">
        <f t="shared" si="6"/>
        <v>No</v>
      </c>
    </row>
    <row r="40" spans="1:11" x14ac:dyDescent="0.25">
      <c r="A40" s="69" t="s">
        <v>43</v>
      </c>
      <c r="B40" s="33" t="s">
        <v>227</v>
      </c>
      <c r="C40" s="68">
        <v>99.336989095000007</v>
      </c>
      <c r="D40" s="9" t="str">
        <f>IF($B40="N/A","N/A",IF(C40&gt;100,"No",IF(C40&lt;98,"No","Yes")))</f>
        <v>Yes</v>
      </c>
      <c r="E40" s="8">
        <v>98.691393265000002</v>
      </c>
      <c r="F40" s="9" t="str">
        <f>IF($B40="N/A","N/A",IF(E40&gt;100,"No",IF(E40&lt;98,"No","Yes")))</f>
        <v>Yes</v>
      </c>
      <c r="G40" s="8">
        <v>98.333672050999994</v>
      </c>
      <c r="H40" s="9" t="str">
        <f>IF($B40="N/A","N/A",IF(G40&gt;100,"No",IF(G40&lt;98,"No","Yes")))</f>
        <v>Yes</v>
      </c>
      <c r="I40" s="10">
        <v>-0.65</v>
      </c>
      <c r="J40" s="10">
        <v>-0.36199999999999999</v>
      </c>
      <c r="K40" s="9" t="str">
        <f t="shared" si="6"/>
        <v>Yes</v>
      </c>
    </row>
    <row r="41" spans="1:11" x14ac:dyDescent="0.25">
      <c r="A41" s="69" t="s">
        <v>44</v>
      </c>
      <c r="B41" s="33" t="s">
        <v>217</v>
      </c>
      <c r="C41" s="68">
        <v>71.168460224</v>
      </c>
      <c r="D41" s="9" t="str">
        <f t="shared" si="7"/>
        <v>N/A</v>
      </c>
      <c r="E41" s="8">
        <v>70.552407529000007</v>
      </c>
      <c r="F41" s="9" t="str">
        <f t="shared" ref="F41:F47" si="8">IF($B41="N/A","N/A",IF(E41&gt;15,"No",IF(E41&lt;-15,"No","Yes")))</f>
        <v>N/A</v>
      </c>
      <c r="G41" s="8">
        <v>68.427319359999998</v>
      </c>
      <c r="H41" s="9" t="str">
        <f t="shared" ref="H41:H47" si="9">IF($B41="N/A","N/A",IF(G41&gt;15,"No",IF(G41&lt;-15,"No","Yes")))</f>
        <v>N/A</v>
      </c>
      <c r="I41" s="10">
        <v>-0.86599999999999999</v>
      </c>
      <c r="J41" s="10">
        <v>-3.01</v>
      </c>
      <c r="K41" s="9" t="str">
        <f t="shared" si="6"/>
        <v>Yes</v>
      </c>
    </row>
    <row r="42" spans="1:11" x14ac:dyDescent="0.25">
      <c r="A42" s="69" t="s">
        <v>45</v>
      </c>
      <c r="B42" s="33" t="s">
        <v>217</v>
      </c>
      <c r="C42" s="68">
        <v>28.831539776</v>
      </c>
      <c r="D42" s="9" t="str">
        <f t="shared" si="7"/>
        <v>N/A</v>
      </c>
      <c r="E42" s="8">
        <v>29.447592471</v>
      </c>
      <c r="F42" s="9" t="str">
        <f t="shared" si="8"/>
        <v>N/A</v>
      </c>
      <c r="G42" s="8">
        <v>31.572680640000002</v>
      </c>
      <c r="H42" s="9" t="str">
        <f t="shared" si="9"/>
        <v>N/A</v>
      </c>
      <c r="I42" s="10">
        <v>2.137</v>
      </c>
      <c r="J42" s="10">
        <v>7.2169999999999996</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72.421971595000002</v>
      </c>
      <c r="D44" s="9" t="str">
        <f t="shared" si="7"/>
        <v>N/A</v>
      </c>
      <c r="E44" s="8">
        <v>81.073321562999993</v>
      </c>
      <c r="F44" s="9" t="str">
        <f t="shared" si="8"/>
        <v>N/A</v>
      </c>
      <c r="G44" s="8">
        <v>79.532098074999993</v>
      </c>
      <c r="H44" s="9" t="str">
        <f t="shared" si="9"/>
        <v>N/A</v>
      </c>
      <c r="I44" s="10">
        <v>11.95</v>
      </c>
      <c r="J44" s="10">
        <v>-1.9</v>
      </c>
      <c r="K44" s="9" t="str">
        <f>IF(J44="Div by 0", "N/A", IF(J44="N/A","N/A", IF(J44&gt;30, "No", IF(J44&lt;-30, "No", "Yes"))))</f>
        <v>Yes</v>
      </c>
    </row>
    <row r="45" spans="1:11" x14ac:dyDescent="0.25">
      <c r="A45" s="69" t="s">
        <v>908</v>
      </c>
      <c r="B45" s="33" t="s">
        <v>217</v>
      </c>
      <c r="C45" s="68">
        <v>16.695962227999999</v>
      </c>
      <c r="D45" s="9" t="str">
        <f t="shared" si="7"/>
        <v>N/A</v>
      </c>
      <c r="E45" s="8">
        <v>18.926529099</v>
      </c>
      <c r="F45" s="9" t="str">
        <f t="shared" si="8"/>
        <v>N/A</v>
      </c>
      <c r="G45" s="8">
        <v>20.467901925</v>
      </c>
      <c r="H45" s="9" t="str">
        <f t="shared" si="9"/>
        <v>N/A</v>
      </c>
      <c r="I45" s="10">
        <v>13.36</v>
      </c>
      <c r="J45" s="10">
        <v>8.1440000000000001</v>
      </c>
      <c r="K45" s="9" t="str">
        <f>IF(J45="Div by 0", "N/A", IF(J45="N/A","N/A", IF(J45&gt;30, "No", IF(J45&lt;-30, "No", "Yes"))))</f>
        <v>Yes</v>
      </c>
    </row>
    <row r="46" spans="1:11" x14ac:dyDescent="0.25">
      <c r="A46" s="69" t="s">
        <v>931</v>
      </c>
      <c r="B46" s="33" t="s">
        <v>217</v>
      </c>
      <c r="C46" s="68">
        <v>7.9793360000000001E-4</v>
      </c>
      <c r="D46" s="9" t="str">
        <f t="shared" si="7"/>
        <v>N/A</v>
      </c>
      <c r="E46" s="8">
        <v>1.4933793000000001E-3</v>
      </c>
      <c r="F46" s="9" t="str">
        <f t="shared" si="8"/>
        <v>N/A</v>
      </c>
      <c r="G46" s="8">
        <v>2.7026111000000002E-3</v>
      </c>
      <c r="H46" s="9" t="str">
        <f t="shared" si="9"/>
        <v>N/A</v>
      </c>
      <c r="I46" s="10">
        <v>87.16</v>
      </c>
      <c r="J46" s="10">
        <v>80.97</v>
      </c>
      <c r="K46" s="9" t="str">
        <f>IF(J46="Div by 0", "N/A", IF(J46="N/A","N/A", IF(J46&gt;30, "No", IF(J46&lt;-30, "No", "Yes"))))</f>
        <v>No</v>
      </c>
    </row>
    <row r="47" spans="1:11" x14ac:dyDescent="0.25">
      <c r="A47" s="69" t="s">
        <v>919</v>
      </c>
      <c r="B47" s="33" t="s">
        <v>217</v>
      </c>
      <c r="C47" s="68">
        <v>10.882066177</v>
      </c>
      <c r="D47" s="9" t="str">
        <f t="shared" si="7"/>
        <v>N/A</v>
      </c>
      <c r="E47" s="8">
        <v>1.4933789999999999E-4</v>
      </c>
      <c r="F47" s="9" t="str">
        <f t="shared" si="8"/>
        <v>N/A</v>
      </c>
      <c r="G47" s="8">
        <v>0</v>
      </c>
      <c r="H47" s="9" t="str">
        <f t="shared" si="9"/>
        <v>N/A</v>
      </c>
      <c r="I47" s="10">
        <v>-100</v>
      </c>
      <c r="J47" s="10">
        <v>-100</v>
      </c>
      <c r="K47" s="9" t="str">
        <f>IF(J47="Div by 0", "N/A", IF(J47="N/A","N/A", IF(J47&gt;30, "No", IF(J47&lt;-30, "No", "Yes"))))</f>
        <v>No</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6222639</v>
      </c>
      <c r="F6" s="9" t="str">
        <f t="shared" ref="F6:F15" si="1">IF($B6="N/A","N/A",IF(E6&lt;0,"No","Yes"))</f>
        <v>N/A</v>
      </c>
      <c r="G6" s="67">
        <v>6773385</v>
      </c>
      <c r="H6" s="9" t="str">
        <f t="shared" ref="H6:H15" si="2">IF($B6="N/A","N/A",IF(G6&lt;0,"No","Yes"))</f>
        <v>N/A</v>
      </c>
      <c r="I6" s="10" t="s">
        <v>217</v>
      </c>
      <c r="J6" s="10">
        <v>8.8510000000000009</v>
      </c>
      <c r="K6" s="9" t="str">
        <f t="shared" ref="K6:K15" si="3">IF(J6="Div by 0", "N/A", IF(J6="N/A","N/A", IF(J6&gt;30, "No", IF(J6&lt;-30, "No", "Yes"))))</f>
        <v>Yes</v>
      </c>
    </row>
    <row r="7" spans="1:11" x14ac:dyDescent="0.25">
      <c r="A7" s="66" t="s">
        <v>445</v>
      </c>
      <c r="B7" s="5" t="s">
        <v>217</v>
      </c>
      <c r="C7" s="68" t="s">
        <v>217</v>
      </c>
      <c r="D7" s="9" t="str">
        <f t="shared" si="0"/>
        <v>N/A</v>
      </c>
      <c r="E7" s="68">
        <v>10.011732964</v>
      </c>
      <c r="F7" s="9" t="str">
        <f t="shared" si="1"/>
        <v>N/A</v>
      </c>
      <c r="G7" s="68">
        <v>8.7541310585000005</v>
      </c>
      <c r="H7" s="9" t="str">
        <f t="shared" si="2"/>
        <v>N/A</v>
      </c>
      <c r="I7" s="10" t="s">
        <v>217</v>
      </c>
      <c r="J7" s="10">
        <v>-12.6</v>
      </c>
      <c r="K7" s="9" t="str">
        <f t="shared" si="3"/>
        <v>Yes</v>
      </c>
    </row>
    <row r="8" spans="1:11" x14ac:dyDescent="0.25">
      <c r="A8" s="66" t="s">
        <v>446</v>
      </c>
      <c r="B8" s="5" t="s">
        <v>217</v>
      </c>
      <c r="C8" s="68" t="s">
        <v>217</v>
      </c>
      <c r="D8" s="9" t="str">
        <f t="shared" si="0"/>
        <v>N/A</v>
      </c>
      <c r="E8" s="68">
        <v>51.549222123</v>
      </c>
      <c r="F8" s="9" t="str">
        <f t="shared" si="1"/>
        <v>N/A</v>
      </c>
      <c r="G8" s="68">
        <v>50.486307805999999</v>
      </c>
      <c r="H8" s="9" t="str">
        <f t="shared" si="2"/>
        <v>N/A</v>
      </c>
      <c r="I8" s="10" t="s">
        <v>217</v>
      </c>
      <c r="J8" s="10">
        <v>-2.06</v>
      </c>
      <c r="K8" s="9" t="str">
        <f t="shared" si="3"/>
        <v>Yes</v>
      </c>
    </row>
    <row r="9" spans="1:11" x14ac:dyDescent="0.25">
      <c r="A9" s="66" t="s">
        <v>447</v>
      </c>
      <c r="B9" s="5" t="s">
        <v>217</v>
      </c>
      <c r="C9" s="68" t="s">
        <v>217</v>
      </c>
      <c r="D9" s="9" t="str">
        <f t="shared" si="0"/>
        <v>N/A</v>
      </c>
      <c r="E9" s="68">
        <v>25.184684504</v>
      </c>
      <c r="F9" s="9" t="str">
        <f t="shared" si="1"/>
        <v>N/A</v>
      </c>
      <c r="G9" s="68">
        <v>27.361577704999998</v>
      </c>
      <c r="H9" s="9" t="str">
        <f t="shared" si="2"/>
        <v>N/A</v>
      </c>
      <c r="I9" s="10" t="s">
        <v>217</v>
      </c>
      <c r="J9" s="10">
        <v>8.6440000000000001</v>
      </c>
      <c r="K9" s="9" t="str">
        <f t="shared" si="3"/>
        <v>Yes</v>
      </c>
    </row>
    <row r="10" spans="1:11" x14ac:dyDescent="0.25">
      <c r="A10" s="66" t="s">
        <v>448</v>
      </c>
      <c r="B10" s="5" t="s">
        <v>217</v>
      </c>
      <c r="C10" s="68" t="s">
        <v>217</v>
      </c>
      <c r="D10" s="9" t="str">
        <f t="shared" si="0"/>
        <v>N/A</v>
      </c>
      <c r="E10" s="68">
        <v>12.798267745</v>
      </c>
      <c r="F10" s="9" t="str">
        <f t="shared" si="1"/>
        <v>N/A</v>
      </c>
      <c r="G10" s="68">
        <v>12.385742135999999</v>
      </c>
      <c r="H10" s="9" t="str">
        <f t="shared" si="2"/>
        <v>N/A</v>
      </c>
      <c r="I10" s="10" t="s">
        <v>217</v>
      </c>
      <c r="J10" s="10">
        <v>-3.22</v>
      </c>
      <c r="K10" s="9" t="str">
        <f t="shared" si="3"/>
        <v>Yes</v>
      </c>
    </row>
    <row r="11" spans="1:11" ht="13" x14ac:dyDescent="0.3">
      <c r="A11" s="66" t="s">
        <v>1643</v>
      </c>
      <c r="B11" s="5" t="s">
        <v>217</v>
      </c>
      <c r="C11" s="68" t="s">
        <v>217</v>
      </c>
      <c r="D11" s="9" t="str">
        <f t="shared" si="0"/>
        <v>N/A</v>
      </c>
      <c r="E11" s="68">
        <v>92.388647324999994</v>
      </c>
      <c r="F11" s="9" t="str">
        <f t="shared" si="1"/>
        <v>N/A</v>
      </c>
      <c r="G11" s="68">
        <v>93.810347410999995</v>
      </c>
      <c r="H11" s="9" t="str">
        <f t="shared" si="2"/>
        <v>N/A</v>
      </c>
      <c r="I11" s="10" t="s">
        <v>217</v>
      </c>
      <c r="J11" s="10">
        <v>1.5389999999999999</v>
      </c>
      <c r="K11" s="9" t="str">
        <f t="shared" si="3"/>
        <v>Yes</v>
      </c>
    </row>
    <row r="12" spans="1:11" x14ac:dyDescent="0.25">
      <c r="A12" s="66" t="s">
        <v>16</v>
      </c>
      <c r="B12" s="5" t="s">
        <v>217</v>
      </c>
      <c r="C12" s="68" t="s">
        <v>217</v>
      </c>
      <c r="D12" s="9" t="str">
        <f t="shared" si="0"/>
        <v>N/A</v>
      </c>
      <c r="E12" s="68">
        <v>0.26855165469999998</v>
      </c>
      <c r="F12" s="9" t="str">
        <f t="shared" si="1"/>
        <v>N/A</v>
      </c>
      <c r="G12" s="68">
        <v>0.16567787010000001</v>
      </c>
      <c r="H12" s="9" t="str">
        <f t="shared" si="2"/>
        <v>N/A</v>
      </c>
      <c r="I12" s="10" t="s">
        <v>217</v>
      </c>
      <c r="J12" s="10">
        <v>-38.299999999999997</v>
      </c>
      <c r="K12" s="9" t="str">
        <f t="shared" si="3"/>
        <v>No</v>
      </c>
    </row>
    <row r="13" spans="1:11" x14ac:dyDescent="0.25">
      <c r="A13" s="66" t="s">
        <v>36</v>
      </c>
      <c r="B13" s="5" t="s">
        <v>217</v>
      </c>
      <c r="C13" s="68" t="s">
        <v>217</v>
      </c>
      <c r="D13" s="9" t="str">
        <f t="shared" si="0"/>
        <v>N/A</v>
      </c>
      <c r="E13" s="68">
        <v>1.1476136145</v>
      </c>
      <c r="F13" s="9" t="str">
        <f t="shared" si="1"/>
        <v>N/A</v>
      </c>
      <c r="G13" s="68">
        <v>2.1684668000000001E-2</v>
      </c>
      <c r="H13" s="9" t="str">
        <f t="shared" si="2"/>
        <v>N/A</v>
      </c>
      <c r="I13" s="10" t="s">
        <v>217</v>
      </c>
      <c r="J13" s="10">
        <v>-98.1</v>
      </c>
      <c r="K13" s="9" t="str">
        <f t="shared" si="3"/>
        <v>No</v>
      </c>
    </row>
    <row r="14" spans="1:11" x14ac:dyDescent="0.25">
      <c r="A14" s="66" t="s">
        <v>37</v>
      </c>
      <c r="B14" s="5" t="s">
        <v>217</v>
      </c>
      <c r="C14" s="68" t="s">
        <v>217</v>
      </c>
      <c r="D14" s="9" t="str">
        <f t="shared" si="0"/>
        <v>N/A</v>
      </c>
      <c r="E14" s="68">
        <v>0.1077005924</v>
      </c>
      <c r="F14" s="9" t="str">
        <f t="shared" si="1"/>
        <v>N/A</v>
      </c>
      <c r="G14" s="68">
        <v>0.1135653853</v>
      </c>
      <c r="H14" s="9" t="str">
        <f t="shared" si="2"/>
        <v>N/A</v>
      </c>
      <c r="I14" s="10" t="s">
        <v>217</v>
      </c>
      <c r="J14" s="10">
        <v>5.4450000000000003</v>
      </c>
      <c r="K14" s="9" t="str">
        <f t="shared" si="3"/>
        <v>Yes</v>
      </c>
    </row>
    <row r="15" spans="1:11" x14ac:dyDescent="0.25">
      <c r="A15" s="66" t="s">
        <v>38</v>
      </c>
      <c r="B15" s="5" t="s">
        <v>217</v>
      </c>
      <c r="C15" s="68" t="s">
        <v>217</v>
      </c>
      <c r="D15" s="9" t="str">
        <f t="shared" si="0"/>
        <v>N/A</v>
      </c>
      <c r="E15" s="68">
        <v>0.2314431693</v>
      </c>
      <c r="F15" s="9" t="str">
        <f t="shared" si="1"/>
        <v>N/A</v>
      </c>
      <c r="G15" s="68">
        <v>0.1705910249</v>
      </c>
      <c r="H15" s="9" t="str">
        <f t="shared" si="2"/>
        <v>N/A</v>
      </c>
      <c r="I15" s="10" t="s">
        <v>217</v>
      </c>
      <c r="J15" s="10">
        <v>-26.3</v>
      </c>
      <c r="K15" s="9" t="str">
        <f t="shared" si="3"/>
        <v>Yes</v>
      </c>
    </row>
    <row r="16" spans="1:11" x14ac:dyDescent="0.25">
      <c r="A16" s="66" t="s">
        <v>377</v>
      </c>
      <c r="B16" s="5" t="s">
        <v>217</v>
      </c>
      <c r="C16" s="8" t="s">
        <v>217</v>
      </c>
      <c r="D16" s="9" t="str">
        <f t="shared" ref="D16:D41" si="4">IF($B16="N/A","N/A",IF(C16&lt;0,"No","Yes"))</f>
        <v>N/A</v>
      </c>
      <c r="E16" s="8">
        <v>24.967686538999999</v>
      </c>
      <c r="F16" s="9" t="str">
        <f t="shared" ref="F16:F41" si="5">IF($B16="N/A","N/A",IF(E16&lt;0,"No","Yes"))</f>
        <v>N/A</v>
      </c>
      <c r="G16" s="8">
        <v>20.115008965000001</v>
      </c>
      <c r="H16" s="9" t="str">
        <f t="shared" ref="H16:H41" si="6">IF($B16="N/A","N/A",IF(G16&lt;0,"No","Yes"))</f>
        <v>N/A</v>
      </c>
      <c r="I16" s="10" t="s">
        <v>217</v>
      </c>
      <c r="J16" s="10">
        <v>-19.399999999999999</v>
      </c>
      <c r="K16" s="9" t="str">
        <f t="shared" ref="K16:K41" si="7">IF(J16="Div by 0", "N/A", IF(J16="N/A","N/A", IF(J16&gt;30, "No", IF(J16&lt;-30, "No", "Yes"))))</f>
        <v>Yes</v>
      </c>
    </row>
    <row r="17" spans="1:11" x14ac:dyDescent="0.25">
      <c r="A17" s="66" t="s">
        <v>378</v>
      </c>
      <c r="B17" s="5" t="s">
        <v>217</v>
      </c>
      <c r="C17" s="8" t="s">
        <v>217</v>
      </c>
      <c r="D17" s="9" t="str">
        <f t="shared" si="4"/>
        <v>N/A</v>
      </c>
      <c r="E17" s="8">
        <v>2.74160208E-2</v>
      </c>
      <c r="F17" s="9" t="str">
        <f t="shared" si="5"/>
        <v>N/A</v>
      </c>
      <c r="G17" s="8">
        <v>7.5523242809999998</v>
      </c>
      <c r="H17" s="9" t="str">
        <f t="shared" si="6"/>
        <v>N/A</v>
      </c>
      <c r="I17" s="10" t="s">
        <v>217</v>
      </c>
      <c r="J17" s="10">
        <v>27447</v>
      </c>
      <c r="K17" s="9" t="str">
        <f t="shared" si="7"/>
        <v>No</v>
      </c>
    </row>
    <row r="18" spans="1:11" x14ac:dyDescent="0.25">
      <c r="A18" s="66" t="s">
        <v>379</v>
      </c>
      <c r="B18" s="5" t="s">
        <v>217</v>
      </c>
      <c r="C18" s="8" t="s">
        <v>217</v>
      </c>
      <c r="D18" s="9" t="str">
        <f t="shared" si="4"/>
        <v>N/A</v>
      </c>
      <c r="E18" s="8">
        <v>2.6464334505</v>
      </c>
      <c r="F18" s="9" t="str">
        <f t="shared" si="5"/>
        <v>N/A</v>
      </c>
      <c r="G18" s="8">
        <v>2.7050433424000002</v>
      </c>
      <c r="H18" s="9" t="str">
        <f t="shared" si="6"/>
        <v>N/A</v>
      </c>
      <c r="I18" s="10" t="s">
        <v>217</v>
      </c>
      <c r="J18" s="10">
        <v>2.2149999999999999</v>
      </c>
      <c r="K18" s="9" t="str">
        <f t="shared" si="7"/>
        <v>Yes</v>
      </c>
    </row>
    <row r="19" spans="1:11" x14ac:dyDescent="0.25">
      <c r="A19" s="66" t="s">
        <v>380</v>
      </c>
      <c r="B19" s="5" t="s">
        <v>217</v>
      </c>
      <c r="C19" s="8" t="s">
        <v>217</v>
      </c>
      <c r="D19" s="9" t="str">
        <f t="shared" si="4"/>
        <v>N/A</v>
      </c>
      <c r="E19" s="8">
        <v>4.0987593849000001</v>
      </c>
      <c r="F19" s="9" t="str">
        <f t="shared" si="5"/>
        <v>N/A</v>
      </c>
      <c r="G19" s="8">
        <v>3.1999214572999999</v>
      </c>
      <c r="H19" s="9" t="str">
        <f t="shared" si="6"/>
        <v>N/A</v>
      </c>
      <c r="I19" s="10" t="s">
        <v>217</v>
      </c>
      <c r="J19" s="10">
        <v>-21.9</v>
      </c>
      <c r="K19" s="9" t="str">
        <f t="shared" si="7"/>
        <v>Yes</v>
      </c>
    </row>
    <row r="20" spans="1:11" x14ac:dyDescent="0.25">
      <c r="A20" s="66" t="s">
        <v>381</v>
      </c>
      <c r="B20" s="5" t="s">
        <v>217</v>
      </c>
      <c r="C20" s="8" t="s">
        <v>217</v>
      </c>
      <c r="D20" s="9" t="str">
        <f t="shared" si="4"/>
        <v>N/A</v>
      </c>
      <c r="E20" s="8">
        <v>0.64895296030000005</v>
      </c>
      <c r="F20" s="9" t="str">
        <f t="shared" si="5"/>
        <v>N/A</v>
      </c>
      <c r="G20" s="8">
        <v>0.56533033340000005</v>
      </c>
      <c r="H20" s="9" t="str">
        <f t="shared" si="6"/>
        <v>N/A</v>
      </c>
      <c r="I20" s="10" t="s">
        <v>217</v>
      </c>
      <c r="J20" s="10">
        <v>-12.9</v>
      </c>
      <c r="K20" s="9" t="str">
        <f t="shared" si="7"/>
        <v>Yes</v>
      </c>
    </row>
    <row r="21" spans="1:11" x14ac:dyDescent="0.25">
      <c r="A21" s="66" t="s">
        <v>382</v>
      </c>
      <c r="B21" s="5" t="s">
        <v>217</v>
      </c>
      <c r="C21" s="8" t="s">
        <v>217</v>
      </c>
      <c r="D21" s="9" t="str">
        <f t="shared" si="4"/>
        <v>N/A</v>
      </c>
      <c r="E21" s="8">
        <v>0.35811172720000001</v>
      </c>
      <c r="F21" s="9" t="str">
        <f t="shared" si="5"/>
        <v>N/A</v>
      </c>
      <c r="G21" s="8">
        <v>0.26000293800000002</v>
      </c>
      <c r="H21" s="9" t="str">
        <f t="shared" si="6"/>
        <v>N/A</v>
      </c>
      <c r="I21" s="10" t="s">
        <v>217</v>
      </c>
      <c r="J21" s="10">
        <v>-27.4</v>
      </c>
      <c r="K21" s="9" t="str">
        <f t="shared" si="7"/>
        <v>Yes</v>
      </c>
    </row>
    <row r="22" spans="1:11" x14ac:dyDescent="0.25">
      <c r="A22" s="66" t="s">
        <v>383</v>
      </c>
      <c r="B22" s="5" t="s">
        <v>217</v>
      </c>
      <c r="C22" s="8" t="s">
        <v>217</v>
      </c>
      <c r="D22" s="9" t="str">
        <f t="shared" si="4"/>
        <v>N/A</v>
      </c>
      <c r="E22" s="8">
        <v>18.089816877000001</v>
      </c>
      <c r="F22" s="9" t="str">
        <f t="shared" si="5"/>
        <v>N/A</v>
      </c>
      <c r="G22" s="8">
        <v>15.98262907</v>
      </c>
      <c r="H22" s="9" t="str">
        <f t="shared" si="6"/>
        <v>N/A</v>
      </c>
      <c r="I22" s="10" t="s">
        <v>217</v>
      </c>
      <c r="J22" s="10">
        <v>-11.6</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1.3058125339</v>
      </c>
      <c r="F24" s="9" t="str">
        <f t="shared" si="5"/>
        <v>N/A</v>
      </c>
      <c r="G24" s="8">
        <v>1.8924954066999999</v>
      </c>
      <c r="H24" s="9" t="str">
        <f t="shared" si="6"/>
        <v>N/A</v>
      </c>
      <c r="I24" s="10" t="s">
        <v>217</v>
      </c>
      <c r="J24" s="10">
        <v>44.93</v>
      </c>
      <c r="K24" s="9" t="str">
        <f t="shared" si="7"/>
        <v>No</v>
      </c>
    </row>
    <row r="25" spans="1:11" x14ac:dyDescent="0.25">
      <c r="A25" s="66" t="s">
        <v>386</v>
      </c>
      <c r="B25" s="5" t="s">
        <v>217</v>
      </c>
      <c r="C25" s="8" t="s">
        <v>217</v>
      </c>
      <c r="D25" s="9" t="str">
        <f t="shared" si="4"/>
        <v>N/A</v>
      </c>
      <c r="E25" s="8">
        <v>3.2887332850000002</v>
      </c>
      <c r="F25" s="9" t="str">
        <f t="shared" si="5"/>
        <v>N/A</v>
      </c>
      <c r="G25" s="8">
        <v>3.0057497100999999</v>
      </c>
      <c r="H25" s="9" t="str">
        <f t="shared" si="6"/>
        <v>N/A</v>
      </c>
      <c r="I25" s="10" t="s">
        <v>217</v>
      </c>
      <c r="J25" s="10">
        <v>-8.6</v>
      </c>
      <c r="K25" s="9" t="str">
        <f t="shared" si="7"/>
        <v>Yes</v>
      </c>
    </row>
    <row r="26" spans="1:11" x14ac:dyDescent="0.25">
      <c r="A26" s="66" t="s">
        <v>387</v>
      </c>
      <c r="B26" s="5" t="s">
        <v>217</v>
      </c>
      <c r="C26" s="8" t="s">
        <v>217</v>
      </c>
      <c r="D26" s="9" t="str">
        <f t="shared" si="4"/>
        <v>N/A</v>
      </c>
      <c r="E26" s="8">
        <v>41.699606871</v>
      </c>
      <c r="F26" s="9" t="str">
        <f t="shared" si="5"/>
        <v>N/A</v>
      </c>
      <c r="G26" s="8">
        <v>41.777973641999999</v>
      </c>
      <c r="H26" s="9" t="str">
        <f t="shared" si="6"/>
        <v>N/A</v>
      </c>
      <c r="I26" s="10" t="s">
        <v>217</v>
      </c>
      <c r="J26" s="10">
        <v>0.18790000000000001</v>
      </c>
      <c r="K26" s="9" t="str">
        <f t="shared" si="7"/>
        <v>Yes</v>
      </c>
    </row>
    <row r="27" spans="1:11" x14ac:dyDescent="0.25">
      <c r="A27" s="66" t="s">
        <v>388</v>
      </c>
      <c r="B27" s="5" t="s">
        <v>217</v>
      </c>
      <c r="C27" s="8" t="s">
        <v>217</v>
      </c>
      <c r="D27" s="9" t="str">
        <f t="shared" si="4"/>
        <v>N/A</v>
      </c>
      <c r="E27" s="8">
        <v>8.5654977000000007E-3</v>
      </c>
      <c r="F27" s="9" t="str">
        <f t="shared" si="5"/>
        <v>N/A</v>
      </c>
      <c r="G27" s="8">
        <v>6.9979780999999998E-3</v>
      </c>
      <c r="H27" s="9" t="str">
        <f t="shared" si="6"/>
        <v>N/A</v>
      </c>
      <c r="I27" s="10" t="s">
        <v>217</v>
      </c>
      <c r="J27" s="10">
        <v>-18.3</v>
      </c>
      <c r="K27" s="9" t="str">
        <f t="shared" si="7"/>
        <v>Yes</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0.1164779123</v>
      </c>
      <c r="F30" s="9" t="str">
        <f t="shared" si="5"/>
        <v>N/A</v>
      </c>
      <c r="G30" s="8">
        <v>6.3911914099999995E-2</v>
      </c>
      <c r="H30" s="9" t="str">
        <f t="shared" si="6"/>
        <v>N/A</v>
      </c>
      <c r="I30" s="10" t="s">
        <v>217</v>
      </c>
      <c r="J30" s="10">
        <v>-45.1</v>
      </c>
      <c r="K30" s="9" t="str">
        <f t="shared" si="7"/>
        <v>No</v>
      </c>
    </row>
    <row r="31" spans="1:11" x14ac:dyDescent="0.25">
      <c r="A31" s="66" t="s">
        <v>392</v>
      </c>
      <c r="B31" s="5" t="s">
        <v>217</v>
      </c>
      <c r="C31" s="8" t="s">
        <v>217</v>
      </c>
      <c r="D31" s="9" t="str">
        <f t="shared" si="4"/>
        <v>N/A</v>
      </c>
      <c r="E31" s="8">
        <v>2.4909046000000002E-3</v>
      </c>
      <c r="F31" s="9" t="str">
        <f t="shared" si="5"/>
        <v>N/A</v>
      </c>
      <c r="G31" s="8">
        <v>8.50239577E-2</v>
      </c>
      <c r="H31" s="9" t="str">
        <f t="shared" si="6"/>
        <v>N/A</v>
      </c>
      <c r="I31" s="10" t="s">
        <v>217</v>
      </c>
      <c r="J31" s="10">
        <v>3313</v>
      </c>
      <c r="K31" s="9" t="str">
        <f t="shared" si="7"/>
        <v>No</v>
      </c>
    </row>
    <row r="32" spans="1:11" x14ac:dyDescent="0.25">
      <c r="A32" s="66" t="s">
        <v>393</v>
      </c>
      <c r="B32" s="5" t="s">
        <v>217</v>
      </c>
      <c r="C32" s="8" t="s">
        <v>217</v>
      </c>
      <c r="D32" s="9" t="str">
        <f t="shared" si="4"/>
        <v>N/A</v>
      </c>
      <c r="E32" s="8">
        <v>0.29554984629999997</v>
      </c>
      <c r="F32" s="9" t="str">
        <f t="shared" si="5"/>
        <v>N/A</v>
      </c>
      <c r="G32" s="8">
        <v>0.38581890740000002</v>
      </c>
      <c r="H32" s="9" t="str">
        <f t="shared" si="6"/>
        <v>N/A</v>
      </c>
      <c r="I32" s="10" t="s">
        <v>217</v>
      </c>
      <c r="J32" s="10">
        <v>30.54</v>
      </c>
      <c r="K32" s="9" t="str">
        <f t="shared" si="7"/>
        <v>No</v>
      </c>
    </row>
    <row r="33" spans="1:11" x14ac:dyDescent="0.25">
      <c r="A33" s="66" t="s">
        <v>394</v>
      </c>
      <c r="B33" s="5" t="s">
        <v>217</v>
      </c>
      <c r="C33" s="8" t="s">
        <v>217</v>
      </c>
      <c r="D33" s="9" t="str">
        <f t="shared" si="4"/>
        <v>N/A</v>
      </c>
      <c r="E33" s="8">
        <v>0.1038466156</v>
      </c>
      <c r="F33" s="9" t="str">
        <f t="shared" si="5"/>
        <v>N/A</v>
      </c>
      <c r="G33" s="8">
        <v>0.1107717928</v>
      </c>
      <c r="H33" s="9" t="str">
        <f t="shared" si="6"/>
        <v>N/A</v>
      </c>
      <c r="I33" s="10" t="s">
        <v>217</v>
      </c>
      <c r="J33" s="10">
        <v>6.6689999999999996</v>
      </c>
      <c r="K33" s="9" t="str">
        <f t="shared" si="7"/>
        <v>Yes</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1.8930071309000001</v>
      </c>
      <c r="F35" s="9" t="str">
        <f t="shared" si="5"/>
        <v>N/A</v>
      </c>
      <c r="G35" s="8">
        <v>2.1111896045999998</v>
      </c>
      <c r="H35" s="9" t="str">
        <f t="shared" si="6"/>
        <v>N/A</v>
      </c>
      <c r="I35" s="10" t="s">
        <v>217</v>
      </c>
      <c r="J35" s="10">
        <v>11.53</v>
      </c>
      <c r="K35" s="9" t="str">
        <f t="shared" si="7"/>
        <v>Yes</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0.2257884476</v>
      </c>
      <c r="F39" s="9" t="str">
        <f t="shared" si="5"/>
        <v>N/A</v>
      </c>
      <c r="G39" s="8">
        <v>1.8174073999999998E-2</v>
      </c>
      <c r="H39" s="9" t="str">
        <f t="shared" si="6"/>
        <v>N/A</v>
      </c>
      <c r="I39" s="10" t="s">
        <v>217</v>
      </c>
      <c r="J39" s="10">
        <v>-92</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0.2229439953</v>
      </c>
      <c r="F41" s="9" t="str">
        <f t="shared" si="5"/>
        <v>N/A</v>
      </c>
      <c r="G41" s="8">
        <v>0.1616326253</v>
      </c>
      <c r="H41" s="9" t="str">
        <f t="shared" si="6"/>
        <v>N/A</v>
      </c>
      <c r="I41" s="10" t="s">
        <v>217</v>
      </c>
      <c r="J41" s="10">
        <v>-27.5</v>
      </c>
      <c r="K41" s="9" t="str">
        <f t="shared" si="7"/>
        <v>Yes</v>
      </c>
    </row>
    <row r="42" spans="1:11" x14ac:dyDescent="0.25">
      <c r="A42" s="66" t="s">
        <v>32</v>
      </c>
      <c r="B42" s="5" t="s">
        <v>217</v>
      </c>
      <c r="C42" s="8" t="s">
        <v>217</v>
      </c>
      <c r="D42" s="9" t="str">
        <f t="shared" ref="D42:D51" si="8">IF($B42="N/A","N/A",IF(C42&lt;0,"No","Yes"))</f>
        <v>N/A</v>
      </c>
      <c r="E42" s="8">
        <v>58.896297857</v>
      </c>
      <c r="F42" s="9" t="str">
        <f t="shared" ref="F42:F51" si="9">IF($B42="N/A","N/A",IF(E42&lt;0,"No","Yes"))</f>
        <v>N/A</v>
      </c>
      <c r="G42" s="8">
        <v>51.385680866999998</v>
      </c>
      <c r="H42" s="9" t="str">
        <f t="shared" ref="H42:H51" si="10">IF($B42="N/A","N/A",IF(G42&lt;0,"No","Yes"))</f>
        <v>N/A</v>
      </c>
      <c r="I42" s="10" t="s">
        <v>217</v>
      </c>
      <c r="J42" s="10">
        <v>-12.8</v>
      </c>
      <c r="K42" s="9" t="str">
        <f t="shared" ref="K42:K51" si="11">IF(J42="Div by 0", "N/A", IF(J42="N/A","N/A", IF(J42&gt;30, "No", IF(J42&lt;-30, "No", "Yes"))))</f>
        <v>Yes</v>
      </c>
    </row>
    <row r="43" spans="1:11" x14ac:dyDescent="0.25">
      <c r="A43" s="66" t="s">
        <v>39</v>
      </c>
      <c r="B43" s="5" t="s">
        <v>217</v>
      </c>
      <c r="C43" s="8" t="s">
        <v>217</v>
      </c>
      <c r="D43" s="9" t="str">
        <f t="shared" si="8"/>
        <v>N/A</v>
      </c>
      <c r="E43" s="8">
        <v>99.997079631999995</v>
      </c>
      <c r="F43" s="9" t="str">
        <f t="shared" si="9"/>
        <v>N/A</v>
      </c>
      <c r="G43" s="8">
        <v>99.998207112000003</v>
      </c>
      <c r="H43" s="9" t="str">
        <f t="shared" si="10"/>
        <v>N/A</v>
      </c>
      <c r="I43" s="10" t="s">
        <v>217</v>
      </c>
      <c r="J43" s="10">
        <v>1.1000000000000001E-3</v>
      </c>
      <c r="K43" s="9" t="str">
        <f t="shared" si="11"/>
        <v>Yes</v>
      </c>
    </row>
    <row r="44" spans="1:11" x14ac:dyDescent="0.25">
      <c r="A44" s="66" t="s">
        <v>40</v>
      </c>
      <c r="B44" s="5" t="s">
        <v>217</v>
      </c>
      <c r="C44" s="8" t="s">
        <v>217</v>
      </c>
      <c r="D44" s="9" t="str">
        <f t="shared" si="8"/>
        <v>N/A</v>
      </c>
      <c r="E44" s="8">
        <v>54.372501980999999</v>
      </c>
      <c r="F44" s="9" t="str">
        <f t="shared" si="9"/>
        <v>N/A</v>
      </c>
      <c r="G44" s="8">
        <v>55.668328281000001</v>
      </c>
      <c r="H44" s="9" t="str">
        <f t="shared" si="10"/>
        <v>N/A</v>
      </c>
      <c r="I44" s="10" t="s">
        <v>217</v>
      </c>
      <c r="J44" s="10">
        <v>2.383</v>
      </c>
      <c r="K44" s="9" t="str">
        <f t="shared" si="11"/>
        <v>Yes</v>
      </c>
    </row>
    <row r="45" spans="1:11" x14ac:dyDescent="0.25">
      <c r="A45" s="66" t="s">
        <v>167</v>
      </c>
      <c r="B45" s="5" t="s">
        <v>217</v>
      </c>
      <c r="C45" s="8" t="s">
        <v>217</v>
      </c>
      <c r="D45" s="9" t="str">
        <f t="shared" si="8"/>
        <v>N/A</v>
      </c>
      <c r="E45" s="8">
        <v>99.346225934000003</v>
      </c>
      <c r="F45" s="9" t="str">
        <f t="shared" si="9"/>
        <v>N/A</v>
      </c>
      <c r="G45" s="8">
        <v>99.327426389999999</v>
      </c>
      <c r="H45" s="9" t="str">
        <f t="shared" si="10"/>
        <v>N/A</v>
      </c>
      <c r="I45" s="10" t="s">
        <v>217</v>
      </c>
      <c r="J45" s="10">
        <v>-1.9E-2</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89.597917788999993</v>
      </c>
      <c r="F47" s="9" t="str">
        <f t="shared" si="9"/>
        <v>N/A</v>
      </c>
      <c r="G47" s="8">
        <v>89.864289365000005</v>
      </c>
      <c r="H47" s="9" t="str">
        <f t="shared" si="10"/>
        <v>N/A</v>
      </c>
      <c r="I47" s="10" t="s">
        <v>217</v>
      </c>
      <c r="J47" s="10">
        <v>0.29730000000000001</v>
      </c>
      <c r="K47" s="9" t="str">
        <f t="shared" si="11"/>
        <v>Yes</v>
      </c>
    </row>
    <row r="48" spans="1:11" x14ac:dyDescent="0.25">
      <c r="A48" s="66" t="s">
        <v>43</v>
      </c>
      <c r="B48" s="5" t="s">
        <v>217</v>
      </c>
      <c r="C48" s="8" t="s">
        <v>217</v>
      </c>
      <c r="D48" s="9" t="str">
        <f t="shared" si="8"/>
        <v>N/A</v>
      </c>
      <c r="E48" s="8">
        <v>99.641296728</v>
      </c>
      <c r="F48" s="9" t="str">
        <f t="shared" si="9"/>
        <v>N/A</v>
      </c>
      <c r="G48" s="8">
        <v>99.634196564999996</v>
      </c>
      <c r="H48" s="9" t="str">
        <f t="shared" si="10"/>
        <v>N/A</v>
      </c>
      <c r="I48" s="10" t="s">
        <v>217</v>
      </c>
      <c r="J48" s="10">
        <v>-7.0000000000000001E-3</v>
      </c>
      <c r="K48" s="9" t="str">
        <f t="shared" si="11"/>
        <v>Yes</v>
      </c>
    </row>
    <row r="49" spans="1:12" x14ac:dyDescent="0.25">
      <c r="A49" s="66" t="s">
        <v>44</v>
      </c>
      <c r="B49" s="5" t="s">
        <v>217</v>
      </c>
      <c r="C49" s="8" t="s">
        <v>217</v>
      </c>
      <c r="D49" s="9" t="str">
        <f t="shared" si="8"/>
        <v>N/A</v>
      </c>
      <c r="E49" s="8">
        <v>52.314582583000004</v>
      </c>
      <c r="F49" s="9" t="str">
        <f t="shared" si="9"/>
        <v>N/A</v>
      </c>
      <c r="G49" s="8">
        <v>45.317100062999998</v>
      </c>
      <c r="H49" s="9" t="str">
        <f t="shared" si="10"/>
        <v>N/A</v>
      </c>
      <c r="I49" s="10" t="s">
        <v>217</v>
      </c>
      <c r="J49" s="10">
        <v>-13.4</v>
      </c>
      <c r="K49" s="9" t="str">
        <f t="shared" si="11"/>
        <v>Yes</v>
      </c>
    </row>
    <row r="50" spans="1:12" x14ac:dyDescent="0.25">
      <c r="A50" s="66" t="s">
        <v>45</v>
      </c>
      <c r="B50" s="5" t="s">
        <v>217</v>
      </c>
      <c r="C50" s="8" t="s">
        <v>217</v>
      </c>
      <c r="D50" s="9" t="str">
        <f t="shared" si="8"/>
        <v>N/A</v>
      </c>
      <c r="E50" s="8">
        <v>47.685417416999996</v>
      </c>
      <c r="F50" s="9" t="str">
        <f t="shared" si="9"/>
        <v>N/A</v>
      </c>
      <c r="G50" s="8">
        <v>54.682899937000002</v>
      </c>
      <c r="H50" s="9" t="str">
        <f t="shared" si="10"/>
        <v>N/A</v>
      </c>
      <c r="I50" s="10" t="s">
        <v>217</v>
      </c>
      <c r="J50" s="10">
        <v>14.67</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12723856</v>
      </c>
      <c r="D7" s="30" t="str">
        <f>IF($B7="N/A","N/A",IF(C7&gt;15,"No",IF(C7&lt;-15,"No","Yes")))</f>
        <v>N/A</v>
      </c>
      <c r="E7" s="29">
        <v>11675680</v>
      </c>
      <c r="F7" s="30" t="str">
        <f>IF($B7="N/A","N/A",IF(E7&gt;15,"No",IF(E7&lt;-15,"No","Yes")))</f>
        <v>N/A</v>
      </c>
      <c r="G7" s="29">
        <v>13175816</v>
      </c>
      <c r="H7" s="30" t="str">
        <f>IF($B7="N/A","N/A",IF(G7&gt;15,"No",IF(G7&lt;-15,"No","Yes")))</f>
        <v>N/A</v>
      </c>
      <c r="I7" s="31">
        <v>-8.24</v>
      </c>
      <c r="J7" s="31">
        <v>12.85</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83.655813043999999</v>
      </c>
      <c r="H8" s="30" t="str">
        <f>IF($B8="N/A","N/A",IF(G8&gt;15,"No",IF(G8&lt;-15,"No","Yes")))</f>
        <v>N/A</v>
      </c>
      <c r="I8" s="31" t="s">
        <v>217</v>
      </c>
      <c r="J8" s="31" t="s">
        <v>217</v>
      </c>
      <c r="K8" s="30" t="str">
        <f t="shared" si="0"/>
        <v>N/A</v>
      </c>
    </row>
    <row r="9" spans="1:11" x14ac:dyDescent="0.25">
      <c r="A9" s="3" t="s">
        <v>119</v>
      </c>
      <c r="B9" s="33" t="s">
        <v>217</v>
      </c>
      <c r="C9" s="9">
        <v>12.245210886000001</v>
      </c>
      <c r="D9" s="9" t="str">
        <f>IF($B9="N/A","N/A",IF(C9&gt;15,"No",IF(C9&lt;-15,"No","Yes")))</f>
        <v>N/A</v>
      </c>
      <c r="E9" s="9">
        <v>15.919929289000001</v>
      </c>
      <c r="F9" s="9" t="str">
        <f>IF($B9="N/A","N/A",IF(E9&gt;15,"No",IF(E9&lt;-15,"No","Yes")))</f>
        <v>N/A</v>
      </c>
      <c r="G9" s="9">
        <v>16.344186956000001</v>
      </c>
      <c r="H9" s="9" t="str">
        <f>IF($B9="N/A","N/A",IF(G9&gt;15,"No",IF(G9&lt;-15,"No","Yes")))</f>
        <v>N/A</v>
      </c>
      <c r="I9" s="10">
        <v>30.01</v>
      </c>
      <c r="J9" s="10">
        <v>2.665</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97.462417607000006</v>
      </c>
      <c r="F11" s="9" t="str">
        <f>IF(OR($B11="N/A",$E11="N/A"),"N/A",IF(E11&gt;100,"No",IF(E11&lt;95,"No","Yes")))</f>
        <v>Yes</v>
      </c>
      <c r="G11" s="9">
        <v>98.769358952999994</v>
      </c>
      <c r="H11" s="9" t="str">
        <f>IF($B11="N/A","N/A",IF(G11&gt;100,"No",IF(G11&lt;95,"No","Yes")))</f>
        <v>Yes</v>
      </c>
      <c r="I11" s="10" t="s">
        <v>217</v>
      </c>
      <c r="J11" s="10">
        <v>1.341</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97.448765296999994</v>
      </c>
      <c r="F13" s="9" t="str">
        <f t="shared" si="2"/>
        <v>Yes</v>
      </c>
      <c r="G13" s="9">
        <v>98.851403207000004</v>
      </c>
      <c r="H13" s="9" t="str">
        <f t="shared" si="3"/>
        <v>Yes</v>
      </c>
      <c r="I13" s="10" t="s">
        <v>217</v>
      </c>
      <c r="J13" s="10">
        <v>1.4390000000000001</v>
      </c>
      <c r="K13" s="9" t="str">
        <f t="shared" si="0"/>
        <v>Yes</v>
      </c>
    </row>
    <row r="14" spans="1:11" x14ac:dyDescent="0.25">
      <c r="A14" s="3" t="s">
        <v>13</v>
      </c>
      <c r="B14" s="33" t="s">
        <v>217</v>
      </c>
      <c r="C14" s="34">
        <v>11165793</v>
      </c>
      <c r="D14" s="9" t="str">
        <f>IF($B14="N/A","N/A",IF(C14&gt;15,"No",IF(C14&lt;-15,"No","Yes")))</f>
        <v>N/A</v>
      </c>
      <c r="E14" s="34">
        <v>9816920</v>
      </c>
      <c r="F14" s="9" t="str">
        <f>IF($B14="N/A","N/A",IF(E14&gt;15,"No",IF(E14&lt;-15,"No","Yes")))</f>
        <v>N/A</v>
      </c>
      <c r="G14" s="34">
        <v>11022336</v>
      </c>
      <c r="H14" s="9" t="str">
        <f>IF($B14="N/A","N/A",IF(G14&gt;15,"No",IF(G14&lt;-15,"No","Yes")))</f>
        <v>N/A</v>
      </c>
      <c r="I14" s="10">
        <v>-12.1</v>
      </c>
      <c r="J14" s="10">
        <v>12.28</v>
      </c>
      <c r="K14" s="9" t="str">
        <f t="shared" si="0"/>
        <v>Yes</v>
      </c>
    </row>
    <row r="15" spans="1:11" ht="14.25" customHeight="1" x14ac:dyDescent="0.25">
      <c r="A15" s="3" t="s">
        <v>444</v>
      </c>
      <c r="B15" s="33" t="s">
        <v>217</v>
      </c>
      <c r="C15" s="9">
        <v>1.2111813284999999</v>
      </c>
      <c r="D15" s="9" t="str">
        <f>IF($B15="N/A","N/A",IF(C15&gt;15,"No",IF(C15&lt;-15,"No","Yes")))</f>
        <v>N/A</v>
      </c>
      <c r="E15" s="9">
        <v>0</v>
      </c>
      <c r="F15" s="9" t="str">
        <f>IF($B15="N/A","N/A",IF(E15&gt;15,"No",IF(E15&lt;-15,"No","Yes")))</f>
        <v>N/A</v>
      </c>
      <c r="G15" s="9">
        <v>0</v>
      </c>
      <c r="H15" s="9" t="str">
        <f>IF($B15="N/A","N/A",IF(G15&gt;15,"No",IF(G15&lt;-15,"No","Yes")))</f>
        <v>N/A</v>
      </c>
      <c r="I15" s="10">
        <v>-100</v>
      </c>
      <c r="J15" s="10" t="s">
        <v>1742</v>
      </c>
      <c r="K15" s="9" t="str">
        <f t="shared" si="0"/>
        <v>N/A</v>
      </c>
    </row>
    <row r="16" spans="1:11" ht="12.75" customHeight="1" x14ac:dyDescent="0.25">
      <c r="A16" s="3" t="s">
        <v>856</v>
      </c>
      <c r="B16" s="33" t="s">
        <v>217</v>
      </c>
      <c r="C16" s="35">
        <v>83.489470415</v>
      </c>
      <c r="D16" s="9" t="str">
        <f>IF($B16="N/A","N/A",IF(C16&gt;15,"No",IF(C16&lt;-15,"No","Yes")))</f>
        <v>N/A</v>
      </c>
      <c r="E16" s="35" t="s">
        <v>1742</v>
      </c>
      <c r="F16" s="9" t="str">
        <f>IF($B16="N/A","N/A",IF(E16&gt;15,"No",IF(E16&lt;-15,"No","Yes")))</f>
        <v>N/A</v>
      </c>
      <c r="G16" s="35" t="s">
        <v>1742</v>
      </c>
      <c r="H16" s="9" t="str">
        <f>IF($B16="N/A","N/A",IF(G16&gt;15,"No",IF(G16&lt;-15,"No","Yes")))</f>
        <v>N/A</v>
      </c>
      <c r="I16" s="10" t="s">
        <v>1742</v>
      </c>
      <c r="J16" s="10" t="s">
        <v>1742</v>
      </c>
      <c r="K16" s="9" t="str">
        <f t="shared" si="0"/>
        <v>N/A</v>
      </c>
    </row>
    <row r="17" spans="1:11" x14ac:dyDescent="0.25">
      <c r="A17" s="3" t="s">
        <v>131</v>
      </c>
      <c r="B17" s="33" t="s">
        <v>217</v>
      </c>
      <c r="C17" s="34">
        <v>23448</v>
      </c>
      <c r="D17" s="9" t="str">
        <f>IF($B17="N/A","N/A",IF(C17&gt;15,"No",IF(C17&lt;-15,"No","Yes")))</f>
        <v>N/A</v>
      </c>
      <c r="E17" s="34">
        <v>2256</v>
      </c>
      <c r="F17" s="9" t="str">
        <f>IF($B17="N/A","N/A",IF(E17&gt;15,"No",IF(E17&lt;-15,"No","Yes")))</f>
        <v>N/A</v>
      </c>
      <c r="G17" s="34">
        <v>2621</v>
      </c>
      <c r="H17" s="9" t="str">
        <f>IF($B17="N/A","N/A",IF(G17&gt;15,"No",IF(G17&lt;-15,"No","Yes")))</f>
        <v>N/A</v>
      </c>
      <c r="I17" s="10">
        <v>-90.4</v>
      </c>
      <c r="J17" s="10">
        <v>16.18</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1.9892506099999999E-2</v>
      </c>
      <c r="H18" s="9" t="str">
        <f>IF($B18="N/A","N/A",IF(G18&gt;15,"No",IF(G18&lt;-15,"No","Yes")))</f>
        <v>N/A</v>
      </c>
      <c r="I18" s="10" t="s">
        <v>217</v>
      </c>
      <c r="J18" s="10" t="s">
        <v>217</v>
      </c>
      <c r="K18" s="9" t="str">
        <f t="shared" si="0"/>
        <v>N/A</v>
      </c>
    </row>
    <row r="19" spans="1:11" ht="27.75" customHeight="1" x14ac:dyDescent="0.25">
      <c r="A19" s="3" t="s">
        <v>835</v>
      </c>
      <c r="B19" s="33" t="s">
        <v>217</v>
      </c>
      <c r="C19" s="35">
        <v>49.765395769000001</v>
      </c>
      <c r="D19" s="9" t="str">
        <f>IF($B19="N/A","N/A",IF(C19&gt;60,"No",IF(C19&lt;15,"No","Yes")))</f>
        <v>N/A</v>
      </c>
      <c r="E19" s="35">
        <v>45.518617020999997</v>
      </c>
      <c r="F19" s="9" t="str">
        <f>IF($B19="N/A","N/A",IF(E19&gt;60,"No",IF(E19&lt;15,"No","Yes")))</f>
        <v>N/A</v>
      </c>
      <c r="G19" s="35">
        <v>44.705455933000003</v>
      </c>
      <c r="H19" s="9" t="str">
        <f>IF($B19="N/A","N/A",IF(G19&gt;60,"No",IF(G19&lt;15,"No","Yes")))</f>
        <v>N/A</v>
      </c>
      <c r="I19" s="10">
        <v>-8.5299999999999994</v>
      </c>
      <c r="J19" s="10">
        <v>-1.79</v>
      </c>
      <c r="K19" s="9" t="str">
        <f t="shared" si="0"/>
        <v>Yes</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7.3536670015999999</v>
      </c>
      <c r="D21" s="9" t="str">
        <f>IF($B21="N/A","N/A",IF(C21&gt;15,"No",IF(C21&lt;-15,"No","Yes")))</f>
        <v>N/A</v>
      </c>
      <c r="E21" s="9">
        <v>0</v>
      </c>
      <c r="F21" s="9" t="str">
        <f>IF($B21="N/A","N/A",IF(E21&gt;15,"No",IF(E21&lt;-15,"No","Yes")))</f>
        <v>N/A</v>
      </c>
      <c r="G21" s="9">
        <v>0</v>
      </c>
      <c r="H21" s="9" t="str">
        <f>IF($B21="N/A","N/A",IF(G21&gt;15,"No",IF(G21&lt;-15,"No","Yes")))</f>
        <v>N/A</v>
      </c>
      <c r="I21" s="10">
        <v>-100</v>
      </c>
      <c r="J21" s="10" t="s">
        <v>1742</v>
      </c>
      <c r="K21" s="9" t="str">
        <f t="shared" si="0"/>
        <v>N/A</v>
      </c>
    </row>
    <row r="22" spans="1:11" x14ac:dyDescent="0.25">
      <c r="A22" s="3" t="s">
        <v>1722</v>
      </c>
      <c r="B22" s="33" t="s">
        <v>217</v>
      </c>
      <c r="C22" s="76">
        <v>29515417</v>
      </c>
      <c r="D22" s="9" t="str">
        <f>IF($B22="N/A","N/A",IF(C22&gt;15,"No",IF(C22&lt;-15,"No","Yes")))</f>
        <v>N/A</v>
      </c>
      <c r="E22" s="76">
        <v>0</v>
      </c>
      <c r="F22" s="9" t="str">
        <f>IF($B22="N/A","N/A",IF(E22&gt;15,"No",IF(E22&lt;-15,"No","Yes")))</f>
        <v>N/A</v>
      </c>
      <c r="G22" s="76">
        <v>0</v>
      </c>
      <c r="H22" s="9" t="str">
        <f>IF($B22="N/A","N/A",IF(G22&gt;15,"No",IF(G22&lt;-15,"No","Yes")))</f>
        <v>N/A</v>
      </c>
      <c r="I22" s="10">
        <v>-100</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11165793</v>
      </c>
      <c r="D6" s="9" t="str">
        <f>IF($B6="N/A","N/A",IF(C6&gt;15,"No",IF(C6&lt;-15,"No","Yes")))</f>
        <v>N/A</v>
      </c>
      <c r="E6" s="34">
        <v>9816920</v>
      </c>
      <c r="F6" s="9" t="str">
        <f>IF($B6="N/A","N/A",IF(E6&gt;15,"No",IF(E6&lt;-15,"No","Yes")))</f>
        <v>N/A</v>
      </c>
      <c r="G6" s="34">
        <v>11022336</v>
      </c>
      <c r="H6" s="9" t="str">
        <f>IF($B6="N/A","N/A",IF(G6&gt;15,"No",IF(G6&lt;-15,"No","Yes")))</f>
        <v>N/A</v>
      </c>
      <c r="I6" s="10">
        <v>-12.1</v>
      </c>
      <c r="J6" s="10">
        <v>12.28</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53.667480759999997</v>
      </c>
      <c r="D9" s="9" t="str">
        <f>IF($B9="N/A","N/A",IF(C9&gt;60,"No",IF(C9&lt;15,"No","Yes")))</f>
        <v>Yes</v>
      </c>
      <c r="E9" s="35">
        <v>49.857966347999998</v>
      </c>
      <c r="F9" s="9" t="str">
        <f>IF($B9="N/A","N/A",IF(E9&gt;60,"No",IF(E9&lt;15,"No","Yes")))</f>
        <v>Yes</v>
      </c>
      <c r="G9" s="35">
        <v>53.007367676000001</v>
      </c>
      <c r="H9" s="9" t="str">
        <f>IF($B9="N/A","N/A",IF(G9&gt;60,"No",IF(G9&lt;15,"No","Yes")))</f>
        <v>Yes</v>
      </c>
      <c r="I9" s="10">
        <v>-7.1</v>
      </c>
      <c r="J9" s="10">
        <v>6.3170000000000002</v>
      </c>
      <c r="K9" s="9" t="str">
        <f t="shared" si="0"/>
        <v>Yes</v>
      </c>
    </row>
    <row r="10" spans="1:11" x14ac:dyDescent="0.25">
      <c r="A10" s="3" t="s">
        <v>14</v>
      </c>
      <c r="B10" s="33" t="s">
        <v>276</v>
      </c>
      <c r="C10" s="9">
        <v>0.68230711420000001</v>
      </c>
      <c r="D10" s="9" t="str">
        <f>IF($B10="N/A","N/A",IF(C10&gt;15,"No",IF(C10&lt;=0,"No","Yes")))</f>
        <v>Yes</v>
      </c>
      <c r="E10" s="9">
        <v>0.72130566409999997</v>
      </c>
      <c r="F10" s="9" t="str">
        <f>IF($B10="N/A","N/A",IF(E10&gt;15,"No",IF(E10&lt;=0,"No","Yes")))</f>
        <v>Yes</v>
      </c>
      <c r="G10" s="9">
        <v>0.70119437480000002</v>
      </c>
      <c r="H10" s="9" t="str">
        <f>IF($B10="N/A","N/A",IF(G10&gt;15,"No",IF(G10&lt;=0,"No","Yes")))</f>
        <v>Yes</v>
      </c>
      <c r="I10" s="10">
        <v>5.7160000000000002</v>
      </c>
      <c r="J10" s="10">
        <v>-2.79</v>
      </c>
      <c r="K10" s="9" t="str">
        <f t="shared" si="0"/>
        <v>Yes</v>
      </c>
    </row>
    <row r="11" spans="1:11" x14ac:dyDescent="0.25">
      <c r="A11" s="3" t="s">
        <v>871</v>
      </c>
      <c r="B11" s="33" t="s">
        <v>217</v>
      </c>
      <c r="C11" s="35">
        <v>96.375165714999994</v>
      </c>
      <c r="D11" s="9" t="str">
        <f>IF($B11="N/A","N/A",IF(C11&gt;15,"No",IF(C11&lt;-15,"No","Yes")))</f>
        <v>N/A</v>
      </c>
      <c r="E11" s="35">
        <v>78.848721932000004</v>
      </c>
      <c r="F11" s="9" t="str">
        <f>IF($B11="N/A","N/A",IF(E11&gt;15,"No",IF(E11&lt;-15,"No","Yes")))</f>
        <v>N/A</v>
      </c>
      <c r="G11" s="35">
        <v>87.097246662000003</v>
      </c>
      <c r="H11" s="9" t="str">
        <f>IF($B11="N/A","N/A",IF(G11&gt;15,"No",IF(G11&lt;-15,"No","Yes")))</f>
        <v>N/A</v>
      </c>
      <c r="I11" s="10">
        <v>-18.2</v>
      </c>
      <c r="J11" s="10">
        <v>10.46</v>
      </c>
      <c r="K11" s="9" t="str">
        <f t="shared" si="0"/>
        <v>Yes</v>
      </c>
    </row>
    <row r="12" spans="1:11" x14ac:dyDescent="0.25">
      <c r="A12" s="3" t="s">
        <v>932</v>
      </c>
      <c r="B12" s="33" t="s">
        <v>217</v>
      </c>
      <c r="C12" s="9">
        <v>0.98470390770000005</v>
      </c>
      <c r="D12" s="9" t="str">
        <f>IF($B12="N/A","N/A",IF(C12&gt;15,"No",IF(C12&lt;-15,"No","Yes")))</f>
        <v>N/A</v>
      </c>
      <c r="E12" s="9">
        <v>0.77935849530000001</v>
      </c>
      <c r="F12" s="9" t="str">
        <f>IF($B12="N/A","N/A",IF(E12&gt;15,"No",IF(E12&lt;-15,"No","Yes")))</f>
        <v>N/A</v>
      </c>
      <c r="G12" s="9">
        <v>0.8964524398</v>
      </c>
      <c r="H12" s="9" t="str">
        <f>IF($B12="N/A","N/A",IF(G12&gt;15,"No",IF(G12&lt;-15,"No","Yes")))</f>
        <v>N/A</v>
      </c>
      <c r="I12" s="10">
        <v>-20.9</v>
      </c>
      <c r="J12" s="10">
        <v>15.02</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99.809831599999995</v>
      </c>
      <c r="H13" s="9" t="str">
        <f>IF($B13="N/A","N/A",IF(G13&gt;99,"No",IF(G13&lt;95,"No","Yes")))</f>
        <v>No</v>
      </c>
      <c r="I13" s="10">
        <v>0</v>
      </c>
      <c r="J13" s="10">
        <v>-0.19</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0.19016839990000001</v>
      </c>
      <c r="H14" s="9" t="str">
        <f>IF($B14="N/A","N/A",IF(G14&gt;6,"No",IF(G14&lt;=0,"No","Yes")))</f>
        <v>Yes</v>
      </c>
      <c r="I14" s="10" t="s">
        <v>1742</v>
      </c>
      <c r="J14" s="10" t="s">
        <v>1742</v>
      </c>
      <c r="K14" s="9" t="str">
        <f t="shared" si="0"/>
        <v>N/A</v>
      </c>
    </row>
    <row r="15" spans="1:11" x14ac:dyDescent="0.25">
      <c r="A15" s="3" t="s">
        <v>168</v>
      </c>
      <c r="B15" s="33" t="s">
        <v>217</v>
      </c>
      <c r="C15" s="9">
        <v>68.621870385999998</v>
      </c>
      <c r="D15" s="9" t="str">
        <f>IF($B15="N/A","N/A",IF(C15&gt;15,"No",IF(C15&lt;-15,"No","Yes")))</f>
        <v>N/A</v>
      </c>
      <c r="E15" s="9">
        <v>92.939445366000001</v>
      </c>
      <c r="F15" s="9" t="str">
        <f>IF($B15="N/A","N/A",IF(E15&gt;15,"No",IF(E15&lt;-15,"No","Yes")))</f>
        <v>N/A</v>
      </c>
      <c r="G15" s="9">
        <v>94.745265932999999</v>
      </c>
      <c r="H15" s="9" t="str">
        <f>IF($B15="N/A","N/A",IF(G15&gt;15,"No",IF(G15&lt;-15,"No","Yes")))</f>
        <v>N/A</v>
      </c>
      <c r="I15" s="10">
        <v>35.44</v>
      </c>
      <c r="J15" s="10">
        <v>1.9430000000000001</v>
      </c>
      <c r="K15" s="9" t="str">
        <f t="shared" si="0"/>
        <v>Yes</v>
      </c>
    </row>
    <row r="16" spans="1:11" x14ac:dyDescent="0.25">
      <c r="A16" s="3" t="s">
        <v>169</v>
      </c>
      <c r="B16" s="33" t="s">
        <v>279</v>
      </c>
      <c r="C16" s="9">
        <v>99.998235683000004</v>
      </c>
      <c r="D16" s="9" t="str">
        <f>IF($B16="N/A","N/A",IF(C16&gt;98,"Yes","No"))</f>
        <v>Yes</v>
      </c>
      <c r="E16" s="9">
        <v>99.999429555999996</v>
      </c>
      <c r="F16" s="9" t="str">
        <f>IF($B16="N/A","N/A",IF(E16&gt;98,"Yes","No"))</f>
        <v>Yes</v>
      </c>
      <c r="G16" s="9">
        <v>99.999945460999996</v>
      </c>
      <c r="H16" s="9" t="str">
        <f>IF($B16="N/A","N/A",IF(G16&gt;98,"Yes","No"))</f>
        <v>Yes</v>
      </c>
      <c r="I16" s="10">
        <v>1.1999999999999999E-3</v>
      </c>
      <c r="J16" s="10">
        <v>5.0000000000000001E-4</v>
      </c>
      <c r="K16" s="9" t="str">
        <f t="shared" si="0"/>
        <v>Yes</v>
      </c>
    </row>
    <row r="17" spans="1:11" x14ac:dyDescent="0.25">
      <c r="A17" s="3" t="s">
        <v>21</v>
      </c>
      <c r="B17" s="33" t="s">
        <v>279</v>
      </c>
      <c r="C17" s="9">
        <v>99.889421198999997</v>
      </c>
      <c r="D17" s="9" t="str">
        <f>IF($B17="N/A","N/A",IF(C17&gt;98,"Yes","No"))</f>
        <v>Yes</v>
      </c>
      <c r="E17" s="9">
        <v>99.914239903999999</v>
      </c>
      <c r="F17" s="9" t="str">
        <f>IF($B17="N/A","N/A",IF(E17&gt;98,"Yes","No"))</f>
        <v>Yes</v>
      </c>
      <c r="G17" s="9">
        <v>99.905348195000002</v>
      </c>
      <c r="H17" s="9" t="str">
        <f>IF($B17="N/A","N/A",IF(G17&gt;98,"Yes","No"))</f>
        <v>Yes</v>
      </c>
      <c r="I17" s="10">
        <v>2.4799999999999999E-2</v>
      </c>
      <c r="J17" s="10">
        <v>-8.9999999999999993E-3</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99.323191823000002</v>
      </c>
      <c r="D19" s="9" t="str">
        <f>IF($B19="N/A","N/A",IF(C19&gt;100,"No",IF(C19&lt;98,"No","Yes")))</f>
        <v>Yes</v>
      </c>
      <c r="E19" s="9">
        <v>99.363323730999994</v>
      </c>
      <c r="F19" s="9" t="str">
        <f>IF($B19="N/A","N/A",IF(E19&gt;100,"No",IF(E19&lt;98,"No","Yes")))</f>
        <v>Yes</v>
      </c>
      <c r="G19" s="9">
        <v>99.568521591000007</v>
      </c>
      <c r="H19" s="9" t="str">
        <f>IF($B19="N/A","N/A",IF(G19&gt;100,"No",IF(G19&lt;98,"No","Yes")))</f>
        <v>Yes</v>
      </c>
      <c r="I19" s="10">
        <v>4.0399999999999998E-2</v>
      </c>
      <c r="J19" s="10">
        <v>0.20649999999999999</v>
      </c>
      <c r="K19" s="9" t="str">
        <f>IF(J19="Div by 0", "N/A", IF(J19="N/A","N/A", IF(J19&gt;30, "No", IF(J19&lt;-30, "No", "Yes"))))</f>
        <v>Yes</v>
      </c>
    </row>
    <row r="20" spans="1:11" x14ac:dyDescent="0.25">
      <c r="A20" s="3" t="s">
        <v>679</v>
      </c>
      <c r="B20" s="33" t="s">
        <v>227</v>
      </c>
      <c r="C20" s="9">
        <v>99.999480555999995</v>
      </c>
      <c r="D20" s="9" t="str">
        <f>IF($B20="N/A","N/A",IF(C20&gt;100,"No",IF(C20&lt;98,"No","Yes")))</f>
        <v>Yes</v>
      </c>
      <c r="E20" s="9">
        <v>99.999979627000002</v>
      </c>
      <c r="F20" s="9" t="str">
        <f>IF($B20="N/A","N/A",IF(E20&gt;100,"No",IF(E20&lt;98,"No","Yes")))</f>
        <v>Yes</v>
      </c>
      <c r="G20" s="9">
        <v>100</v>
      </c>
      <c r="H20" s="9" t="str">
        <f>IF($B20="N/A","N/A",IF(G20&gt;100,"No",IF(G20&lt;98,"No","Yes")))</f>
        <v>Yes</v>
      </c>
      <c r="I20" s="10">
        <v>5.0000000000000001E-4</v>
      </c>
      <c r="J20" s="10">
        <v>0</v>
      </c>
      <c r="K20" s="9" t="str">
        <f>IF(J20="Div by 0", "N/A", IF(J20="N/A","N/A", IF(J20&gt;30, "No", IF(J20&lt;-30, "No", "Yes"))))</f>
        <v>Yes</v>
      </c>
    </row>
    <row r="21" spans="1:11" x14ac:dyDescent="0.25">
      <c r="A21" s="3" t="s">
        <v>680</v>
      </c>
      <c r="B21" s="33" t="s">
        <v>227</v>
      </c>
      <c r="C21" s="9">
        <v>99.999480555999995</v>
      </c>
      <c r="D21" s="9" t="str">
        <f>IF($B21="N/A","N/A",IF(C21&gt;100,"No",IF(C21&lt;98,"No","Yes")))</f>
        <v>Yes</v>
      </c>
      <c r="E21" s="9">
        <v>99.999979627000002</v>
      </c>
      <c r="F21" s="9" t="str">
        <f>IF($B21="N/A","N/A",IF(E21&gt;100,"No",IF(E21&lt;98,"No","Yes")))</f>
        <v>Yes</v>
      </c>
      <c r="G21" s="9">
        <v>100</v>
      </c>
      <c r="H21" s="9" t="str">
        <f>IF($B21="N/A","N/A",IF(G21&gt;100,"No",IF(G21&lt;98,"No","Yes")))</f>
        <v>Yes</v>
      </c>
      <c r="I21" s="10">
        <v>5.0000000000000001E-4</v>
      </c>
      <c r="J21" s="10">
        <v>0</v>
      </c>
      <c r="K21" s="9" t="str">
        <f>IF(J21="Div by 0", "N/A", IF(J21="N/A","N/A", IF(J21&gt;30, "No", IF(J21&lt;-30, "No", "Yes"))))</f>
        <v>Yes</v>
      </c>
    </row>
    <row r="22" spans="1:11" ht="13.5" customHeight="1" x14ac:dyDescent="0.25">
      <c r="A22" s="3" t="s">
        <v>1723</v>
      </c>
      <c r="B22" s="33" t="s">
        <v>217</v>
      </c>
      <c r="C22" s="9">
        <v>66.385020749999995</v>
      </c>
      <c r="D22" s="9" t="str">
        <f>IF($B22="N/A","N/A",IF(C22&gt;15,"No",IF(C22&lt;-15,"No","Yes")))</f>
        <v>N/A</v>
      </c>
      <c r="E22" s="9">
        <v>64.067895022000002</v>
      </c>
      <c r="F22" s="9" t="str">
        <f>IF($B22="N/A","N/A",IF(E22&gt;15,"No",IF(E22&lt;-15,"No","Yes")))</f>
        <v>N/A</v>
      </c>
      <c r="G22" s="9">
        <v>65.313423579000002</v>
      </c>
      <c r="H22" s="9" t="str">
        <f>IF($B22="N/A","N/A",IF(G22&gt;15,"No",IF(G22&lt;-15,"No","Yes")))</f>
        <v>N/A</v>
      </c>
      <c r="I22" s="10">
        <v>-3.49</v>
      </c>
      <c r="J22" s="10">
        <v>1.944</v>
      </c>
      <c r="K22" s="9" t="str">
        <f t="shared" ref="K22:K31" si="1">IF(J22="Div by 0", "N/A", IF(J22="N/A","N/A", IF(J22&gt;30, "No", IF(J22&lt;-30, "No", "Yes"))))</f>
        <v>Yes</v>
      </c>
    </row>
    <row r="23" spans="1:11" x14ac:dyDescent="0.25">
      <c r="A23" s="3" t="s">
        <v>933</v>
      </c>
      <c r="B23" s="33" t="s">
        <v>217</v>
      </c>
      <c r="C23" s="9">
        <v>33.611468527</v>
      </c>
      <c r="D23" s="9" t="str">
        <f>IF($B23="N/A","N/A",IF(C23&gt;15,"No",IF(C23&lt;-15,"No","Yes")))</f>
        <v>N/A</v>
      </c>
      <c r="E23" s="9">
        <v>35.930159357999997</v>
      </c>
      <c r="F23" s="9" t="str">
        <f>IF($B23="N/A","N/A",IF(E23&gt;15,"No",IF(E23&lt;-15,"No","Yes")))</f>
        <v>N/A</v>
      </c>
      <c r="G23" s="9">
        <v>34.607863524000003</v>
      </c>
      <c r="H23" s="9" t="str">
        <f>IF($B23="N/A","N/A",IF(G23&gt;15,"No",IF(G23&lt;-15,"No","Yes")))</f>
        <v>N/A</v>
      </c>
      <c r="I23" s="10">
        <v>6.899</v>
      </c>
      <c r="J23" s="10">
        <v>-3.68</v>
      </c>
      <c r="K23" s="9" t="str">
        <f t="shared" si="1"/>
        <v>Yes</v>
      </c>
    </row>
    <row r="24" spans="1:11" ht="25" x14ac:dyDescent="0.25">
      <c r="A24" s="3" t="s">
        <v>934</v>
      </c>
      <c r="B24" s="33" t="s">
        <v>217</v>
      </c>
      <c r="C24" s="9">
        <v>3.5823700000000001E-5</v>
      </c>
      <c r="D24" s="9" t="str">
        <f>IF($B24="N/A","N/A",IF(C24&gt;15,"No",IF(C24&lt;-15,"No","Yes")))</f>
        <v>N/A</v>
      </c>
      <c r="E24" s="9">
        <v>1.731704E-4</v>
      </c>
      <c r="F24" s="9" t="str">
        <f>IF($B24="N/A","N/A",IF(E24&gt;15,"No",IF(E24&lt;-15,"No","Yes")))</f>
        <v>N/A</v>
      </c>
      <c r="G24" s="9">
        <v>1.0977709E-3</v>
      </c>
      <c r="H24" s="9" t="str">
        <f>IF($B24="N/A","N/A",IF(G24&gt;15,"No",IF(G24&lt;-15,"No","Yes")))</f>
        <v>N/A</v>
      </c>
      <c r="I24" s="10">
        <v>383.4</v>
      </c>
      <c r="J24" s="10">
        <v>533.9</v>
      </c>
      <c r="K24" s="9" t="str">
        <f t="shared" si="1"/>
        <v>No</v>
      </c>
    </row>
    <row r="25" spans="1:11" x14ac:dyDescent="0.25">
      <c r="A25" s="3" t="s">
        <v>170</v>
      </c>
      <c r="B25" s="33" t="s">
        <v>217</v>
      </c>
      <c r="C25" s="9">
        <v>99.999480555999995</v>
      </c>
      <c r="D25" s="9" t="str">
        <f t="shared" ref="D25:D27" si="2">IF($B25="N/A","N/A",IF(C25&gt;15,"No",IF(C25&lt;-15,"No","Yes")))</f>
        <v>N/A</v>
      </c>
      <c r="E25" s="9">
        <v>99.999979627000002</v>
      </c>
      <c r="F25" s="9" t="str">
        <f t="shared" ref="F25:F27" si="3">IF($B25="N/A","N/A",IF(E25&gt;15,"No",IF(E25&lt;-15,"No","Yes")))</f>
        <v>N/A</v>
      </c>
      <c r="G25" s="9">
        <v>100</v>
      </c>
      <c r="H25" s="9" t="str">
        <f t="shared" ref="H25:H27" si="4">IF($B25="N/A","N/A",IF(G25&gt;15,"No",IF(G25&lt;-15,"No","Yes")))</f>
        <v>N/A</v>
      </c>
      <c r="I25" s="10">
        <v>5.0000000000000001E-4</v>
      </c>
      <c r="J25" s="10">
        <v>0</v>
      </c>
      <c r="K25" s="9" t="str">
        <f t="shared" si="1"/>
        <v>Yes</v>
      </c>
    </row>
    <row r="26" spans="1:11" x14ac:dyDescent="0.25">
      <c r="A26" s="3" t="s">
        <v>171</v>
      </c>
      <c r="B26" s="33" t="s">
        <v>217</v>
      </c>
      <c r="C26" s="9">
        <v>99.999480555999995</v>
      </c>
      <c r="D26" s="9" t="str">
        <f t="shared" si="2"/>
        <v>N/A</v>
      </c>
      <c r="E26" s="9">
        <v>99.999979627000002</v>
      </c>
      <c r="F26" s="9" t="str">
        <f t="shared" si="3"/>
        <v>N/A</v>
      </c>
      <c r="G26" s="9">
        <v>100</v>
      </c>
      <c r="H26" s="9" t="str">
        <f t="shared" si="4"/>
        <v>N/A</v>
      </c>
      <c r="I26" s="10">
        <v>5.0000000000000001E-4</v>
      </c>
      <c r="J26" s="10">
        <v>0</v>
      </c>
      <c r="K26" s="9" t="str">
        <f t="shared" si="1"/>
        <v>Yes</v>
      </c>
    </row>
    <row r="27" spans="1:11" x14ac:dyDescent="0.25">
      <c r="A27" s="3" t="s">
        <v>172</v>
      </c>
      <c r="B27" s="33" t="s">
        <v>217</v>
      </c>
      <c r="C27" s="9">
        <v>99.999480555999995</v>
      </c>
      <c r="D27" s="9" t="str">
        <f t="shared" si="2"/>
        <v>N/A</v>
      </c>
      <c r="E27" s="9">
        <v>99.999979627000002</v>
      </c>
      <c r="F27" s="9" t="str">
        <f t="shared" si="3"/>
        <v>N/A</v>
      </c>
      <c r="G27" s="9">
        <v>100</v>
      </c>
      <c r="H27" s="9" t="str">
        <f t="shared" si="4"/>
        <v>N/A</v>
      </c>
      <c r="I27" s="10">
        <v>5.0000000000000001E-4</v>
      </c>
      <c r="J27" s="10">
        <v>0</v>
      </c>
      <c r="K27" s="9" t="str">
        <f t="shared" si="1"/>
        <v>Yes</v>
      </c>
    </row>
    <row r="28" spans="1:11" x14ac:dyDescent="0.25">
      <c r="A28" s="3" t="s">
        <v>54</v>
      </c>
      <c r="B28" s="33" t="s">
        <v>217</v>
      </c>
      <c r="C28" s="9">
        <v>18.291696792</v>
      </c>
      <c r="D28" s="9" t="str">
        <f>IF($B28="N/A","N/A",IF(C28&gt;15,"No",IF(C28&lt;-15,"No","Yes")))</f>
        <v>N/A</v>
      </c>
      <c r="E28" s="9">
        <v>17.140905702000001</v>
      </c>
      <c r="F28" s="9" t="str">
        <f>IF($B28="N/A","N/A",IF(E28&gt;15,"No",IF(E28&lt;-15,"No","Yes")))</f>
        <v>N/A</v>
      </c>
      <c r="G28" s="9">
        <v>17.101928303000001</v>
      </c>
      <c r="H28" s="9" t="str">
        <f>IF($B28="N/A","N/A",IF(G28&gt;15,"No",IF(G28&lt;-15,"No","Yes")))</f>
        <v>N/A</v>
      </c>
      <c r="I28" s="10">
        <v>-6.29</v>
      </c>
      <c r="J28" s="10">
        <v>-0.22700000000000001</v>
      </c>
      <c r="K28" s="9" t="str">
        <f t="shared" si="1"/>
        <v>Yes</v>
      </c>
    </row>
    <row r="29" spans="1:11" x14ac:dyDescent="0.25">
      <c r="A29" s="3" t="s">
        <v>55</v>
      </c>
      <c r="B29" s="33" t="s">
        <v>217</v>
      </c>
      <c r="C29" s="9">
        <v>81.707783763999998</v>
      </c>
      <c r="D29" s="9" t="str">
        <f>IF($B29="N/A","N/A",IF(C29&gt;15,"No",IF(C29&lt;-15,"No","Yes")))</f>
        <v>N/A</v>
      </c>
      <c r="E29" s="9">
        <v>82.859073925000004</v>
      </c>
      <c r="F29" s="9" t="str">
        <f>IF($B29="N/A","N/A",IF(E29&gt;15,"No",IF(E29&lt;-15,"No","Yes")))</f>
        <v>N/A</v>
      </c>
      <c r="G29" s="9">
        <v>82.898071697000006</v>
      </c>
      <c r="H29" s="9" t="str">
        <f>IF($B29="N/A","N/A",IF(G29&gt;15,"No",IF(G29&lt;-15,"No","Yes")))</f>
        <v>N/A</v>
      </c>
      <c r="I29" s="10">
        <v>1.409</v>
      </c>
      <c r="J29" s="10">
        <v>4.7100000000000003E-2</v>
      </c>
      <c r="K29" s="9" t="str">
        <f t="shared" si="1"/>
        <v>Yes</v>
      </c>
    </row>
    <row r="30" spans="1:11" x14ac:dyDescent="0.25">
      <c r="A30" s="3" t="s">
        <v>56</v>
      </c>
      <c r="B30" s="33" t="s">
        <v>217</v>
      </c>
      <c r="C30" s="9">
        <v>70.711090560000002</v>
      </c>
      <c r="D30" s="9" t="str">
        <f>IF($B30="N/A","N/A",IF(C30&gt;15,"No",IF(C30&lt;-15,"No","Yes")))</f>
        <v>N/A</v>
      </c>
      <c r="E30" s="9">
        <v>74.655635372000006</v>
      </c>
      <c r="F30" s="9" t="str">
        <f>IF($B30="N/A","N/A",IF(E30&gt;15,"No",IF(E30&lt;-15,"No","Yes")))</f>
        <v>N/A</v>
      </c>
      <c r="G30" s="9">
        <v>74.979096990000002</v>
      </c>
      <c r="H30" s="9" t="str">
        <f>IF($B30="N/A","N/A",IF(G30&gt;15,"No",IF(G30&lt;-15,"No","Yes")))</f>
        <v>N/A</v>
      </c>
      <c r="I30" s="10">
        <v>5.5780000000000003</v>
      </c>
      <c r="J30" s="10">
        <v>0.43330000000000002</v>
      </c>
      <c r="K30" s="9" t="str">
        <f t="shared" si="1"/>
        <v>Yes</v>
      </c>
    </row>
    <row r="31" spans="1:11" x14ac:dyDescent="0.25">
      <c r="A31" s="3" t="s">
        <v>57</v>
      </c>
      <c r="B31" s="33" t="s">
        <v>217</v>
      </c>
      <c r="C31" s="9">
        <v>25.919001005999998</v>
      </c>
      <c r="D31" s="9" t="str">
        <f>IF($B31="N/A","N/A",IF(C31&gt;15,"No",IF(C31&lt;-15,"No","Yes")))</f>
        <v>N/A</v>
      </c>
      <c r="E31" s="9">
        <v>21.738304886000002</v>
      </c>
      <c r="F31" s="9" t="str">
        <f>IF($B31="N/A","N/A",IF(E31&gt;15,"No",IF(E31&lt;-15,"No","Yes")))</f>
        <v>N/A</v>
      </c>
      <c r="G31" s="9">
        <v>20.961436849999998</v>
      </c>
      <c r="H31" s="9" t="str">
        <f>IF($B31="N/A","N/A",IF(G31&gt;15,"No",IF(G31&lt;-15,"No","Yes")))</f>
        <v>N/A</v>
      </c>
      <c r="I31" s="10">
        <v>-16.100000000000001</v>
      </c>
      <c r="J31" s="10">
        <v>-3.57</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1858760</v>
      </c>
      <c r="F6" s="9" t="str">
        <f t="shared" si="0"/>
        <v>N/A</v>
      </c>
      <c r="G6" s="34">
        <v>2153480</v>
      </c>
      <c r="H6" s="9" t="str">
        <f t="shared" ref="H6:H18" si="1">IF($B6="N/A","N/A",IF(G6&lt;0,"No","Yes"))</f>
        <v>N/A</v>
      </c>
      <c r="I6" s="10" t="s">
        <v>217</v>
      </c>
      <c r="J6" s="10">
        <v>15.86</v>
      </c>
      <c r="K6" s="9" t="str">
        <f t="shared" ref="K6:K18" si="2">IF(J6="Div by 0", "N/A", IF(J6="N/A","N/A", IF(J6&gt;30, "No", IF(J6&lt;-30, "No", "Yes"))))</f>
        <v>Yes</v>
      </c>
    </row>
    <row r="7" spans="1:11" x14ac:dyDescent="0.25">
      <c r="A7" s="24" t="s">
        <v>445</v>
      </c>
      <c r="B7" s="65" t="s">
        <v>217</v>
      </c>
      <c r="C7" s="9" t="s">
        <v>217</v>
      </c>
      <c r="D7" s="9" t="str">
        <f t="shared" si="0"/>
        <v>N/A</v>
      </c>
      <c r="E7" s="9">
        <v>3.4387979083000002</v>
      </c>
      <c r="F7" s="9" t="str">
        <f t="shared" si="0"/>
        <v>N/A</v>
      </c>
      <c r="G7" s="9">
        <v>4.0406226200999997</v>
      </c>
      <c r="H7" s="9" t="str">
        <f t="shared" si="1"/>
        <v>N/A</v>
      </c>
      <c r="I7" s="10" t="s">
        <v>217</v>
      </c>
      <c r="J7" s="10">
        <v>17.5</v>
      </c>
      <c r="K7" s="9" t="str">
        <f t="shared" si="2"/>
        <v>Yes</v>
      </c>
    </row>
    <row r="8" spans="1:11" x14ac:dyDescent="0.25">
      <c r="A8" s="24" t="s">
        <v>446</v>
      </c>
      <c r="B8" s="65" t="s">
        <v>217</v>
      </c>
      <c r="C8" s="9" t="s">
        <v>217</v>
      </c>
      <c r="D8" s="9" t="str">
        <f t="shared" si="0"/>
        <v>N/A</v>
      </c>
      <c r="E8" s="9">
        <v>44.403903677999999</v>
      </c>
      <c r="F8" s="9" t="str">
        <f t="shared" si="0"/>
        <v>N/A</v>
      </c>
      <c r="G8" s="9">
        <v>45.399585786999999</v>
      </c>
      <c r="H8" s="9" t="str">
        <f t="shared" si="1"/>
        <v>N/A</v>
      </c>
      <c r="I8" s="10" t="s">
        <v>217</v>
      </c>
      <c r="J8" s="10">
        <v>2.242</v>
      </c>
      <c r="K8" s="9" t="str">
        <f t="shared" si="2"/>
        <v>Yes</v>
      </c>
    </row>
    <row r="9" spans="1:11" x14ac:dyDescent="0.25">
      <c r="A9" s="24" t="s">
        <v>447</v>
      </c>
      <c r="B9" s="65" t="s">
        <v>217</v>
      </c>
      <c r="C9" s="9" t="s">
        <v>217</v>
      </c>
      <c r="D9" s="9" t="str">
        <f t="shared" si="0"/>
        <v>N/A</v>
      </c>
      <c r="E9" s="9">
        <v>33.513901740999998</v>
      </c>
      <c r="F9" s="9" t="str">
        <f t="shared" si="0"/>
        <v>N/A</v>
      </c>
      <c r="G9" s="9">
        <v>32.316715270000003</v>
      </c>
      <c r="H9" s="9" t="str">
        <f t="shared" si="1"/>
        <v>N/A</v>
      </c>
      <c r="I9" s="10" t="s">
        <v>217</v>
      </c>
      <c r="J9" s="10">
        <v>-3.57</v>
      </c>
      <c r="K9" s="9" t="str">
        <f t="shared" si="2"/>
        <v>Yes</v>
      </c>
    </row>
    <row r="10" spans="1:11" x14ac:dyDescent="0.25">
      <c r="A10" s="24" t="s">
        <v>448</v>
      </c>
      <c r="B10" s="65" t="s">
        <v>217</v>
      </c>
      <c r="C10" s="9" t="s">
        <v>217</v>
      </c>
      <c r="D10" s="9" t="str">
        <f t="shared" si="0"/>
        <v>N/A</v>
      </c>
      <c r="E10" s="9">
        <v>18.199659988000001</v>
      </c>
      <c r="F10" s="9" t="str">
        <f t="shared" si="0"/>
        <v>N/A</v>
      </c>
      <c r="G10" s="9">
        <v>17.794407192000001</v>
      </c>
      <c r="H10" s="9" t="str">
        <f t="shared" si="1"/>
        <v>N/A</v>
      </c>
      <c r="I10" s="10" t="s">
        <v>217</v>
      </c>
      <c r="J10" s="10">
        <v>-2.23</v>
      </c>
      <c r="K10" s="9" t="str">
        <f t="shared" si="2"/>
        <v>Yes</v>
      </c>
    </row>
    <row r="11" spans="1:11" x14ac:dyDescent="0.25">
      <c r="A11" s="2" t="s">
        <v>211</v>
      </c>
      <c r="B11" s="65" t="s">
        <v>217</v>
      </c>
      <c r="C11" s="9" t="s">
        <v>217</v>
      </c>
      <c r="D11" s="9" t="str">
        <f t="shared" si="0"/>
        <v>N/A</v>
      </c>
      <c r="E11" s="9">
        <v>99.814177193000006</v>
      </c>
      <c r="F11" s="9" t="str">
        <f t="shared" si="0"/>
        <v>N/A</v>
      </c>
      <c r="G11" s="9">
        <v>99.825816817000003</v>
      </c>
      <c r="H11" s="9" t="str">
        <f t="shared" si="1"/>
        <v>N/A</v>
      </c>
      <c r="I11" s="10" t="s">
        <v>217</v>
      </c>
      <c r="J11" s="10">
        <v>1.17E-2</v>
      </c>
      <c r="K11" s="9" t="str">
        <f t="shared" si="2"/>
        <v>Yes</v>
      </c>
    </row>
    <row r="12" spans="1:11" x14ac:dyDescent="0.25">
      <c r="A12" s="2" t="s">
        <v>932</v>
      </c>
      <c r="B12" s="65" t="s">
        <v>217</v>
      </c>
      <c r="C12" s="9" t="s">
        <v>217</v>
      </c>
      <c r="D12" s="9" t="str">
        <f t="shared" si="0"/>
        <v>N/A</v>
      </c>
      <c r="E12" s="9">
        <v>1.1882114958000001</v>
      </c>
      <c r="F12" s="9" t="str">
        <f t="shared" si="0"/>
        <v>N/A</v>
      </c>
      <c r="G12" s="9">
        <v>1.3064899604</v>
      </c>
      <c r="H12" s="9" t="str">
        <f t="shared" si="1"/>
        <v>N/A</v>
      </c>
      <c r="I12" s="10" t="s">
        <v>217</v>
      </c>
      <c r="J12" s="10">
        <v>9.9540000000000006</v>
      </c>
      <c r="K12" s="9" t="str">
        <f t="shared" si="2"/>
        <v>Yes</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83.826906109000006</v>
      </c>
      <c r="F15" s="9" t="str">
        <f t="shared" si="0"/>
        <v>N/A</v>
      </c>
      <c r="G15" s="9">
        <v>88.603841224000007</v>
      </c>
      <c r="H15" s="9" t="str">
        <f t="shared" si="1"/>
        <v>N/A</v>
      </c>
      <c r="I15" s="10" t="s">
        <v>217</v>
      </c>
      <c r="J15" s="10">
        <v>5.6989999999999998</v>
      </c>
      <c r="K15" s="9" t="str">
        <f t="shared" si="2"/>
        <v>Yes</v>
      </c>
    </row>
    <row r="16" spans="1:11" x14ac:dyDescent="0.25">
      <c r="A16" s="2" t="s">
        <v>169</v>
      </c>
      <c r="B16" s="65" t="s">
        <v>217</v>
      </c>
      <c r="C16" s="9" t="s">
        <v>217</v>
      </c>
      <c r="D16" s="9" t="str">
        <f t="shared" si="0"/>
        <v>N/A</v>
      </c>
      <c r="E16" s="9">
        <v>99.999515806000005</v>
      </c>
      <c r="F16" s="9" t="str">
        <f t="shared" si="0"/>
        <v>N/A</v>
      </c>
      <c r="G16" s="9">
        <v>99.999907127</v>
      </c>
      <c r="H16" s="9" t="str">
        <f t="shared" si="1"/>
        <v>N/A</v>
      </c>
      <c r="I16" s="10" t="s">
        <v>217</v>
      </c>
      <c r="J16" s="10">
        <v>4.0000000000000002E-4</v>
      </c>
      <c r="K16" s="9" t="str">
        <f t="shared" si="2"/>
        <v>Yes</v>
      </c>
    </row>
    <row r="17" spans="1:11" x14ac:dyDescent="0.25">
      <c r="A17" s="2" t="s">
        <v>21</v>
      </c>
      <c r="B17" s="65" t="s">
        <v>217</v>
      </c>
      <c r="C17" s="9" t="s">
        <v>217</v>
      </c>
      <c r="D17" s="9" t="str">
        <f t="shared" si="0"/>
        <v>N/A</v>
      </c>
      <c r="E17" s="9">
        <v>99.795132238999997</v>
      </c>
      <c r="F17" s="9" t="str">
        <f t="shared" si="0"/>
        <v>N/A</v>
      </c>
      <c r="G17" s="9">
        <v>99.756208555000001</v>
      </c>
      <c r="H17" s="9" t="str">
        <f t="shared" si="1"/>
        <v>N/A</v>
      </c>
      <c r="I17" s="10" t="s">
        <v>217</v>
      </c>
      <c r="J17" s="10">
        <v>-3.9E-2</v>
      </c>
      <c r="K17" s="9" t="str">
        <f t="shared" si="2"/>
        <v>Yes</v>
      </c>
    </row>
    <row r="18" spans="1:11" x14ac:dyDescent="0.25">
      <c r="A18" s="2" t="s">
        <v>53</v>
      </c>
      <c r="B18" s="65" t="s">
        <v>217</v>
      </c>
      <c r="C18" s="9" t="s">
        <v>217</v>
      </c>
      <c r="D18" s="9" t="str">
        <f t="shared" si="0"/>
        <v>N/A</v>
      </c>
      <c r="E18" s="9">
        <v>100</v>
      </c>
      <c r="F18" s="9" t="str">
        <f t="shared" si="0"/>
        <v>N/A</v>
      </c>
      <c r="G18" s="9">
        <v>100</v>
      </c>
      <c r="H18" s="9" t="str">
        <f t="shared" si="1"/>
        <v>N/A</v>
      </c>
      <c r="I18" s="10" t="s">
        <v>217</v>
      </c>
      <c r="J18" s="10">
        <v>0</v>
      </c>
      <c r="K18" s="9" t="str">
        <f t="shared" si="2"/>
        <v>Yes</v>
      </c>
    </row>
    <row r="19" spans="1:11" x14ac:dyDescent="0.25">
      <c r="A19" s="3" t="s">
        <v>678</v>
      </c>
      <c r="B19" s="65" t="s">
        <v>217</v>
      </c>
      <c r="C19" s="9" t="s">
        <v>217</v>
      </c>
      <c r="D19" s="9" t="str">
        <f t="shared" ref="D19:D21" si="3">IF($B19="N/A","N/A",IF(C19&lt;0,"No","Yes"))</f>
        <v>N/A</v>
      </c>
      <c r="E19" s="9">
        <v>99.296735458000001</v>
      </c>
      <c r="F19" s="9" t="str">
        <f t="shared" ref="F19:F21" si="4">IF($B19="N/A","N/A",IF(E19&lt;0,"No","Yes"))</f>
        <v>N/A</v>
      </c>
      <c r="G19" s="9">
        <v>99.396279509999999</v>
      </c>
      <c r="H19" s="9" t="str">
        <f t="shared" ref="H19:H21" si="5">IF($B19="N/A","N/A",IF(G19&lt;0,"No","Yes"))</f>
        <v>N/A</v>
      </c>
      <c r="I19" s="10" t="s">
        <v>217</v>
      </c>
      <c r="J19" s="10">
        <v>0.1002</v>
      </c>
      <c r="K19" s="9" t="str">
        <f>IF(J19="Div by 0", "N/A", IF(J19="N/A","N/A", IF(J19&gt;30, "No", IF(J19&lt;-30, "No", "Yes"))))</f>
        <v>Yes</v>
      </c>
    </row>
    <row r="20" spans="1:11" x14ac:dyDescent="0.25">
      <c r="A20" s="3" t="s">
        <v>679</v>
      </c>
      <c r="B20" s="65" t="s">
        <v>217</v>
      </c>
      <c r="C20" s="9" t="s">
        <v>217</v>
      </c>
      <c r="D20" s="9" t="str">
        <f t="shared" si="3"/>
        <v>N/A</v>
      </c>
      <c r="E20" s="9">
        <v>99.967074823999994</v>
      </c>
      <c r="F20" s="9" t="str">
        <f t="shared" si="4"/>
        <v>N/A</v>
      </c>
      <c r="G20" s="9">
        <v>99.999582071999995</v>
      </c>
      <c r="H20" s="9" t="str">
        <f t="shared" si="5"/>
        <v>N/A</v>
      </c>
      <c r="I20" s="10" t="s">
        <v>217</v>
      </c>
      <c r="J20" s="10">
        <v>3.2500000000000001E-2</v>
      </c>
      <c r="K20" s="9" t="str">
        <f>IF(J20="Div by 0", "N/A", IF(J20="N/A","N/A", IF(J20&gt;30, "No", IF(J20&lt;-30, "No", "Yes"))))</f>
        <v>Yes</v>
      </c>
    </row>
    <row r="21" spans="1:11" x14ac:dyDescent="0.25">
      <c r="A21" s="3" t="s">
        <v>680</v>
      </c>
      <c r="B21" s="65" t="s">
        <v>217</v>
      </c>
      <c r="C21" s="9" t="s">
        <v>217</v>
      </c>
      <c r="D21" s="9" t="str">
        <f t="shared" si="3"/>
        <v>N/A</v>
      </c>
      <c r="E21" s="9">
        <v>99.967074823999994</v>
      </c>
      <c r="F21" s="9" t="str">
        <f t="shared" si="4"/>
        <v>N/A</v>
      </c>
      <c r="G21" s="9">
        <v>99.999582071999995</v>
      </c>
      <c r="H21" s="9" t="str">
        <f t="shared" si="5"/>
        <v>N/A</v>
      </c>
      <c r="I21" s="10" t="s">
        <v>217</v>
      </c>
      <c r="J21" s="10">
        <v>3.2500000000000001E-2</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64.627816394000007</v>
      </c>
      <c r="F22" s="9" t="str">
        <f t="shared" ref="F22:F31" si="7">IF($B22="N/A","N/A",IF(E22&lt;0,"No","Yes"))</f>
        <v>N/A</v>
      </c>
      <c r="G22" s="9">
        <v>64.844995077999997</v>
      </c>
      <c r="I22" s="10" t="s">
        <v>217</v>
      </c>
      <c r="J22" s="10">
        <v>0.33600000000000002</v>
      </c>
      <c r="K22" s="9" t="str">
        <f t="shared" ref="K22:K31" si="8">IF(J22="Div by 0", "N/A", IF(J22="N/A","N/A", IF(J22&gt;30, "No", IF(J22&lt;-30, "No", "Yes"))))</f>
        <v>Yes</v>
      </c>
    </row>
    <row r="23" spans="1:11" x14ac:dyDescent="0.25">
      <c r="A23" s="3" t="s">
        <v>935</v>
      </c>
      <c r="B23" s="65" t="s">
        <v>217</v>
      </c>
      <c r="C23" s="9" t="s">
        <v>217</v>
      </c>
      <c r="D23" s="9" t="str">
        <f t="shared" si="6"/>
        <v>N/A</v>
      </c>
      <c r="E23" s="9">
        <v>35.262702015999999</v>
      </c>
      <c r="F23" s="9" t="str">
        <f t="shared" si="7"/>
        <v>N/A</v>
      </c>
      <c r="G23" s="9">
        <v>35.076341548999999</v>
      </c>
      <c r="H23" s="9" t="str">
        <f t="shared" ref="H23:H31" si="9">IF($B23="N/A","N/A",IF(G23&lt;0,"No","Yes"))</f>
        <v>N/A</v>
      </c>
      <c r="I23" s="10" t="s">
        <v>217</v>
      </c>
      <c r="J23" s="10">
        <v>-0.52800000000000002</v>
      </c>
      <c r="K23" s="9" t="str">
        <f t="shared" si="8"/>
        <v>Yes</v>
      </c>
    </row>
    <row r="24" spans="1:11" ht="25" x14ac:dyDescent="0.25">
      <c r="A24" s="3" t="s">
        <v>936</v>
      </c>
      <c r="B24" s="65" t="s">
        <v>217</v>
      </c>
      <c r="C24" s="9" t="s">
        <v>217</v>
      </c>
      <c r="D24" s="9" t="str">
        <f t="shared" si="6"/>
        <v>N/A</v>
      </c>
      <c r="E24" s="9">
        <v>1.6623985899999999E-2</v>
      </c>
      <c r="F24" s="9" t="str">
        <f t="shared" si="7"/>
        <v>N/A</v>
      </c>
      <c r="G24" s="9">
        <v>2.3311105700000001E-2</v>
      </c>
      <c r="H24" s="9" t="str">
        <f t="shared" si="9"/>
        <v>N/A</v>
      </c>
      <c r="I24" s="10" t="s">
        <v>217</v>
      </c>
      <c r="J24" s="10">
        <v>40.229999999999997</v>
      </c>
      <c r="K24" s="9" t="str">
        <f t="shared" si="8"/>
        <v>No</v>
      </c>
    </row>
    <row r="25" spans="1:11" x14ac:dyDescent="0.25">
      <c r="A25" s="2" t="s">
        <v>170</v>
      </c>
      <c r="B25" s="65" t="s">
        <v>217</v>
      </c>
      <c r="C25" s="9" t="s">
        <v>217</v>
      </c>
      <c r="D25" s="9" t="str">
        <f t="shared" si="6"/>
        <v>N/A</v>
      </c>
      <c r="E25" s="9">
        <v>99.967074823999994</v>
      </c>
      <c r="F25" s="9" t="str">
        <f t="shared" si="7"/>
        <v>N/A</v>
      </c>
      <c r="G25" s="9">
        <v>99.999582071999995</v>
      </c>
      <c r="H25" s="9" t="str">
        <f t="shared" si="9"/>
        <v>N/A</v>
      </c>
      <c r="I25" s="10" t="s">
        <v>217</v>
      </c>
      <c r="J25" s="10">
        <v>3.2500000000000001E-2</v>
      </c>
      <c r="K25" s="9" t="str">
        <f t="shared" si="8"/>
        <v>Yes</v>
      </c>
    </row>
    <row r="26" spans="1:11" x14ac:dyDescent="0.25">
      <c r="A26" s="2" t="s">
        <v>171</v>
      </c>
      <c r="B26" s="65" t="s">
        <v>217</v>
      </c>
      <c r="C26" s="9" t="s">
        <v>217</v>
      </c>
      <c r="D26" s="9" t="str">
        <f t="shared" si="6"/>
        <v>N/A</v>
      </c>
      <c r="E26" s="9">
        <v>99.967074823999994</v>
      </c>
      <c r="F26" s="9" t="str">
        <f t="shared" si="7"/>
        <v>N/A</v>
      </c>
      <c r="G26" s="9">
        <v>99.999582071999995</v>
      </c>
      <c r="H26" s="9" t="str">
        <f t="shared" si="9"/>
        <v>N/A</v>
      </c>
      <c r="I26" s="10" t="s">
        <v>217</v>
      </c>
      <c r="J26" s="10">
        <v>3.2500000000000001E-2</v>
      </c>
      <c r="K26" s="9" t="str">
        <f t="shared" si="8"/>
        <v>Yes</v>
      </c>
    </row>
    <row r="27" spans="1:11" x14ac:dyDescent="0.25">
      <c r="A27" s="2" t="s">
        <v>172</v>
      </c>
      <c r="B27" s="65" t="s">
        <v>217</v>
      </c>
      <c r="C27" s="9" t="s">
        <v>217</v>
      </c>
      <c r="D27" s="9" t="str">
        <f t="shared" si="6"/>
        <v>N/A</v>
      </c>
      <c r="E27" s="9">
        <v>99.967074823999994</v>
      </c>
      <c r="F27" s="9" t="str">
        <f t="shared" si="7"/>
        <v>N/A</v>
      </c>
      <c r="G27" s="9">
        <v>99.999582071999995</v>
      </c>
      <c r="H27" s="9" t="str">
        <f t="shared" si="9"/>
        <v>N/A</v>
      </c>
      <c r="I27" s="10" t="s">
        <v>217</v>
      </c>
      <c r="J27" s="10">
        <v>3.2500000000000001E-2</v>
      </c>
      <c r="K27" s="9" t="str">
        <f t="shared" si="8"/>
        <v>Yes</v>
      </c>
    </row>
    <row r="28" spans="1:11" x14ac:dyDescent="0.25">
      <c r="A28" s="2" t="s">
        <v>54</v>
      </c>
      <c r="B28" s="65" t="s">
        <v>217</v>
      </c>
      <c r="C28" s="9" t="s">
        <v>217</v>
      </c>
      <c r="D28" s="9" t="str">
        <f t="shared" si="6"/>
        <v>N/A</v>
      </c>
      <c r="E28" s="9">
        <v>14.260528524</v>
      </c>
      <c r="F28" s="9" t="str">
        <f t="shared" si="7"/>
        <v>N/A</v>
      </c>
      <c r="G28" s="9">
        <v>14.985001022000001</v>
      </c>
      <c r="H28" s="9" t="str">
        <f t="shared" si="9"/>
        <v>N/A</v>
      </c>
      <c r="I28" s="10" t="s">
        <v>217</v>
      </c>
      <c r="J28" s="10">
        <v>5.08</v>
      </c>
      <c r="K28" s="9" t="str">
        <f t="shared" si="8"/>
        <v>Yes</v>
      </c>
    </row>
    <row r="29" spans="1:11" x14ac:dyDescent="0.25">
      <c r="A29" s="2" t="s">
        <v>55</v>
      </c>
      <c r="B29" s="65" t="s">
        <v>217</v>
      </c>
      <c r="C29" s="9" t="s">
        <v>217</v>
      </c>
      <c r="D29" s="9" t="str">
        <f t="shared" si="6"/>
        <v>N/A</v>
      </c>
      <c r="E29" s="9">
        <v>85.706546299999999</v>
      </c>
      <c r="F29" s="9" t="str">
        <f t="shared" si="7"/>
        <v>N/A</v>
      </c>
      <c r="G29" s="9">
        <v>85.014581050000004</v>
      </c>
      <c r="H29" s="9" t="str">
        <f t="shared" si="9"/>
        <v>N/A</v>
      </c>
      <c r="I29" s="10" t="s">
        <v>217</v>
      </c>
      <c r="J29" s="10">
        <v>-0.80700000000000005</v>
      </c>
      <c r="K29" s="9" t="str">
        <f t="shared" si="8"/>
        <v>Yes</v>
      </c>
    </row>
    <row r="30" spans="1:11" x14ac:dyDescent="0.25">
      <c r="A30" s="2" t="s">
        <v>56</v>
      </c>
      <c r="B30" s="65" t="s">
        <v>217</v>
      </c>
      <c r="C30" s="9" t="s">
        <v>217</v>
      </c>
      <c r="D30" s="9" t="str">
        <f t="shared" si="6"/>
        <v>N/A</v>
      </c>
      <c r="E30" s="9">
        <v>76.794206891000002</v>
      </c>
      <c r="F30" s="9" t="str">
        <f t="shared" si="7"/>
        <v>N/A</v>
      </c>
      <c r="G30" s="9">
        <v>76.289726396000006</v>
      </c>
      <c r="H30" s="9" t="str">
        <f t="shared" si="9"/>
        <v>N/A</v>
      </c>
      <c r="I30" s="10" t="s">
        <v>217</v>
      </c>
      <c r="J30" s="10">
        <v>-0.65700000000000003</v>
      </c>
      <c r="K30" s="9" t="str">
        <f t="shared" si="8"/>
        <v>Yes</v>
      </c>
    </row>
    <row r="31" spans="1:11" x14ac:dyDescent="0.25">
      <c r="A31" s="2" t="s">
        <v>57</v>
      </c>
      <c r="B31" s="65" t="s">
        <v>217</v>
      </c>
      <c r="C31" s="9" t="s">
        <v>217</v>
      </c>
      <c r="D31" s="9" t="str">
        <f t="shared" si="6"/>
        <v>N/A</v>
      </c>
      <c r="E31" s="9">
        <v>20.027061051</v>
      </c>
      <c r="F31" s="9" t="str">
        <f t="shared" si="7"/>
        <v>N/A</v>
      </c>
      <c r="G31" s="9">
        <v>19.563636532</v>
      </c>
      <c r="H31" s="9" t="str">
        <f t="shared" si="9"/>
        <v>N/A</v>
      </c>
      <c r="I31" s="10" t="s">
        <v>217</v>
      </c>
      <c r="J31" s="10">
        <v>-2.31</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926354</v>
      </c>
      <c r="D7" s="62" t="str">
        <f>IF($B7="N/A","N/A",IF(C7&gt;10,"No",IF(C7&lt;-10,"No","Yes")))</f>
        <v>N/A</v>
      </c>
      <c r="E7" s="29">
        <v>959195</v>
      </c>
      <c r="F7" s="62" t="str">
        <f>IF($B7="N/A","N/A",IF(E7&gt;10,"No",IF(E7&lt;-10,"No","Yes")))</f>
        <v>N/A</v>
      </c>
      <c r="G7" s="29">
        <v>1015815</v>
      </c>
      <c r="H7" s="62" t="str">
        <f>IF($B7="N/A","N/A",IF(G7&gt;10,"No",IF(G7&lt;-10,"No","Yes")))</f>
        <v>N/A</v>
      </c>
      <c r="I7" s="63">
        <v>3.5449999999999999</v>
      </c>
      <c r="J7" s="63">
        <v>5.9029999999999996</v>
      </c>
      <c r="K7" s="64" t="s">
        <v>732</v>
      </c>
      <c r="L7" s="30" t="str">
        <f>IF(J7="Div by 0", "N/A", IF(K7="N/A","N/A", IF(J7&gt;VALUE(MID(K7,1,2)), "No", IF(J7&lt;-1*VALUE(MID(K7,1,2)), "No", "Yes"))))</f>
        <v>Yes</v>
      </c>
    </row>
    <row r="8" spans="1:12" x14ac:dyDescent="0.25">
      <c r="A8" s="3" t="s">
        <v>58</v>
      </c>
      <c r="B8" s="33" t="s">
        <v>217</v>
      </c>
      <c r="C8" s="43">
        <v>5096094315</v>
      </c>
      <c r="D8" s="11" t="str">
        <f>IF($B8="N/A","N/A",IF(C8&gt;10,"No",IF(C8&lt;-10,"No","Yes")))</f>
        <v>N/A</v>
      </c>
      <c r="E8" s="43">
        <v>4931321580</v>
      </c>
      <c r="F8" s="11" t="str">
        <f>IF($B8="N/A","N/A",IF(E8&gt;10,"No",IF(E8&lt;-10,"No","Yes")))</f>
        <v>N/A</v>
      </c>
      <c r="G8" s="43">
        <v>5190803986</v>
      </c>
      <c r="H8" s="11" t="str">
        <f>IF($B8="N/A","N/A",IF(G8&gt;10,"No",IF(G8&lt;-10,"No","Yes")))</f>
        <v>N/A</v>
      </c>
      <c r="I8" s="12">
        <v>-3.23</v>
      </c>
      <c r="J8" s="12">
        <v>5.2619999999999996</v>
      </c>
      <c r="K8" s="41" t="s">
        <v>732</v>
      </c>
      <c r="L8" s="9" t="str">
        <f>IF(J8="Div by 0", "N/A", IF(K8="N/A","N/A", IF(J8&gt;VALUE(MID(K8,1,2)), "No", IF(J8&lt;-1*VALUE(MID(K8,1,2)), "No", "Yes"))))</f>
        <v>Yes</v>
      </c>
    </row>
    <row r="9" spans="1:12" x14ac:dyDescent="0.25">
      <c r="A9" s="4" t="s">
        <v>937</v>
      </c>
      <c r="B9" s="9" t="s">
        <v>217</v>
      </c>
      <c r="C9" s="8">
        <v>6.5180265859000004</v>
      </c>
      <c r="D9" s="11" t="str">
        <f>IF($B9="N/A","N/A",IF(C9&gt;10,"No",IF(C9&lt;-10,"No","Yes")))</f>
        <v>N/A</v>
      </c>
      <c r="E9" s="8">
        <v>6.2425262851000003</v>
      </c>
      <c r="F9" s="11" t="str">
        <f>IF($B9="N/A","N/A",IF(E9&gt;10,"No",IF(E9&lt;-10,"No","Yes")))</f>
        <v>N/A</v>
      </c>
      <c r="G9" s="8">
        <v>6.2376515409</v>
      </c>
      <c r="H9" s="11" t="str">
        <f>IF($B9="N/A","N/A",IF(G9&gt;10,"No",IF(G9&lt;-10,"No","Yes")))</f>
        <v>N/A</v>
      </c>
      <c r="I9" s="12">
        <v>-4.2300000000000004</v>
      </c>
      <c r="J9" s="12">
        <v>-7.8E-2</v>
      </c>
      <c r="K9" s="9" t="s">
        <v>217</v>
      </c>
      <c r="L9" s="9" t="str">
        <f>IF(J9="Div by 0", "N/A", IF(K9="N/A","N/A", IF(J9&gt;VALUE(MID(K9,1,2)), "No", IF(J9&lt;-1*VALUE(MID(K9,1,2)), "No", "Yes"))))</f>
        <v>N/A</v>
      </c>
    </row>
    <row r="10" spans="1:12" x14ac:dyDescent="0.25">
      <c r="A10" s="4" t="s">
        <v>938</v>
      </c>
      <c r="B10" s="9" t="s">
        <v>217</v>
      </c>
      <c r="C10" s="8">
        <v>4.2774144656999997</v>
      </c>
      <c r="D10" s="11" t="str">
        <f t="shared" ref="D10:D19" si="0">IF($B10="N/A","N/A",IF(C10&gt;10,"No",IF(C10&lt;-10,"No","Yes")))</f>
        <v>N/A</v>
      </c>
      <c r="E10" s="8">
        <v>4.1505637540000002</v>
      </c>
      <c r="F10" s="11" t="str">
        <f t="shared" ref="F10:F19" si="1">IF($B10="N/A","N/A",IF(E10&gt;10,"No",IF(E10&lt;-10,"No","Yes")))</f>
        <v>N/A</v>
      </c>
      <c r="G10" s="8">
        <v>4.2925138927999997</v>
      </c>
      <c r="H10" s="11" t="str">
        <f t="shared" ref="H10:H19" si="2">IF($B10="N/A","N/A",IF(G10&gt;10,"No",IF(G10&lt;-10,"No","Yes")))</f>
        <v>N/A</v>
      </c>
      <c r="I10" s="12">
        <v>-2.97</v>
      </c>
      <c r="J10" s="12">
        <v>3.42</v>
      </c>
      <c r="K10" s="9" t="s">
        <v>217</v>
      </c>
      <c r="L10" s="9" t="str">
        <f t="shared" ref="L10:L26" si="3">IF(J10="Div by 0", "N/A", IF(K10="N/A","N/A", IF(J10&gt;VALUE(MID(K10,1,2)), "No", IF(J10&lt;-1*VALUE(MID(K10,1,2)), "No", "Yes"))))</f>
        <v>N/A</v>
      </c>
    </row>
    <row r="11" spans="1:12" x14ac:dyDescent="0.25">
      <c r="A11" s="4" t="s">
        <v>939</v>
      </c>
      <c r="B11" s="9" t="s">
        <v>217</v>
      </c>
      <c r="C11" s="8">
        <v>7.3453560949999996</v>
      </c>
      <c r="D11" s="11" t="str">
        <f t="shared" si="0"/>
        <v>N/A</v>
      </c>
      <c r="E11" s="8">
        <v>7.0896950047000002</v>
      </c>
      <c r="F11" s="11" t="str">
        <f t="shared" si="1"/>
        <v>N/A</v>
      </c>
      <c r="G11" s="8">
        <v>7.2932571383999996</v>
      </c>
      <c r="H11" s="11" t="str">
        <f t="shared" si="2"/>
        <v>N/A</v>
      </c>
      <c r="I11" s="12">
        <v>-3.48</v>
      </c>
      <c r="J11" s="12">
        <v>2.871</v>
      </c>
      <c r="K11" s="9" t="s">
        <v>217</v>
      </c>
      <c r="L11" s="9" t="str">
        <f t="shared" si="3"/>
        <v>N/A</v>
      </c>
    </row>
    <row r="12" spans="1:12" x14ac:dyDescent="0.25">
      <c r="A12" s="4" t="s">
        <v>940</v>
      </c>
      <c r="B12" s="9" t="s">
        <v>217</v>
      </c>
      <c r="C12" s="8">
        <v>9.1217828200000003E-2</v>
      </c>
      <c r="D12" s="11" t="str">
        <f t="shared" si="0"/>
        <v>N/A</v>
      </c>
      <c r="E12" s="8">
        <v>3.5133627700000003E-2</v>
      </c>
      <c r="F12" s="11" t="str">
        <f t="shared" si="1"/>
        <v>N/A</v>
      </c>
      <c r="G12" s="8">
        <v>0.1018886313</v>
      </c>
      <c r="H12" s="11" t="str">
        <f t="shared" si="2"/>
        <v>N/A</v>
      </c>
      <c r="I12" s="12">
        <v>-61.5</v>
      </c>
      <c r="J12" s="12">
        <v>190</v>
      </c>
      <c r="K12" s="9" t="s">
        <v>217</v>
      </c>
      <c r="L12" s="9" t="str">
        <f t="shared" si="3"/>
        <v>N/A</v>
      </c>
    </row>
    <row r="13" spans="1:12" x14ac:dyDescent="0.25">
      <c r="A13" s="4" t="s">
        <v>941</v>
      </c>
      <c r="B13" s="11" t="s">
        <v>217</v>
      </c>
      <c r="C13" s="8">
        <v>60.893351785999997</v>
      </c>
      <c r="D13" s="11" t="str">
        <f t="shared" si="0"/>
        <v>N/A</v>
      </c>
      <c r="E13" s="8">
        <v>61.486350534000003</v>
      </c>
      <c r="F13" s="11" t="str">
        <f t="shared" si="1"/>
        <v>N/A</v>
      </c>
      <c r="G13" s="8">
        <v>60.670496104000001</v>
      </c>
      <c r="H13" s="11" t="str">
        <f t="shared" si="2"/>
        <v>N/A</v>
      </c>
      <c r="I13" s="12">
        <v>0.9738</v>
      </c>
      <c r="J13" s="12">
        <v>-1.33</v>
      </c>
      <c r="K13" s="9" t="s">
        <v>217</v>
      </c>
      <c r="L13" s="9" t="str">
        <f t="shared" si="3"/>
        <v>N/A</v>
      </c>
    </row>
    <row r="14" spans="1:12" ht="12.75" customHeight="1" x14ac:dyDescent="0.25">
      <c r="A14" s="4" t="s">
        <v>942</v>
      </c>
      <c r="B14" s="11" t="s">
        <v>217</v>
      </c>
      <c r="C14" s="8">
        <v>13.531759997</v>
      </c>
      <c r="D14" s="11" t="str">
        <f t="shared" si="0"/>
        <v>N/A</v>
      </c>
      <c r="E14" s="8">
        <v>13.765814042000001</v>
      </c>
      <c r="F14" s="11" t="str">
        <f t="shared" si="1"/>
        <v>N/A</v>
      </c>
      <c r="G14" s="8">
        <v>13.911785117999999</v>
      </c>
      <c r="H14" s="11" t="str">
        <f t="shared" si="2"/>
        <v>N/A</v>
      </c>
      <c r="I14" s="12">
        <v>1.73</v>
      </c>
      <c r="J14" s="12">
        <v>1.06</v>
      </c>
      <c r="K14" s="9" t="s">
        <v>217</v>
      </c>
      <c r="L14" s="9" t="str">
        <f t="shared" si="3"/>
        <v>N/A</v>
      </c>
    </row>
    <row r="15" spans="1:12" x14ac:dyDescent="0.25">
      <c r="A15" s="4" t="s">
        <v>943</v>
      </c>
      <c r="B15" s="11" t="s">
        <v>217</v>
      </c>
      <c r="C15" s="8">
        <v>1.6516364200000001E-2</v>
      </c>
      <c r="D15" s="11" t="str">
        <f t="shared" si="0"/>
        <v>N/A</v>
      </c>
      <c r="E15" s="8">
        <v>1.6472145899999999E-2</v>
      </c>
      <c r="F15" s="11" t="str">
        <f t="shared" si="1"/>
        <v>N/A</v>
      </c>
      <c r="G15" s="8">
        <v>4.62682674E-2</v>
      </c>
      <c r="H15" s="11" t="str">
        <f t="shared" si="2"/>
        <v>N/A</v>
      </c>
      <c r="I15" s="12">
        <v>-0.26800000000000002</v>
      </c>
      <c r="J15" s="12">
        <v>180.9</v>
      </c>
      <c r="K15" s="9" t="s">
        <v>217</v>
      </c>
      <c r="L15" s="9" t="str">
        <f t="shared" si="3"/>
        <v>N/A</v>
      </c>
    </row>
    <row r="16" spans="1:12" ht="12.75" customHeight="1" x14ac:dyDescent="0.25">
      <c r="A16" s="4" t="s">
        <v>944</v>
      </c>
      <c r="B16" s="11" t="s">
        <v>217</v>
      </c>
      <c r="C16" s="8">
        <v>7.3263568787000004</v>
      </c>
      <c r="D16" s="11" t="str">
        <f t="shared" si="0"/>
        <v>N/A</v>
      </c>
      <c r="E16" s="8">
        <v>7.2134446071999996</v>
      </c>
      <c r="F16" s="11" t="str">
        <f t="shared" si="1"/>
        <v>N/A</v>
      </c>
      <c r="G16" s="8">
        <v>7.4461393069000001</v>
      </c>
      <c r="H16" s="11" t="str">
        <f t="shared" si="2"/>
        <v>N/A</v>
      </c>
      <c r="I16" s="12">
        <v>-1.54</v>
      </c>
      <c r="J16" s="12">
        <v>3.226</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72.455417570999998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21.306930888</v>
      </c>
      <c r="H18" s="11" t="str">
        <f t="shared" si="2"/>
        <v>N/A</v>
      </c>
      <c r="I18" s="12" t="s">
        <v>217</v>
      </c>
      <c r="J18" s="12" t="s">
        <v>217</v>
      </c>
      <c r="K18" s="9" t="s">
        <v>217</v>
      </c>
      <c r="L18" s="9" t="str">
        <f t="shared" si="3"/>
        <v>N/A</v>
      </c>
    </row>
    <row r="19" spans="1:12" ht="12.75" customHeight="1" x14ac:dyDescent="0.25">
      <c r="A19" s="16" t="s">
        <v>132</v>
      </c>
      <c r="B19" s="1" t="s">
        <v>217</v>
      </c>
      <c r="C19" s="34">
        <v>7189</v>
      </c>
      <c r="D19" s="11" t="str">
        <f t="shared" si="0"/>
        <v>N/A</v>
      </c>
      <c r="E19" s="34">
        <v>2280</v>
      </c>
      <c r="F19" s="11" t="str">
        <f t="shared" si="1"/>
        <v>N/A</v>
      </c>
      <c r="G19" s="34">
        <v>5811</v>
      </c>
      <c r="H19" s="11" t="str">
        <f t="shared" si="2"/>
        <v>N/A</v>
      </c>
      <c r="I19" s="12">
        <v>-68.3</v>
      </c>
      <c r="J19" s="12">
        <v>154.9</v>
      </c>
      <c r="K19" s="34" t="s">
        <v>217</v>
      </c>
      <c r="L19" s="9" t="str">
        <f t="shared" si="3"/>
        <v>N/A</v>
      </c>
    </row>
    <row r="20" spans="1:12" ht="12.75" customHeight="1" x14ac:dyDescent="0.25">
      <c r="A20" s="16" t="s">
        <v>133</v>
      </c>
      <c r="B20" s="41" t="s">
        <v>280</v>
      </c>
      <c r="C20" s="8">
        <v>0.77605321510000003</v>
      </c>
      <c r="D20" s="11" t="str">
        <f>IF($B20="N/A","N/A",IF(C20&gt;=2,"No",IF(C20&lt;0,"No","Yes")))</f>
        <v>Yes</v>
      </c>
      <c r="E20" s="8">
        <v>0.2376993208</v>
      </c>
      <c r="F20" s="11" t="str">
        <f>IF($B20="N/A","N/A",IF(E20&gt;=2,"No",IF(E20&lt;0,"No","Yes")))</f>
        <v>Yes</v>
      </c>
      <c r="G20" s="8">
        <v>0.5720529821</v>
      </c>
      <c r="H20" s="11" t="str">
        <f>IF($B20="N/A","N/A",IF(G20&gt;=2,"No",IF(G20&lt;0,"No","Yes")))</f>
        <v>Yes</v>
      </c>
      <c r="I20" s="12">
        <v>-69.400000000000006</v>
      </c>
      <c r="J20" s="12">
        <v>140.69999999999999</v>
      </c>
      <c r="K20" s="9" t="s">
        <v>217</v>
      </c>
      <c r="L20" s="9" t="str">
        <f t="shared" si="3"/>
        <v>N/A</v>
      </c>
    </row>
    <row r="21" spans="1:12" x14ac:dyDescent="0.25">
      <c r="A21" s="2" t="s">
        <v>134</v>
      </c>
      <c r="B21" s="41" t="s">
        <v>217</v>
      </c>
      <c r="C21" s="43">
        <v>12072789</v>
      </c>
      <c r="D21" s="11" t="str">
        <f t="shared" ref="D21:D26" si="4">IF($B21="N/A","N/A",IF(C21&gt;10,"No",IF(C21&lt;-10,"No","Yes")))</f>
        <v>N/A</v>
      </c>
      <c r="E21" s="43">
        <v>4024146</v>
      </c>
      <c r="F21" s="11" t="str">
        <f t="shared" ref="F21:F26" si="5">IF($B21="N/A","N/A",IF(E21&gt;10,"No",IF(E21&lt;-10,"No","Yes")))</f>
        <v>N/A</v>
      </c>
      <c r="G21" s="43">
        <v>11959647</v>
      </c>
      <c r="H21" s="11" t="str">
        <f t="shared" ref="H21:H26" si="6">IF($B21="N/A","N/A",IF(G21&gt;10,"No",IF(G21&lt;-10,"No","Yes")))</f>
        <v>N/A</v>
      </c>
      <c r="I21" s="12">
        <v>-66.7</v>
      </c>
      <c r="J21" s="12">
        <v>197.2</v>
      </c>
      <c r="K21" s="9" t="s">
        <v>217</v>
      </c>
      <c r="L21" s="9" t="str">
        <f t="shared" si="3"/>
        <v>N/A</v>
      </c>
    </row>
    <row r="22" spans="1:12" ht="13.5" customHeight="1" x14ac:dyDescent="0.25">
      <c r="A22" s="2" t="s">
        <v>1724</v>
      </c>
      <c r="B22" s="41" t="s">
        <v>217</v>
      </c>
      <c r="C22" s="43">
        <v>1679.3419113</v>
      </c>
      <c r="D22" s="11" t="str">
        <f t="shared" si="4"/>
        <v>N/A</v>
      </c>
      <c r="E22" s="43">
        <v>1764.9763158000001</v>
      </c>
      <c r="F22" s="11" t="str">
        <f t="shared" si="5"/>
        <v>N/A</v>
      </c>
      <c r="G22" s="43">
        <v>2058.1048012000001</v>
      </c>
      <c r="H22" s="11" t="str">
        <f t="shared" si="6"/>
        <v>N/A</v>
      </c>
      <c r="I22" s="12">
        <v>5.0990000000000002</v>
      </c>
      <c r="J22" s="12">
        <v>16.61</v>
      </c>
      <c r="K22" s="9" t="s">
        <v>217</v>
      </c>
      <c r="L22" s="9" t="str">
        <f t="shared" si="3"/>
        <v>N/A</v>
      </c>
    </row>
    <row r="23" spans="1:12" ht="12.75" customHeight="1" x14ac:dyDescent="0.25">
      <c r="A23" s="16" t="s">
        <v>135</v>
      </c>
      <c r="B23" s="33" t="s">
        <v>217</v>
      </c>
      <c r="C23" s="1">
        <v>4741</v>
      </c>
      <c r="D23" s="11" t="str">
        <f t="shared" si="4"/>
        <v>N/A</v>
      </c>
      <c r="E23" s="1">
        <v>975</v>
      </c>
      <c r="F23" s="11" t="str">
        <f t="shared" si="5"/>
        <v>N/A</v>
      </c>
      <c r="G23" s="1">
        <v>3578</v>
      </c>
      <c r="H23" s="11" t="str">
        <f t="shared" si="6"/>
        <v>N/A</v>
      </c>
      <c r="I23" s="12">
        <v>-79.400000000000006</v>
      </c>
      <c r="J23" s="12">
        <v>267</v>
      </c>
      <c r="K23" s="34" t="s">
        <v>217</v>
      </c>
      <c r="L23" s="9" t="str">
        <f t="shared" si="3"/>
        <v>N/A</v>
      </c>
    </row>
    <row r="24" spans="1:12" ht="12.75" customHeight="1" x14ac:dyDescent="0.25">
      <c r="A24" s="16" t="s">
        <v>136</v>
      </c>
      <c r="B24" s="33" t="s">
        <v>217</v>
      </c>
      <c r="C24" s="13">
        <v>0.51179138859999995</v>
      </c>
      <c r="D24" s="11" t="str">
        <f t="shared" si="4"/>
        <v>N/A</v>
      </c>
      <c r="E24" s="13">
        <v>0.10164773589999999</v>
      </c>
      <c r="F24" s="11" t="str">
        <f t="shared" si="5"/>
        <v>N/A</v>
      </c>
      <c r="G24" s="13">
        <v>0.35222949059999997</v>
      </c>
      <c r="H24" s="11" t="str">
        <f t="shared" si="6"/>
        <v>N/A</v>
      </c>
      <c r="I24" s="12">
        <v>-80.099999999999994</v>
      </c>
      <c r="J24" s="12">
        <v>246.5</v>
      </c>
      <c r="K24" s="9" t="s">
        <v>217</v>
      </c>
      <c r="L24" s="9" t="str">
        <f t="shared" si="3"/>
        <v>N/A</v>
      </c>
    </row>
    <row r="25" spans="1:12" ht="25" x14ac:dyDescent="0.25">
      <c r="A25" s="2" t="s">
        <v>137</v>
      </c>
      <c r="B25" s="33" t="s">
        <v>217</v>
      </c>
      <c r="C25" s="14">
        <v>10111425</v>
      </c>
      <c r="D25" s="11" t="str">
        <f t="shared" si="4"/>
        <v>N/A</v>
      </c>
      <c r="E25" s="14">
        <v>2620641</v>
      </c>
      <c r="F25" s="11" t="str">
        <f t="shared" si="5"/>
        <v>N/A</v>
      </c>
      <c r="G25" s="14">
        <v>10616589</v>
      </c>
      <c r="H25" s="11" t="str">
        <f t="shared" si="6"/>
        <v>N/A</v>
      </c>
      <c r="I25" s="12">
        <v>-74.099999999999994</v>
      </c>
      <c r="J25" s="12">
        <v>305.10000000000002</v>
      </c>
      <c r="K25" s="9" t="s">
        <v>217</v>
      </c>
      <c r="L25" s="9" t="str">
        <f t="shared" si="3"/>
        <v>N/A</v>
      </c>
    </row>
    <row r="26" spans="1:12" ht="25" x14ac:dyDescent="0.25">
      <c r="A26" s="2" t="s">
        <v>947</v>
      </c>
      <c r="B26" s="33" t="s">
        <v>217</v>
      </c>
      <c r="C26" s="14">
        <v>2132.7620754999998</v>
      </c>
      <c r="D26" s="11" t="str">
        <f t="shared" si="4"/>
        <v>N/A</v>
      </c>
      <c r="E26" s="14">
        <v>2687.8369231000001</v>
      </c>
      <c r="F26" s="11" t="str">
        <f t="shared" si="5"/>
        <v>N/A</v>
      </c>
      <c r="G26" s="14">
        <v>2967.1852990000002</v>
      </c>
      <c r="H26" s="11" t="str">
        <f t="shared" si="6"/>
        <v>N/A</v>
      </c>
      <c r="I26" s="12">
        <v>26.03</v>
      </c>
      <c r="J26" s="12">
        <v>10.39</v>
      </c>
      <c r="K26" s="9" t="s">
        <v>217</v>
      </c>
      <c r="L26" s="9" t="str">
        <f t="shared" si="3"/>
        <v>N/A</v>
      </c>
    </row>
    <row r="27" spans="1:12" x14ac:dyDescent="0.25">
      <c r="A27" s="16" t="s">
        <v>138</v>
      </c>
      <c r="B27" s="1" t="s">
        <v>217</v>
      </c>
      <c r="C27" s="34">
        <v>21225</v>
      </c>
      <c r="D27" s="11" t="str">
        <f>IF($B27="N/A","N/A",IF(C27&gt;10,"No",IF(C27&lt;-10,"No","Yes")))</f>
        <v>N/A</v>
      </c>
      <c r="E27" s="34">
        <v>21912</v>
      </c>
      <c r="F27" s="11" t="str">
        <f>IF($B27="N/A","N/A",IF(E27&gt;10,"No",IF(E27&lt;-10,"No","Yes")))</f>
        <v>N/A</v>
      </c>
      <c r="G27" s="34">
        <v>19631</v>
      </c>
      <c r="H27" s="11" t="str">
        <f>IF($B27="N/A","N/A",IF(G27&gt;10,"No",IF(G27&lt;-10,"No","Yes")))</f>
        <v>N/A</v>
      </c>
      <c r="I27" s="12">
        <v>3.2370000000000001</v>
      </c>
      <c r="J27" s="12">
        <v>-10.4</v>
      </c>
      <c r="K27" s="34" t="s">
        <v>217</v>
      </c>
      <c r="L27" s="9" t="str">
        <f>IF(J27="Div by 0", "N/A", IF(K27="N/A","N/A", IF(J27&gt;VALUE(MID(K27,1,2)), "No", IF(J27&lt;-1*VALUE(MID(K27,1,2)), "No", "Yes"))))</f>
        <v>N/A</v>
      </c>
    </row>
    <row r="28" spans="1:12" x14ac:dyDescent="0.25">
      <c r="A28" s="2" t="s">
        <v>139</v>
      </c>
      <c r="B28" s="41" t="s">
        <v>217</v>
      </c>
      <c r="C28" s="8">
        <v>2.2912407136000001</v>
      </c>
      <c r="D28" s="11" t="str">
        <f>IF($B28="N/A","N/A",IF(C28&gt;10,"No",IF(C28&lt;-10,"No","Yes")))</f>
        <v>N/A</v>
      </c>
      <c r="E28" s="8">
        <v>2.2844155775999999</v>
      </c>
      <c r="F28" s="11" t="str">
        <f>IF($B28="N/A","N/A",IF(E28&gt;10,"No",IF(E28&lt;-10,"No","Yes")))</f>
        <v>N/A</v>
      </c>
      <c r="G28" s="8">
        <v>1.9325369285</v>
      </c>
      <c r="H28" s="11" t="str">
        <f>IF($B28="N/A","N/A",IF(G28&gt;10,"No",IF(G28&lt;-10,"No","Yes")))</f>
        <v>N/A</v>
      </c>
      <c r="I28" s="12">
        <v>-0.29799999999999999</v>
      </c>
      <c r="J28" s="12">
        <v>-15.4</v>
      </c>
      <c r="K28" s="9" t="s">
        <v>217</v>
      </c>
      <c r="L28" s="9" t="str">
        <f>IF(J28="Div by 0", "N/A", IF(K28="N/A","N/A", IF(J28&gt;VALUE(MID(K28,1,2)), "No", IF(J28&lt;-1*VALUE(MID(K28,1,2)), "No", "Yes"))))</f>
        <v>N/A</v>
      </c>
    </row>
    <row r="29" spans="1:12" x14ac:dyDescent="0.25">
      <c r="A29" s="16" t="s">
        <v>140</v>
      </c>
      <c r="B29" s="34" t="s">
        <v>217</v>
      </c>
      <c r="C29" s="34">
        <v>34706</v>
      </c>
      <c r="D29" s="11" t="str">
        <f>IF($B29="N/A","N/A",IF(C29&gt;10,"No",IF(C29&lt;-10,"No","Yes")))</f>
        <v>N/A</v>
      </c>
      <c r="E29" s="34">
        <v>35293</v>
      </c>
      <c r="F29" s="11" t="str">
        <f>IF($B29="N/A","N/A",IF(E29&gt;10,"No",IF(E29&lt;-10,"No","Yes")))</f>
        <v>N/A</v>
      </c>
      <c r="G29" s="34">
        <v>39455</v>
      </c>
      <c r="H29" s="11" t="str">
        <f>IF($B29="N/A","N/A",IF(G29&gt;10,"No",IF(G29&lt;-10,"No","Yes")))</f>
        <v>N/A</v>
      </c>
      <c r="I29" s="12">
        <v>1.6910000000000001</v>
      </c>
      <c r="J29" s="12">
        <v>11.79</v>
      </c>
      <c r="K29" s="34" t="s">
        <v>217</v>
      </c>
      <c r="L29" s="9" t="str">
        <f>IF(J29="Div by 0", "N/A", IF(K29="N/A","N/A", IF(J29&gt;VALUE(MID(K29,1,2)), "No", IF(J29&lt;-1*VALUE(MID(K29,1,2)), "No", "Yes"))))</f>
        <v>N/A</v>
      </c>
    </row>
    <row r="30" spans="1:12" x14ac:dyDescent="0.25">
      <c r="A30" s="2" t="s">
        <v>141</v>
      </c>
      <c r="B30" s="33" t="s">
        <v>217</v>
      </c>
      <c r="C30" s="8">
        <v>3.7465159107999999</v>
      </c>
      <c r="D30" s="11" t="str">
        <f>IF($B30="N/A","N/A",IF(C30&gt;10,"No",IF(C30&lt;-10,"No","Yes")))</f>
        <v>N/A</v>
      </c>
      <c r="E30" s="8">
        <v>3.6794395299999998</v>
      </c>
      <c r="F30" s="11" t="str">
        <f>IF($B30="N/A","N/A",IF(E30&gt;10,"No",IF(E30&lt;-10,"No","Yes")))</f>
        <v>N/A</v>
      </c>
      <c r="G30" s="8">
        <v>3.8840733795000002</v>
      </c>
      <c r="H30" s="11" t="str">
        <f>IF($B30="N/A","N/A",IF(G30&gt;10,"No",IF(G30&lt;-10,"No","Yes")))</f>
        <v>N/A</v>
      </c>
      <c r="I30" s="12">
        <v>-1.79</v>
      </c>
      <c r="J30" s="12">
        <v>5.5620000000000003</v>
      </c>
      <c r="K30" s="9" t="s">
        <v>217</v>
      </c>
      <c r="L30" s="9" t="str">
        <f>IF(J30="Div by 0", "N/A", IF(K30="N/A","N/A", IF(J30&gt;VALUE(MID(K30,1,2)), "No", IF(J30&lt;-1*VALUE(MID(K30,1,2)), "No", "Yes"))))</f>
        <v>N/A</v>
      </c>
    </row>
    <row r="31" spans="1:12" ht="12.75" customHeight="1" x14ac:dyDescent="0.25">
      <c r="A31" s="16" t="s">
        <v>142</v>
      </c>
      <c r="B31" s="1" t="s">
        <v>217</v>
      </c>
      <c r="C31" s="1">
        <v>21470.416667000001</v>
      </c>
      <c r="D31" s="11" t="str">
        <f>IF($B31="N/A","N/A",IF(C31&gt;10,"No",IF(C31&lt;-10,"No","Yes")))</f>
        <v>N/A</v>
      </c>
      <c r="E31" s="1">
        <v>21947.75</v>
      </c>
      <c r="F31" s="11" t="str">
        <f>IF($B31="N/A","N/A",IF(E31&gt;10,"No",IF(E31&lt;-10,"No","Yes")))</f>
        <v>N/A</v>
      </c>
      <c r="G31" s="1">
        <v>22429.916667000001</v>
      </c>
      <c r="H31" s="11" t="str">
        <f>IF($B31="N/A","N/A",IF(G31&gt;10,"No",IF(G31&lt;-10,"No","Yes")))</f>
        <v>N/A</v>
      </c>
      <c r="I31" s="12">
        <v>2.2229999999999999</v>
      </c>
      <c r="J31" s="12">
        <v>2.1970000000000001</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897940</v>
      </c>
      <c r="D6" s="11" t="str">
        <f>IF($B6="N/A","N/A",IF(C6&gt;10,"No",IF(C6&lt;-10,"No","Yes")))</f>
        <v>N/A</v>
      </c>
      <c r="E6" s="34">
        <v>935003</v>
      </c>
      <c r="F6" s="11" t="str">
        <f>IF($B6="N/A","N/A",IF(E6&gt;10,"No",IF(E6&lt;-10,"No","Yes")))</f>
        <v>N/A</v>
      </c>
      <c r="G6" s="34">
        <v>990373</v>
      </c>
      <c r="H6" s="11" t="str">
        <f>IF($B6="N/A","N/A",IF(G6&gt;10,"No",IF(G6&lt;-10,"No","Yes")))</f>
        <v>N/A</v>
      </c>
      <c r="I6" s="12">
        <v>4.1280000000000001</v>
      </c>
      <c r="J6" s="12">
        <v>5.9219999999999997</v>
      </c>
      <c r="K6" s="1" t="s">
        <v>732</v>
      </c>
      <c r="L6" s="9" t="str">
        <f>IF(J6="Div by 0", "N/A", IF(K6="N/A","N/A", IF(J6&gt;VALUE(MID(K6,1,2)), "No", IF(J6&lt;-1*VALUE(MID(K6,1,2)), "No", "Yes"))))</f>
        <v>Yes</v>
      </c>
    </row>
    <row r="7" spans="1:12" x14ac:dyDescent="0.25">
      <c r="A7" s="16" t="s">
        <v>59</v>
      </c>
      <c r="B7" s="34" t="s">
        <v>217</v>
      </c>
      <c r="C7" s="34">
        <v>725660.06</v>
      </c>
      <c r="D7" s="11" t="str">
        <f>IF($B7="N/A","N/A",IF(C7&gt;10,"No",IF(C7&lt;-10,"No","Yes")))</f>
        <v>N/A</v>
      </c>
      <c r="E7" s="34">
        <v>767334.91</v>
      </c>
      <c r="F7" s="11" t="str">
        <f>IF($B7="N/A","N/A",IF(E7&gt;10,"No",IF(E7&lt;-10,"No","Yes")))</f>
        <v>N/A</v>
      </c>
      <c r="G7" s="34">
        <v>796404.18</v>
      </c>
      <c r="H7" s="11" t="str">
        <f>IF($B7="N/A","N/A",IF(G7&gt;10,"No",IF(G7&lt;-10,"No","Yes")))</f>
        <v>N/A</v>
      </c>
      <c r="I7" s="12">
        <v>5.7430000000000003</v>
      </c>
      <c r="J7" s="12">
        <v>3.7879999999999998</v>
      </c>
      <c r="K7" s="1" t="s">
        <v>733</v>
      </c>
      <c r="L7" s="9" t="str">
        <f>IF(J7="Div by 0", "N/A", IF(K7="N/A","N/A", IF(J7&gt;VALUE(MID(K7,1,2)), "No", IF(J7&lt;-1*VALUE(MID(K7,1,2)), "No", "Yes"))))</f>
        <v>Yes</v>
      </c>
    </row>
    <row r="8" spans="1:12" x14ac:dyDescent="0.25">
      <c r="A8" s="55" t="s">
        <v>143</v>
      </c>
      <c r="B8" s="34" t="s">
        <v>217</v>
      </c>
      <c r="C8" s="34">
        <v>57367</v>
      </c>
      <c r="D8" s="11" t="str">
        <f>IF($B8="N/A","N/A",IF(C8&gt;10,"No",IF(C8&lt;-10,"No","Yes")))</f>
        <v>N/A</v>
      </c>
      <c r="E8" s="34">
        <v>61098</v>
      </c>
      <c r="F8" s="11" t="str">
        <f>IF($B8="N/A","N/A",IF(E8&gt;10,"No",IF(E8&lt;-10,"No","Yes")))</f>
        <v>N/A</v>
      </c>
      <c r="G8" s="34">
        <v>71940</v>
      </c>
      <c r="H8" s="11" t="str">
        <f>IF($B8="N/A","N/A",IF(G8&gt;10,"No",IF(G8&lt;-10,"No","Yes")))</f>
        <v>N/A</v>
      </c>
      <c r="I8" s="12">
        <v>6.5039999999999996</v>
      </c>
      <c r="J8" s="12">
        <v>17.75</v>
      </c>
      <c r="K8" s="34" t="s">
        <v>217</v>
      </c>
      <c r="L8" s="9" t="str">
        <f>IF(J8="Div by 0", "N/A", IF(K8="N/A","N/A", IF(J8&gt;VALUE(MID(K8,1,2)), "No", IF(J8&lt;-1*VALUE(MID(K8,1,2)), "No", "Yes"))))</f>
        <v>N/A</v>
      </c>
    </row>
    <row r="9" spans="1:12" x14ac:dyDescent="0.25">
      <c r="A9" s="16" t="s">
        <v>681</v>
      </c>
      <c r="B9" s="34" t="s">
        <v>217</v>
      </c>
      <c r="C9" s="34">
        <v>55382</v>
      </c>
      <c r="D9" s="11" t="str">
        <f t="shared" ref="D9:D11" si="0">IF($B9="N/A","N/A",IF(C9&gt;10,"No",IF(C9&lt;-10,"No","Yes")))</f>
        <v>N/A</v>
      </c>
      <c r="E9" s="34">
        <v>59071</v>
      </c>
      <c r="F9" s="11" t="str">
        <f t="shared" ref="F9:F11" si="1">IF($B9="N/A","N/A",IF(E9&gt;10,"No",IF(E9&lt;-10,"No","Yes")))</f>
        <v>N/A</v>
      </c>
      <c r="G9" s="34">
        <v>69464</v>
      </c>
      <c r="H9" s="11" t="str">
        <f t="shared" ref="H9:H11" si="2">IF($B9="N/A","N/A",IF(G9&gt;10,"No",IF(G9&lt;-10,"No","Yes")))</f>
        <v>N/A</v>
      </c>
      <c r="I9" s="12">
        <v>6.6609999999999996</v>
      </c>
      <c r="J9" s="12">
        <v>17.59</v>
      </c>
      <c r="K9" s="34" t="s">
        <v>217</v>
      </c>
      <c r="L9" s="9" t="str">
        <f t="shared" ref="L9:L11" si="3">IF(J9="Div by 0", "N/A", IF(K9="N/A","N/A", IF(J9&gt;VALUE(MID(K9,1,2)), "No", IF(J9&lt;-1*VALUE(MID(K9,1,2)), "No", "Yes"))))</f>
        <v>N/A</v>
      </c>
    </row>
    <row r="10" spans="1:12" x14ac:dyDescent="0.25">
      <c r="A10" s="16" t="s">
        <v>424</v>
      </c>
      <c r="B10" s="34" t="s">
        <v>217</v>
      </c>
      <c r="C10" s="34">
        <v>1985</v>
      </c>
      <c r="D10" s="11" t="str">
        <f t="shared" si="0"/>
        <v>N/A</v>
      </c>
      <c r="E10" s="34">
        <v>2027</v>
      </c>
      <c r="F10" s="11" t="str">
        <f t="shared" si="1"/>
        <v>N/A</v>
      </c>
      <c r="G10" s="34">
        <v>2476</v>
      </c>
      <c r="H10" s="11" t="str">
        <f t="shared" si="2"/>
        <v>N/A</v>
      </c>
      <c r="I10" s="12">
        <v>2.1160000000000001</v>
      </c>
      <c r="J10" s="12">
        <v>22.15</v>
      </c>
      <c r="K10" s="34" t="s">
        <v>217</v>
      </c>
      <c r="L10" s="9" t="str">
        <f t="shared" si="3"/>
        <v>N/A</v>
      </c>
    </row>
    <row r="11" spans="1:12" x14ac:dyDescent="0.25">
      <c r="A11" s="16" t="s">
        <v>173</v>
      </c>
      <c r="B11" s="34" t="s">
        <v>217</v>
      </c>
      <c r="C11" s="8">
        <v>6.3887342139000003</v>
      </c>
      <c r="D11" s="11" t="str">
        <f t="shared" si="0"/>
        <v>N/A</v>
      </c>
      <c r="E11" s="8">
        <v>6.5345244881999998</v>
      </c>
      <c r="F11" s="11" t="str">
        <f t="shared" si="1"/>
        <v>N/A</v>
      </c>
      <c r="G11" s="8">
        <v>7.2639298526999996</v>
      </c>
      <c r="H11" s="11" t="str">
        <f t="shared" si="2"/>
        <v>N/A</v>
      </c>
      <c r="I11" s="12">
        <v>2.282</v>
      </c>
      <c r="J11" s="12">
        <v>11.16</v>
      </c>
      <c r="K11" s="34" t="s">
        <v>217</v>
      </c>
      <c r="L11" s="9" t="str">
        <f t="shared" si="3"/>
        <v>N/A</v>
      </c>
    </row>
    <row r="12" spans="1:12" x14ac:dyDescent="0.25">
      <c r="A12" s="16" t="s">
        <v>144</v>
      </c>
      <c r="B12" s="34" t="s">
        <v>217</v>
      </c>
      <c r="C12" s="34">
        <v>35989.166666999998</v>
      </c>
      <c r="D12" s="11" t="str">
        <f>IF($B12="N/A","N/A",IF(C12&gt;10,"No",IF(C12&lt;-10,"No","Yes")))</f>
        <v>N/A</v>
      </c>
      <c r="E12" s="34">
        <v>39045</v>
      </c>
      <c r="F12" s="11" t="str">
        <f>IF($B12="N/A","N/A",IF(E12&gt;10,"No",IF(E12&lt;-10,"No","Yes")))</f>
        <v>N/A</v>
      </c>
      <c r="G12" s="34">
        <v>42128.25</v>
      </c>
      <c r="H12" s="11" t="str">
        <f>IF($B12="N/A","N/A",IF(G12&gt;10,"No",IF(G12&lt;-10,"No","Yes")))</f>
        <v>N/A</v>
      </c>
      <c r="I12" s="12">
        <v>8.4909999999999997</v>
      </c>
      <c r="J12" s="12">
        <v>7.8970000000000002</v>
      </c>
      <c r="K12" s="34" t="s">
        <v>217</v>
      </c>
      <c r="L12" s="9" t="str">
        <f>IF(J12="Div by 0", "N/A", IF(K12="N/A","N/A", IF(J12&gt;VALUE(MID(K12,1,2)), "No", IF(J12&lt;-1*VALUE(MID(K12,1,2)), "No", "Yes"))))</f>
        <v>N/A</v>
      </c>
    </row>
    <row r="13" spans="1:12" s="15" customFormat="1" ht="12.75" customHeight="1" x14ac:dyDescent="0.25">
      <c r="A13" s="2" t="s">
        <v>1655</v>
      </c>
      <c r="B13" s="41" t="s">
        <v>281</v>
      </c>
      <c r="C13" s="13">
        <v>98.370046995999999</v>
      </c>
      <c r="D13" s="11" t="str">
        <f>IF($B13="N/A","N/A",IF(C13&gt;=95,"Yes","No"))</f>
        <v>Yes</v>
      </c>
      <c r="E13" s="13">
        <v>98.345780708999996</v>
      </c>
      <c r="F13" s="11" t="str">
        <f>IF($B13="N/A","N/A",IF(E13&gt;=95,"Yes","No"))</f>
        <v>Yes</v>
      </c>
      <c r="G13" s="13">
        <v>96.842098886000002</v>
      </c>
      <c r="H13" s="11" t="str">
        <f>IF($B13="N/A","N/A",IF(G13&gt;=95,"Yes","No"))</f>
        <v>Yes</v>
      </c>
      <c r="I13" s="12">
        <v>-2.5000000000000001E-2</v>
      </c>
      <c r="J13" s="12">
        <v>-1.53</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98.292313518</v>
      </c>
      <c r="D14" s="11" t="str">
        <f>IF($B14="N/A","N/A",IF(C14&gt;95,"Yes","No"))</f>
        <v>Yes</v>
      </c>
      <c r="E14" s="57">
        <v>98.315299522999993</v>
      </c>
      <c r="F14" s="11" t="str">
        <f>IF($B14="N/A","N/A",IF(E14&gt;95,"Yes","No"))</f>
        <v>Yes</v>
      </c>
      <c r="G14" s="57">
        <v>96.406404456000004</v>
      </c>
      <c r="H14" s="11" t="str">
        <f>IF($B14="N/A","N/A",IF(G14&gt;95,"Yes","No"))</f>
        <v>Yes</v>
      </c>
      <c r="I14" s="111">
        <v>2.3400000000000001E-2</v>
      </c>
      <c r="J14" s="111">
        <v>-1.94</v>
      </c>
      <c r="K14" s="58" t="s">
        <v>733</v>
      </c>
      <c r="L14" s="11" t="str">
        <f t="shared" si="4"/>
        <v>Yes</v>
      </c>
    </row>
    <row r="15" spans="1:12" s="15" customFormat="1" ht="12.75" customHeight="1" x14ac:dyDescent="0.25">
      <c r="A15" s="2" t="s">
        <v>1658</v>
      </c>
      <c r="B15" s="58" t="s">
        <v>217</v>
      </c>
      <c r="C15" s="57">
        <v>6.7933268999999996E-3</v>
      </c>
      <c r="D15" s="59" t="str">
        <f t="shared" ref="D15:D19" si="5">IF($B15="N/A","N/A",IF(C15&gt;10,"No",IF(C15&lt;-10,"No","Yes")))</f>
        <v>N/A</v>
      </c>
      <c r="E15" s="57">
        <v>6.6309947999999997E-3</v>
      </c>
      <c r="F15" s="59" t="str">
        <f t="shared" ref="F15:F19" si="6">IF($B15="N/A","N/A",IF(E15&gt;10,"No",IF(E15&lt;-10,"No","Yes")))</f>
        <v>N/A</v>
      </c>
      <c r="G15" s="57">
        <v>0.2616186023</v>
      </c>
      <c r="H15" s="59" t="str">
        <f t="shared" ref="H15:H19" si="7">IF($B15="N/A","N/A",IF(G15&gt;10,"No",IF(G15&lt;-10,"No","Yes")))</f>
        <v>N/A</v>
      </c>
      <c r="I15" s="111">
        <v>-2.39</v>
      </c>
      <c r="J15" s="111">
        <v>3845</v>
      </c>
      <c r="K15" s="58" t="s">
        <v>217</v>
      </c>
      <c r="L15" s="11" t="str">
        <f t="shared" si="4"/>
        <v>N/A</v>
      </c>
    </row>
    <row r="16" spans="1:12" s="15" customFormat="1" ht="12.75" customHeight="1" x14ac:dyDescent="0.25">
      <c r="A16" s="2" t="s">
        <v>1659</v>
      </c>
      <c r="B16" s="58" t="s">
        <v>217</v>
      </c>
      <c r="C16" s="57">
        <v>3.6750785000000002E-3</v>
      </c>
      <c r="D16" s="59" t="str">
        <f t="shared" si="5"/>
        <v>N/A</v>
      </c>
      <c r="E16" s="57">
        <v>2.6737881999999999E-3</v>
      </c>
      <c r="F16" s="59" t="str">
        <f t="shared" si="6"/>
        <v>N/A</v>
      </c>
      <c r="G16" s="57">
        <v>6.3612397000000001E-3</v>
      </c>
      <c r="H16" s="59" t="str">
        <f t="shared" si="7"/>
        <v>N/A</v>
      </c>
      <c r="I16" s="111">
        <v>-27.2</v>
      </c>
      <c r="J16" s="111">
        <v>137.9</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6.72650734E-2</v>
      </c>
      <c r="D18" s="11" t="str">
        <f t="shared" si="5"/>
        <v>N/A</v>
      </c>
      <c r="E18" s="13">
        <v>2.1176402600000001E-2</v>
      </c>
      <c r="F18" s="11" t="str">
        <f t="shared" si="6"/>
        <v>N/A</v>
      </c>
      <c r="G18" s="13">
        <v>0.16771458829999999</v>
      </c>
      <c r="H18" s="11" t="str">
        <f t="shared" si="7"/>
        <v>N/A</v>
      </c>
      <c r="I18" s="12">
        <v>-68.5</v>
      </c>
      <c r="J18" s="12">
        <v>692</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15334</v>
      </c>
      <c r="D20" s="11" t="str">
        <f>IF($B20="N/A","N/A",IF(C20&gt;0,"No",IF(C20&lt;0,"No","Yes")))</f>
        <v>N/A</v>
      </c>
      <c r="E20" s="1">
        <v>15752</v>
      </c>
      <c r="F20" s="11" t="str">
        <f>IF($B20="N/A","N/A",IF(E20&gt;0,"No",IF(E20&lt;0,"No","Yes")))</f>
        <v>N/A</v>
      </c>
      <c r="G20" s="1">
        <v>35590</v>
      </c>
      <c r="H20" s="11" t="str">
        <f>IF($B20="N/A","N/A",IF(G20&gt;0,"No",IF(G20&lt;0,"No","Yes")))</f>
        <v>N/A</v>
      </c>
      <c r="I20" s="12">
        <v>2.726</v>
      </c>
      <c r="J20" s="12">
        <v>125.9</v>
      </c>
      <c r="K20" s="41" t="s">
        <v>217</v>
      </c>
      <c r="L20" s="11" t="str">
        <f t="shared" si="4"/>
        <v>N/A</v>
      </c>
    </row>
    <row r="21" spans="1:12" s="15" customFormat="1" x14ac:dyDescent="0.25">
      <c r="A21" s="2" t="s">
        <v>1664</v>
      </c>
      <c r="B21" s="41" t="s">
        <v>282</v>
      </c>
      <c r="C21" s="13">
        <v>1.7076864824</v>
      </c>
      <c r="D21" s="11" t="str">
        <f>IF($B21="N/A","N/A",IF(C21&gt;=5,"No",IF(C21&lt;0,"No","Yes")))</f>
        <v>Yes</v>
      </c>
      <c r="E21" s="13">
        <v>1.6847004769</v>
      </c>
      <c r="F21" s="11" t="str">
        <f>IF($B21="N/A","N/A",IF(E21&gt;=5,"No",IF(E21&lt;0,"No","Yes")))</f>
        <v>Yes</v>
      </c>
      <c r="G21" s="13">
        <v>3.5935955442999998</v>
      </c>
      <c r="H21" s="11" t="str">
        <f>IF($B21="N/A","N/A",IF(G21&gt;=5,"No",IF(G21&lt;0,"No","Yes")))</f>
        <v>Yes</v>
      </c>
      <c r="I21" s="12">
        <v>-1.35</v>
      </c>
      <c r="J21" s="12">
        <v>113.3</v>
      </c>
      <c r="K21" s="11" t="s">
        <v>217</v>
      </c>
      <c r="L21" s="11" t="str">
        <f t="shared" si="4"/>
        <v>N/A</v>
      </c>
    </row>
    <row r="22" spans="1:12" s="15" customFormat="1" ht="12.75" customHeight="1" x14ac:dyDescent="0.25">
      <c r="A22" s="4" t="s">
        <v>1665</v>
      </c>
      <c r="B22" s="58" t="s">
        <v>217</v>
      </c>
      <c r="C22" s="57">
        <v>78.068344855000007</v>
      </c>
      <c r="D22" s="59" t="str">
        <f t="shared" ref="D22:D25" si="8">IF($B22="N/A","N/A",IF(C22&gt;10,"No",IF(C22&lt;-10,"No","Yes")))</f>
        <v>N/A</v>
      </c>
      <c r="E22" s="57">
        <v>78.986795327999999</v>
      </c>
      <c r="F22" s="59" t="str">
        <f t="shared" ref="F22:F25" si="9">IF($B22="N/A","N/A",IF(E22&gt;10,"No",IF(E22&lt;-10,"No","Yes")))</f>
        <v>N/A</v>
      </c>
      <c r="G22" s="57">
        <v>89.775217757999997</v>
      </c>
      <c r="H22" s="59" t="str">
        <f t="shared" ref="H22:H25" si="10">IF($B22="N/A","N/A",IF(G22&gt;10,"No",IF(G22&lt;-10,"No","Yes")))</f>
        <v>N/A</v>
      </c>
      <c r="I22" s="12">
        <v>1.1759999999999999</v>
      </c>
      <c r="J22" s="12">
        <v>13.66</v>
      </c>
      <c r="K22" s="58" t="s">
        <v>217</v>
      </c>
      <c r="L22" s="11" t="str">
        <f t="shared" si="4"/>
        <v>N/A</v>
      </c>
    </row>
    <row r="23" spans="1:12" s="15" customFormat="1" ht="12.75" customHeight="1" x14ac:dyDescent="0.25">
      <c r="A23" s="4" t="s">
        <v>1666</v>
      </c>
      <c r="B23" s="58" t="s">
        <v>217</v>
      </c>
      <c r="C23" s="57">
        <v>34.100691273999999</v>
      </c>
      <c r="D23" s="59" t="str">
        <f t="shared" si="8"/>
        <v>N/A</v>
      </c>
      <c r="E23" s="57">
        <v>43.137379379999999</v>
      </c>
      <c r="F23" s="59" t="str">
        <f t="shared" si="9"/>
        <v>N/A</v>
      </c>
      <c r="G23" s="57">
        <v>57.454341106999998</v>
      </c>
      <c r="H23" s="59" t="str">
        <f t="shared" si="10"/>
        <v>N/A</v>
      </c>
      <c r="I23" s="12">
        <v>26.5</v>
      </c>
      <c r="J23" s="12">
        <v>33.19</v>
      </c>
      <c r="K23" s="58" t="s">
        <v>217</v>
      </c>
      <c r="L23" s="11" t="str">
        <f t="shared" si="4"/>
        <v>N/A</v>
      </c>
    </row>
    <row r="24" spans="1:12" s="15" customFormat="1" ht="12.75" customHeight="1" x14ac:dyDescent="0.25">
      <c r="A24" s="4" t="s">
        <v>1667</v>
      </c>
      <c r="B24" s="58" t="s">
        <v>217</v>
      </c>
      <c r="C24" s="57">
        <v>7.7344463283999998</v>
      </c>
      <c r="D24" s="59" t="str">
        <f t="shared" si="8"/>
        <v>N/A</v>
      </c>
      <c r="E24" s="57">
        <v>10.335195531</v>
      </c>
      <c r="F24" s="59" t="str">
        <f t="shared" si="9"/>
        <v>N/A</v>
      </c>
      <c r="G24" s="57">
        <v>5.1362742343000001</v>
      </c>
      <c r="H24" s="59" t="str">
        <f t="shared" si="10"/>
        <v>N/A</v>
      </c>
      <c r="I24" s="12">
        <v>33.630000000000003</v>
      </c>
      <c r="J24" s="12">
        <v>-50.3</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680</v>
      </c>
      <c r="H26" s="11" t="str">
        <f>IF($B26="N/A","N/A",IF(G26&gt;0,"No",IF(G26&lt;0,"No","Yes")))</f>
        <v>No</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0.13823074739999999</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v>68.151935719999997</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v>3.2870708546</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v>0.36523009499999998</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21.211884981000001</v>
      </c>
      <c r="D32" s="59" t="str">
        <f>IF($B32="N/A","N/A",IF(C32&gt;10,"No",IF(C32&lt;-10,"No","Yes")))</f>
        <v>N/A</v>
      </c>
      <c r="E32" s="57">
        <v>20.925922162999999</v>
      </c>
      <c r="F32" s="59" t="str">
        <f>IF($B32="N/A","N/A",IF(E32&gt;10,"No",IF(E32&lt;-10,"No","Yes")))</f>
        <v>N/A</v>
      </c>
      <c r="G32" s="57">
        <v>20.468449765999999</v>
      </c>
      <c r="H32" s="59" t="str">
        <f>IF($B32="N/A","N/A",IF(G32&gt;10,"No",IF(G32&lt;-10,"No","Yes")))</f>
        <v>N/A</v>
      </c>
      <c r="I32" s="12">
        <v>-1.35</v>
      </c>
      <c r="J32" s="12">
        <v>-2.19</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99.977392699000006</v>
      </c>
      <c r="D34" s="11" t="str">
        <f>IF($B34="N/A","N/A",IF(C34&gt;=98,"Yes","No"))</f>
        <v>Yes</v>
      </c>
      <c r="E34" s="13">
        <v>99.973689923999999</v>
      </c>
      <c r="F34" s="11" t="str">
        <f>IF($B34="N/A","N/A",IF(E34&gt;=98,"Yes","No"))</f>
        <v>Yes</v>
      </c>
      <c r="G34" s="13">
        <v>99.988590157000004</v>
      </c>
      <c r="H34" s="11" t="str">
        <f>IF($B34="N/A","N/A",IF(G34&gt;=98,"Yes","No"))</f>
        <v>Yes</v>
      </c>
      <c r="I34" s="12">
        <v>-4.0000000000000001E-3</v>
      </c>
      <c r="J34" s="12">
        <v>1.49E-2</v>
      </c>
      <c r="K34" s="41" t="s">
        <v>733</v>
      </c>
      <c r="L34" s="9" t="str">
        <f t="shared" si="11"/>
        <v>Yes</v>
      </c>
    </row>
    <row r="35" spans="1:12" x14ac:dyDescent="0.25">
      <c r="A35" s="2" t="s">
        <v>18</v>
      </c>
      <c r="B35" s="41" t="s">
        <v>281</v>
      </c>
      <c r="C35" s="13">
        <v>99.998329510000005</v>
      </c>
      <c r="D35" s="11" t="str">
        <f>IF($B35="N/A","N/A",IF(C35&gt;=95,"Yes","No"))</f>
        <v>Yes</v>
      </c>
      <c r="E35" s="13">
        <v>99.998395727000002</v>
      </c>
      <c r="F35" s="11" t="str">
        <f>IF($B35="N/A","N/A",IF(E35&gt;=95,"Yes","No"))</f>
        <v>Yes</v>
      </c>
      <c r="G35" s="13">
        <v>99.998990278999997</v>
      </c>
      <c r="H35" s="11" t="str">
        <f>IF($B35="N/A","N/A",IF(G35&gt;=95,"Yes","No"))</f>
        <v>Yes</v>
      </c>
      <c r="I35" s="12">
        <v>1E-4</v>
      </c>
      <c r="J35" s="12">
        <v>5.9999999999999995E-4</v>
      </c>
      <c r="K35" s="41" t="s">
        <v>733</v>
      </c>
      <c r="L35" s="9" t="str">
        <f t="shared" si="11"/>
        <v>Yes</v>
      </c>
    </row>
    <row r="36" spans="1:12" x14ac:dyDescent="0.25">
      <c r="A36" s="2" t="s">
        <v>23</v>
      </c>
      <c r="B36" s="33" t="s">
        <v>217</v>
      </c>
      <c r="C36" s="13">
        <v>81.323473729</v>
      </c>
      <c r="D36" s="11" t="str">
        <f t="shared" ref="D36:D41" si="15">IF($B36="N/A","N/A",IF(C36&gt;10,"No",IF(C36&lt;-10,"No","Yes")))</f>
        <v>N/A</v>
      </c>
      <c r="E36" s="13">
        <v>81.276530664000006</v>
      </c>
      <c r="F36" s="11" t="str">
        <f t="shared" ref="F36:F41" si="16">IF($B36="N/A","N/A",IF(E36&gt;10,"No",IF(E36&lt;-10,"No","Yes")))</f>
        <v>N/A</v>
      </c>
      <c r="G36" s="13">
        <v>81.111964885999996</v>
      </c>
      <c r="H36" s="11" t="str">
        <f t="shared" ref="H36:H41" si="17">IF($B36="N/A","N/A",IF(G36&gt;10,"No",IF(G36&lt;-10,"No","Yes")))</f>
        <v>N/A</v>
      </c>
      <c r="I36" s="12">
        <v>-5.8000000000000003E-2</v>
      </c>
      <c r="J36" s="12">
        <v>-0.20200000000000001</v>
      </c>
      <c r="K36" s="41" t="s">
        <v>733</v>
      </c>
      <c r="L36" s="9" t="str">
        <f t="shared" si="11"/>
        <v>Yes</v>
      </c>
    </row>
    <row r="37" spans="1:12" x14ac:dyDescent="0.25">
      <c r="A37" s="2" t="s">
        <v>24</v>
      </c>
      <c r="B37" s="33" t="s">
        <v>217</v>
      </c>
      <c r="C37" s="13">
        <v>12.418313028</v>
      </c>
      <c r="D37" s="11" t="str">
        <f t="shared" si="15"/>
        <v>N/A</v>
      </c>
      <c r="E37" s="13">
        <v>12.374184895999999</v>
      </c>
      <c r="F37" s="11" t="str">
        <f t="shared" si="16"/>
        <v>N/A</v>
      </c>
      <c r="G37" s="13">
        <v>12.336059241999999</v>
      </c>
      <c r="H37" s="11" t="str">
        <f t="shared" si="17"/>
        <v>N/A</v>
      </c>
      <c r="I37" s="12">
        <v>-0.35499999999999998</v>
      </c>
      <c r="J37" s="12">
        <v>-0.308</v>
      </c>
      <c r="K37" s="41" t="s">
        <v>733</v>
      </c>
      <c r="L37" s="9" t="str">
        <f t="shared" si="11"/>
        <v>Yes</v>
      </c>
    </row>
    <row r="38" spans="1:12" x14ac:dyDescent="0.25">
      <c r="A38" s="2" t="s">
        <v>25</v>
      </c>
      <c r="B38" s="33" t="s">
        <v>217</v>
      </c>
      <c r="C38" s="13">
        <v>0.2395482994</v>
      </c>
      <c r="D38" s="11" t="str">
        <f t="shared" si="15"/>
        <v>N/A</v>
      </c>
      <c r="E38" s="13">
        <v>0.24769974</v>
      </c>
      <c r="F38" s="11" t="str">
        <f t="shared" si="16"/>
        <v>N/A</v>
      </c>
      <c r="G38" s="13">
        <v>0.25434861409999998</v>
      </c>
      <c r="H38" s="11" t="str">
        <f t="shared" si="17"/>
        <v>N/A</v>
      </c>
      <c r="I38" s="12">
        <v>3.403</v>
      </c>
      <c r="J38" s="12">
        <v>2.6840000000000002</v>
      </c>
      <c r="K38" s="41" t="s">
        <v>733</v>
      </c>
      <c r="L38" s="9" t="str">
        <f t="shared" si="11"/>
        <v>Yes</v>
      </c>
    </row>
    <row r="39" spans="1:12" x14ac:dyDescent="0.25">
      <c r="A39" s="2" t="s">
        <v>26</v>
      </c>
      <c r="B39" s="41" t="s">
        <v>217</v>
      </c>
      <c r="C39" s="13">
        <v>0.48043299109999998</v>
      </c>
      <c r="D39" s="11" t="str">
        <f t="shared" si="15"/>
        <v>N/A</v>
      </c>
      <c r="E39" s="13">
        <v>0.53165604820000001</v>
      </c>
      <c r="F39" s="11" t="str">
        <f t="shared" si="16"/>
        <v>N/A</v>
      </c>
      <c r="G39" s="13">
        <v>0.58846515399999999</v>
      </c>
      <c r="H39" s="11" t="str">
        <f t="shared" si="17"/>
        <v>N/A</v>
      </c>
      <c r="I39" s="12">
        <v>10.66</v>
      </c>
      <c r="J39" s="12">
        <v>10.69</v>
      </c>
      <c r="K39" s="41" t="s">
        <v>217</v>
      </c>
      <c r="L39" s="9" t="str">
        <f t="shared" si="11"/>
        <v>N/A</v>
      </c>
    </row>
    <row r="40" spans="1:12" x14ac:dyDescent="0.25">
      <c r="A40" s="2" t="s">
        <v>60</v>
      </c>
      <c r="B40" s="41" t="s">
        <v>217</v>
      </c>
      <c r="C40" s="13">
        <v>0.114372898</v>
      </c>
      <c r="D40" s="11" t="str">
        <f t="shared" si="15"/>
        <v>N/A</v>
      </c>
      <c r="E40" s="13">
        <v>0.1392508901</v>
      </c>
      <c r="F40" s="11" t="str">
        <f t="shared" si="16"/>
        <v>N/A</v>
      </c>
      <c r="G40" s="13">
        <v>0.15529502519999999</v>
      </c>
      <c r="H40" s="11" t="str">
        <f t="shared" si="17"/>
        <v>N/A</v>
      </c>
      <c r="I40" s="12">
        <v>21.75</v>
      </c>
      <c r="J40" s="12">
        <v>11.52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5.4238590552000003</v>
      </c>
      <c r="D42" s="11" t="str">
        <f>IF($B42="N/A","N/A",IF(C42&gt;=5,"No",IF(C42&lt;0,"No","Yes")))</f>
        <v>No</v>
      </c>
      <c r="E42" s="13">
        <v>5.4306777625000002</v>
      </c>
      <c r="F42" s="11" t="str">
        <f>IF($B42="N/A","N/A",IF(E42&gt;=5,"No",IF(E42&lt;0,"No","Yes")))</f>
        <v>No</v>
      </c>
      <c r="G42" s="13">
        <v>5.5538670783999997</v>
      </c>
      <c r="H42" s="11" t="str">
        <f>IF($B42="N/A","N/A",IF(G42&gt;=5,"No",IF(G42&lt;0,"No","Yes")))</f>
        <v>No</v>
      </c>
      <c r="I42" s="12">
        <v>0.12570000000000001</v>
      </c>
      <c r="J42" s="12">
        <v>2.2679999999999998</v>
      </c>
      <c r="K42" s="41" t="s">
        <v>733</v>
      </c>
      <c r="L42" s="9" t="str">
        <f t="shared" si="11"/>
        <v>Yes</v>
      </c>
    </row>
    <row r="43" spans="1:12" x14ac:dyDescent="0.25">
      <c r="A43" s="2" t="s">
        <v>63</v>
      </c>
      <c r="B43" s="41" t="s">
        <v>217</v>
      </c>
      <c r="C43" s="13">
        <v>2.6888210793999998</v>
      </c>
      <c r="D43" s="11" t="str">
        <f>IF($B43="N/A","N/A",IF(C43&gt;10,"No",IF(C43&lt;-10,"No","Yes")))</f>
        <v>N/A</v>
      </c>
      <c r="E43" s="13">
        <v>2.8453384642000001</v>
      </c>
      <c r="F43" s="11" t="str">
        <f>IF($B43="N/A","N/A",IF(E43&gt;10,"No",IF(E43&lt;-10,"No","Yes")))</f>
        <v>N/A</v>
      </c>
      <c r="G43" s="13">
        <v>3.0205791150999999</v>
      </c>
      <c r="H43" s="11" t="str">
        <f>IF($B43="N/A","N/A",IF(G43&gt;10,"No",IF(G43&lt;-10,"No","Yes")))</f>
        <v>N/A</v>
      </c>
      <c r="I43" s="12">
        <v>5.8209999999999997</v>
      </c>
      <c r="J43" s="12">
        <v>6.1589999999999998</v>
      </c>
      <c r="K43" s="41" t="s">
        <v>733</v>
      </c>
      <c r="L43" s="9" t="str">
        <f t="shared" si="11"/>
        <v>Yes</v>
      </c>
    </row>
    <row r="44" spans="1:12" x14ac:dyDescent="0.25">
      <c r="A44" s="2" t="s">
        <v>64</v>
      </c>
      <c r="B44" s="41" t="s">
        <v>217</v>
      </c>
      <c r="C44" s="13">
        <v>0.83250497020000003</v>
      </c>
      <c r="D44" s="11" t="str">
        <f>IF($B44="N/A","N/A",IF(C44&gt;10,"No",IF(C44&lt;-10,"No","Yes")))</f>
        <v>N/A</v>
      </c>
      <c r="E44" s="13">
        <v>0.62396632090000004</v>
      </c>
      <c r="F44" s="11" t="str">
        <f>IF($B44="N/A","N/A",IF(E44&gt;10,"No",IF(E44&lt;-10,"No","Yes")))</f>
        <v>N/A</v>
      </c>
      <c r="G44" s="13">
        <v>0.6685609226</v>
      </c>
      <c r="H44" s="11" t="str">
        <f>IF($B44="N/A","N/A",IF(G44&gt;10,"No",IF(G44&lt;-10,"No","Yes")))</f>
        <v>N/A</v>
      </c>
      <c r="I44" s="12">
        <v>-25</v>
      </c>
      <c r="J44" s="12">
        <v>7.1470000000000002</v>
      </c>
      <c r="K44" s="41" t="s">
        <v>733</v>
      </c>
      <c r="L44" s="9" t="str">
        <f t="shared" si="11"/>
        <v>Yes</v>
      </c>
    </row>
    <row r="45" spans="1:12" x14ac:dyDescent="0.25">
      <c r="A45" s="3" t="s">
        <v>19</v>
      </c>
      <c r="B45" s="33" t="s">
        <v>285</v>
      </c>
      <c r="C45" s="8">
        <v>3.8835556941</v>
      </c>
      <c r="D45" s="11" t="str">
        <f>IF($B45="N/A","N/A",IF(C45&gt;8,"No",IF(C45&lt;2,"No","Yes")))</f>
        <v>Yes</v>
      </c>
      <c r="E45" s="8">
        <v>3.7331431022000001</v>
      </c>
      <c r="F45" s="11" t="str">
        <f>IF($B45="N/A","N/A",IF(E45&gt;8,"No",IF(E45&lt;2,"No","Yes")))</f>
        <v>Yes</v>
      </c>
      <c r="G45" s="8">
        <v>4.9499531995000003</v>
      </c>
      <c r="H45" s="11" t="str">
        <f>IF($B45="N/A","N/A",IF(G45&gt;8,"No",IF(G45&lt;2,"No","Yes")))</f>
        <v>Yes</v>
      </c>
      <c r="I45" s="12">
        <v>-3.87</v>
      </c>
      <c r="J45" s="12">
        <v>32.590000000000003</v>
      </c>
      <c r="K45" s="41" t="s">
        <v>733</v>
      </c>
      <c r="L45" s="9" t="str">
        <f t="shared" si="11"/>
        <v>No</v>
      </c>
    </row>
    <row r="46" spans="1:12" x14ac:dyDescent="0.25">
      <c r="A46" s="3" t="s">
        <v>174</v>
      </c>
      <c r="B46" s="33" t="s">
        <v>217</v>
      </c>
      <c r="C46" s="8">
        <v>16.610241218999999</v>
      </c>
      <c r="D46" s="11" t="str">
        <f t="shared" ref="D46:D53" si="18">IF($B46="N/A","N/A",IF(C46&gt;10,"No",IF(C46&lt;-10,"No","Yes")))</f>
        <v>N/A</v>
      </c>
      <c r="E46" s="8">
        <v>16.941336017000001</v>
      </c>
      <c r="F46" s="11" t="str">
        <f t="shared" ref="F46:F53" si="19">IF($B46="N/A","N/A",IF(E46&gt;10,"No",IF(E46&lt;-10,"No","Yes")))</f>
        <v>N/A</v>
      </c>
      <c r="G46" s="8">
        <v>17.264404420999998</v>
      </c>
      <c r="H46" s="11" t="str">
        <f t="shared" ref="H46:H53" si="20">IF($B46="N/A","N/A",IF(G46&gt;10,"No",IF(G46&lt;-10,"No","Yes")))</f>
        <v>N/A</v>
      </c>
      <c r="I46" s="12">
        <v>1.9930000000000001</v>
      </c>
      <c r="J46" s="12">
        <v>1.907</v>
      </c>
      <c r="K46" s="41" t="s">
        <v>733</v>
      </c>
      <c r="L46" s="9" t="str">
        <f>IF(J46="Div by 0", "N/A", IF(OR(J46="N/A",K46="N/A"),"N/A", IF(J46&gt;VALUE(MID(K46,1,2)), "No", IF(J46&lt;-1*VALUE(MID(K46,1,2)), "No", "Yes"))))</f>
        <v>Yes</v>
      </c>
    </row>
    <row r="47" spans="1:12" x14ac:dyDescent="0.25">
      <c r="A47" s="3" t="s">
        <v>175</v>
      </c>
      <c r="B47" s="33" t="s">
        <v>217</v>
      </c>
      <c r="C47" s="8">
        <v>31.830968662</v>
      </c>
      <c r="D47" s="11" t="str">
        <f t="shared" si="18"/>
        <v>N/A</v>
      </c>
      <c r="E47" s="8">
        <v>32.314120916999997</v>
      </c>
      <c r="F47" s="11" t="str">
        <f t="shared" si="19"/>
        <v>N/A</v>
      </c>
      <c r="G47" s="8">
        <v>32.118403874000002</v>
      </c>
      <c r="H47" s="11" t="str">
        <f t="shared" si="20"/>
        <v>N/A</v>
      </c>
      <c r="I47" s="12">
        <v>1.518</v>
      </c>
      <c r="J47" s="12">
        <v>-0.60599999999999998</v>
      </c>
      <c r="K47" s="41" t="s">
        <v>733</v>
      </c>
      <c r="L47" s="9" t="str">
        <f>IF(J47="Div by 0", "N/A", IF(OR(J47="N/A",K47="N/A"),"N/A", IF(J47&gt;VALUE(MID(K47,1,2)), "No", IF(J47&lt;-1*VALUE(MID(K47,1,2)), "No", "Yes"))))</f>
        <v>Yes</v>
      </c>
    </row>
    <row r="48" spans="1:12" x14ac:dyDescent="0.25">
      <c r="A48" s="3" t="s">
        <v>176</v>
      </c>
      <c r="B48" s="33" t="s">
        <v>217</v>
      </c>
      <c r="C48" s="8">
        <v>2.836492416</v>
      </c>
      <c r="D48" s="11" t="str">
        <f t="shared" si="18"/>
        <v>N/A</v>
      </c>
      <c r="E48" s="8">
        <v>2.8927179913000001</v>
      </c>
      <c r="F48" s="11" t="str">
        <f t="shared" si="19"/>
        <v>N/A</v>
      </c>
      <c r="G48" s="8">
        <v>2.8642743693999999</v>
      </c>
      <c r="H48" s="11" t="str">
        <f t="shared" si="20"/>
        <v>N/A</v>
      </c>
      <c r="I48" s="12">
        <v>1.982</v>
      </c>
      <c r="J48" s="12">
        <v>-0.98299999999999998</v>
      </c>
      <c r="K48" s="41" t="s">
        <v>733</v>
      </c>
      <c r="L48" s="9" t="str">
        <f t="shared" ref="L48:L57" si="21">IF(J48="Div by 0", "N/A", IF(OR(J48="N/A",K48="N/A"),"N/A", IF(J48&gt;VALUE(MID(K48,1,2)), "No", IF(J48&lt;-1*VALUE(MID(K48,1,2)), "No", "Yes"))))</f>
        <v>Yes</v>
      </c>
    </row>
    <row r="49" spans="1:12" x14ac:dyDescent="0.25">
      <c r="A49" s="3" t="s">
        <v>177</v>
      </c>
      <c r="B49" s="33" t="s">
        <v>217</v>
      </c>
      <c r="C49" s="8">
        <v>20.794930618999999</v>
      </c>
      <c r="D49" s="11" t="str">
        <f t="shared" si="18"/>
        <v>N/A</v>
      </c>
      <c r="E49" s="8">
        <v>20.422501317999998</v>
      </c>
      <c r="F49" s="11" t="str">
        <f t="shared" si="19"/>
        <v>N/A</v>
      </c>
      <c r="G49" s="8">
        <v>19.753769539</v>
      </c>
      <c r="H49" s="11" t="str">
        <f t="shared" si="20"/>
        <v>N/A</v>
      </c>
      <c r="I49" s="12">
        <v>-1.79</v>
      </c>
      <c r="J49" s="12">
        <v>-3.27</v>
      </c>
      <c r="K49" s="41" t="s">
        <v>733</v>
      </c>
      <c r="L49" s="9" t="str">
        <f t="shared" si="21"/>
        <v>Yes</v>
      </c>
    </row>
    <row r="50" spans="1:12" x14ac:dyDescent="0.25">
      <c r="A50" s="3" t="s">
        <v>178</v>
      </c>
      <c r="B50" s="33" t="s">
        <v>217</v>
      </c>
      <c r="C50" s="8">
        <v>13.414816135000001</v>
      </c>
      <c r="D50" s="11" t="str">
        <f t="shared" si="18"/>
        <v>N/A</v>
      </c>
      <c r="E50" s="8">
        <v>13.428513064000001</v>
      </c>
      <c r="F50" s="11" t="str">
        <f t="shared" si="19"/>
        <v>N/A</v>
      </c>
      <c r="G50" s="8">
        <v>13.266011897</v>
      </c>
      <c r="H50" s="11" t="str">
        <f t="shared" si="20"/>
        <v>N/A</v>
      </c>
      <c r="I50" s="12">
        <v>0.1021</v>
      </c>
      <c r="J50" s="12">
        <v>-1.21</v>
      </c>
      <c r="K50" s="41" t="s">
        <v>733</v>
      </c>
      <c r="L50" s="9" t="str">
        <f t="shared" si="21"/>
        <v>Yes</v>
      </c>
    </row>
    <row r="51" spans="1:12" x14ac:dyDescent="0.25">
      <c r="A51" s="3" t="s">
        <v>179</v>
      </c>
      <c r="B51" s="33" t="s">
        <v>217</v>
      </c>
      <c r="C51" s="8">
        <v>5.1607011604000004</v>
      </c>
      <c r="D51" s="11" t="str">
        <f t="shared" si="18"/>
        <v>N/A</v>
      </c>
      <c r="E51" s="8">
        <v>5.0136737528999999</v>
      </c>
      <c r="F51" s="11" t="str">
        <f t="shared" si="19"/>
        <v>N/A</v>
      </c>
      <c r="G51" s="8">
        <v>4.8185885519999996</v>
      </c>
      <c r="H51" s="11" t="str">
        <f t="shared" si="20"/>
        <v>N/A</v>
      </c>
      <c r="I51" s="12">
        <v>-2.85</v>
      </c>
      <c r="J51" s="12">
        <v>-3.89</v>
      </c>
      <c r="K51" s="41" t="s">
        <v>733</v>
      </c>
      <c r="L51" s="9" t="str">
        <f t="shared" si="21"/>
        <v>Yes</v>
      </c>
    </row>
    <row r="52" spans="1:12" x14ac:dyDescent="0.25">
      <c r="A52" s="3" t="s">
        <v>180</v>
      </c>
      <c r="B52" s="33" t="s">
        <v>217</v>
      </c>
      <c r="C52" s="8">
        <v>3.5078067577000001</v>
      </c>
      <c r="D52" s="11" t="str">
        <f t="shared" si="18"/>
        <v>N/A</v>
      </c>
      <c r="E52" s="8">
        <v>3.3680105838999999</v>
      </c>
      <c r="F52" s="11" t="str">
        <f t="shared" si="19"/>
        <v>N/A</v>
      </c>
      <c r="G52" s="8">
        <v>3.1929384181999998</v>
      </c>
      <c r="H52" s="11" t="str">
        <f t="shared" si="20"/>
        <v>N/A</v>
      </c>
      <c r="I52" s="12">
        <v>-3.99</v>
      </c>
      <c r="J52" s="12">
        <v>-5.2</v>
      </c>
      <c r="K52" s="41" t="s">
        <v>733</v>
      </c>
      <c r="L52" s="9" t="str">
        <f t="shared" si="21"/>
        <v>Yes</v>
      </c>
    </row>
    <row r="53" spans="1:12" x14ac:dyDescent="0.25">
      <c r="A53" s="3" t="s">
        <v>950</v>
      </c>
      <c r="B53" s="33" t="s">
        <v>217</v>
      </c>
      <c r="C53" s="8">
        <v>1.9604873377000001</v>
      </c>
      <c r="D53" s="11" t="str">
        <f t="shared" si="18"/>
        <v>N/A</v>
      </c>
      <c r="E53" s="8">
        <v>1.8859832535000001</v>
      </c>
      <c r="F53" s="11" t="str">
        <f t="shared" si="19"/>
        <v>N/A</v>
      </c>
      <c r="G53" s="8">
        <v>1.7716557297</v>
      </c>
      <c r="H53" s="11" t="str">
        <f t="shared" si="20"/>
        <v>N/A</v>
      </c>
      <c r="I53" s="12">
        <v>-3.8</v>
      </c>
      <c r="J53" s="12">
        <v>-6.06</v>
      </c>
      <c r="K53" s="41" t="s">
        <v>733</v>
      </c>
      <c r="L53" s="9" t="str">
        <f t="shared" si="21"/>
        <v>Yes</v>
      </c>
    </row>
    <row r="54" spans="1:12" x14ac:dyDescent="0.25">
      <c r="A54" s="2" t="s">
        <v>212</v>
      </c>
      <c r="B54" s="33" t="s">
        <v>217</v>
      </c>
      <c r="C54" s="34" t="s">
        <v>217</v>
      </c>
      <c r="D54" s="9" t="str">
        <f t="shared" ref="D54:D57" si="22">IF($B54="N/A","N/A",IF(C54&lt;0,"No","Yes"))</f>
        <v>N/A</v>
      </c>
      <c r="E54" s="34">
        <v>491948</v>
      </c>
      <c r="F54" s="9" t="str">
        <f t="shared" ref="F54:F57" si="23">IF($B54="N/A","N/A",IF(E54&lt;0,"No","Yes"))</f>
        <v>N/A</v>
      </c>
      <c r="G54" s="34">
        <v>534440</v>
      </c>
      <c r="H54" s="9" t="str">
        <f t="shared" ref="H54:H57" si="24">IF($B54="N/A","N/A",IF(G54&lt;0,"No","Yes"))</f>
        <v>N/A</v>
      </c>
      <c r="I54" s="12" t="s">
        <v>217</v>
      </c>
      <c r="J54" s="12">
        <v>8.6370000000000005</v>
      </c>
      <c r="K54" s="41" t="s">
        <v>733</v>
      </c>
      <c r="L54" s="9" t="str">
        <f t="shared" si="21"/>
        <v>Yes</v>
      </c>
    </row>
    <row r="55" spans="1:12" x14ac:dyDescent="0.25">
      <c r="A55" s="2" t="s">
        <v>213</v>
      </c>
      <c r="B55" s="33" t="s">
        <v>217</v>
      </c>
      <c r="C55" s="34" t="s">
        <v>217</v>
      </c>
      <c r="D55" s="9" t="str">
        <f t="shared" si="22"/>
        <v>N/A</v>
      </c>
      <c r="E55" s="34">
        <v>26835</v>
      </c>
      <c r="F55" s="9" t="str">
        <f t="shared" si="23"/>
        <v>N/A</v>
      </c>
      <c r="G55" s="34">
        <v>28138</v>
      </c>
      <c r="H55" s="9" t="str">
        <f t="shared" si="24"/>
        <v>N/A</v>
      </c>
      <c r="I55" s="12" t="s">
        <v>217</v>
      </c>
      <c r="J55" s="12">
        <v>4.8559999999999999</v>
      </c>
      <c r="K55" s="41" t="s">
        <v>733</v>
      </c>
      <c r="L55" s="9" t="str">
        <f t="shared" si="21"/>
        <v>Yes</v>
      </c>
    </row>
    <row r="56" spans="1:12" x14ac:dyDescent="0.25">
      <c r="A56" s="2" t="s">
        <v>214</v>
      </c>
      <c r="B56" s="33" t="s">
        <v>217</v>
      </c>
      <c r="C56" s="34" t="s">
        <v>217</v>
      </c>
      <c r="D56" s="9" t="str">
        <f t="shared" si="22"/>
        <v>N/A</v>
      </c>
      <c r="E56" s="34">
        <v>309147</v>
      </c>
      <c r="F56" s="9" t="str">
        <f t="shared" si="23"/>
        <v>N/A</v>
      </c>
      <c r="G56" s="34">
        <v>319501</v>
      </c>
      <c r="H56" s="9" t="str">
        <f t="shared" si="24"/>
        <v>N/A</v>
      </c>
      <c r="I56" s="12" t="s">
        <v>217</v>
      </c>
      <c r="J56" s="12">
        <v>3.3490000000000002</v>
      </c>
      <c r="K56" s="41" t="s">
        <v>733</v>
      </c>
      <c r="L56" s="9" t="str">
        <f t="shared" si="21"/>
        <v>Yes</v>
      </c>
    </row>
    <row r="57" spans="1:12" x14ac:dyDescent="0.25">
      <c r="A57" s="2" t="s">
        <v>951</v>
      </c>
      <c r="B57" s="33" t="s">
        <v>217</v>
      </c>
      <c r="C57" s="34" t="s">
        <v>217</v>
      </c>
      <c r="D57" s="9" t="str">
        <f t="shared" si="22"/>
        <v>N/A</v>
      </c>
      <c r="E57" s="34">
        <v>75909</v>
      </c>
      <c r="F57" s="9" t="str">
        <f t="shared" si="23"/>
        <v>N/A</v>
      </c>
      <c r="G57" s="34">
        <v>76885</v>
      </c>
      <c r="H57" s="9" t="str">
        <f t="shared" si="24"/>
        <v>N/A</v>
      </c>
      <c r="I57" s="12" t="s">
        <v>217</v>
      </c>
      <c r="J57" s="12">
        <v>1.286</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99.999888634000001</v>
      </c>
      <c r="D59" s="11" t="str">
        <f>IF($B59="N/A","N/A",IF(C59&gt;10,"No",IF(C59&lt;-10,"No","Yes")))</f>
        <v>N/A</v>
      </c>
      <c r="E59" s="8">
        <v>99.999893048000004</v>
      </c>
      <c r="F59" s="11" t="str">
        <f>IF($B59="N/A","N/A",IF(E59&gt;10,"No",IF(E59&lt;-10,"No","Yes")))</f>
        <v>N/A</v>
      </c>
      <c r="G59" s="8">
        <v>99.999899028000002</v>
      </c>
      <c r="H59" s="11" t="str">
        <f>IF($B59="N/A","N/A",IF(G59&gt;10,"No",IF(G59&lt;-10,"No","Yes")))</f>
        <v>N/A</v>
      </c>
      <c r="I59" s="12">
        <v>0</v>
      </c>
      <c r="J59" s="12">
        <v>0</v>
      </c>
      <c r="K59" s="33" t="s">
        <v>217</v>
      </c>
      <c r="L59" s="9" t="str">
        <f t="shared" si="11"/>
        <v>N/A</v>
      </c>
    </row>
    <row r="60" spans="1:12" x14ac:dyDescent="0.25">
      <c r="A60" s="2" t="s">
        <v>181</v>
      </c>
      <c r="B60" s="33" t="s">
        <v>217</v>
      </c>
      <c r="C60" s="8">
        <v>57.489921375999998</v>
      </c>
      <c r="D60" s="11" t="str">
        <f t="shared" ref="D60:D61" si="25">IF($B60="N/A","N/A",IF(C60&gt;10,"No",IF(C60&lt;-10,"No","Yes")))</f>
        <v>N/A</v>
      </c>
      <c r="E60" s="8">
        <v>57.085913093000002</v>
      </c>
      <c r="F60" s="11" t="str">
        <f t="shared" ref="F60:F61" si="26">IF($B60="N/A","N/A",IF(E60&gt;10,"No",IF(E60&lt;-10,"No","Yes")))</f>
        <v>N/A</v>
      </c>
      <c r="G60" s="8">
        <v>56.672586995000003</v>
      </c>
      <c r="H60" s="11" t="str">
        <f t="shared" ref="H60:H61" si="27">IF($B60="N/A","N/A",IF(G60&gt;10,"No",IF(G60&lt;-10,"No","Yes")))</f>
        <v>N/A</v>
      </c>
      <c r="I60" s="12">
        <v>-0.70299999999999996</v>
      </c>
      <c r="J60" s="12">
        <v>-0.72399999999999998</v>
      </c>
      <c r="K60" s="41" t="s">
        <v>733</v>
      </c>
      <c r="L60" s="9" t="str">
        <f>IF(J60="Div by 0", "N/A", IF(OR(J60="N/A",K60="N/A"),"N/A", IF(J60&gt;VALUE(MID(K60,1,2)), "No", IF(J60&lt;-1*VALUE(MID(K60,1,2)), "No", "Yes"))))</f>
        <v>Yes</v>
      </c>
    </row>
    <row r="61" spans="1:12" x14ac:dyDescent="0.25">
      <c r="A61" s="6" t="s">
        <v>182</v>
      </c>
      <c r="B61" s="33" t="s">
        <v>217</v>
      </c>
      <c r="C61" s="8">
        <v>42.509967258000003</v>
      </c>
      <c r="D61" s="11" t="str">
        <f t="shared" si="25"/>
        <v>N/A</v>
      </c>
      <c r="E61" s="8">
        <v>42.913979955000002</v>
      </c>
      <c r="F61" s="11" t="str">
        <f t="shared" si="26"/>
        <v>N/A</v>
      </c>
      <c r="G61" s="8">
        <v>43.327312032999998</v>
      </c>
      <c r="H61" s="11" t="str">
        <f t="shared" si="27"/>
        <v>N/A</v>
      </c>
      <c r="I61" s="12">
        <v>0.95040000000000002</v>
      </c>
      <c r="J61" s="12">
        <v>0.96319999999999995</v>
      </c>
      <c r="K61" s="41" t="s">
        <v>733</v>
      </c>
      <c r="L61" s="9" t="str">
        <f>IF(J61="Div by 0", "N/A", IF(OR(J61="N/A",K61="N/A"),"N/A", IF(J61&gt;VALUE(MID(K61,1,2)), "No", IF(J61&lt;-1*VALUE(MID(K61,1,2)), "No", "Yes"))))</f>
        <v>Yes</v>
      </c>
    </row>
    <row r="62" spans="1:12" x14ac:dyDescent="0.25">
      <c r="A62" s="7" t="s">
        <v>682</v>
      </c>
      <c r="B62" s="33" t="s">
        <v>286</v>
      </c>
      <c r="C62" s="8">
        <v>59.345613293</v>
      </c>
      <c r="D62" s="11" t="str">
        <f>IF($B62="N/A","N/A",IF(C62&gt;70,"No",IF(C62&lt;40,"No","Yes")))</f>
        <v>Yes</v>
      </c>
      <c r="E62" s="8">
        <v>60.921515759999998</v>
      </c>
      <c r="F62" s="11" t="str">
        <f>IF($B62="N/A","N/A",IF(E62&gt;70,"No",IF(E62&lt;40,"No","Yes")))</f>
        <v>Yes</v>
      </c>
      <c r="G62" s="8">
        <v>59.681453351000002</v>
      </c>
      <c r="H62" s="11" t="str">
        <f>IF($B62="N/A","N/A",IF(G62&gt;70,"No",IF(G62&lt;40,"No","Yes")))</f>
        <v>Yes</v>
      </c>
      <c r="I62" s="12">
        <v>2.6549999999999998</v>
      </c>
      <c r="J62" s="12">
        <v>-2.04</v>
      </c>
      <c r="K62" s="41" t="s">
        <v>733</v>
      </c>
      <c r="L62" s="9" t="str">
        <f t="shared" si="11"/>
        <v>Yes</v>
      </c>
    </row>
    <row r="63" spans="1:12" x14ac:dyDescent="0.25">
      <c r="A63" s="2" t="s">
        <v>683</v>
      </c>
      <c r="B63" s="33" t="s">
        <v>217</v>
      </c>
      <c r="C63" s="8">
        <v>77.164900364000005</v>
      </c>
      <c r="D63" s="11" t="str">
        <f>IF($B63="N/A","N/A",IF(C63&gt;10,"No",IF(C63&lt;-10,"No","Yes")))</f>
        <v>N/A</v>
      </c>
      <c r="E63" s="8">
        <v>76.917229817999996</v>
      </c>
      <c r="F63" s="11" t="str">
        <f>IF($B63="N/A","N/A",IF(E63&gt;10,"No",IF(E63&lt;-10,"No","Yes")))</f>
        <v>N/A</v>
      </c>
      <c r="G63" s="8">
        <v>76.826199071999994</v>
      </c>
      <c r="H63" s="11" t="str">
        <f>IF($B63="N/A","N/A",IF(G63&gt;10,"No",IF(G63&lt;-10,"No","Yes")))</f>
        <v>N/A</v>
      </c>
      <c r="I63" s="12">
        <v>-0.32100000000000001</v>
      </c>
      <c r="J63" s="12">
        <v>-0.11799999999999999</v>
      </c>
      <c r="K63" s="33" t="s">
        <v>217</v>
      </c>
      <c r="L63" s="9" t="str">
        <f t="shared" si="11"/>
        <v>N/A</v>
      </c>
    </row>
    <row r="64" spans="1:12" x14ac:dyDescent="0.25">
      <c r="A64" s="2" t="s">
        <v>684</v>
      </c>
      <c r="B64" s="33" t="s">
        <v>217</v>
      </c>
      <c r="C64" s="8">
        <v>80.607305265999997</v>
      </c>
      <c r="D64" s="11" t="str">
        <f t="shared" ref="D64:D70" si="28">IF($B64="N/A","N/A",IF(C64&gt;10,"No",IF(C64&lt;-10,"No","Yes")))</f>
        <v>N/A</v>
      </c>
      <c r="E64" s="8">
        <v>80.235308334999999</v>
      </c>
      <c r="F64" s="11" t="str">
        <f t="shared" ref="F64:F70" si="29">IF($B64="N/A","N/A",IF(E64&gt;10,"No",IF(E64&lt;-10,"No","Yes")))</f>
        <v>N/A</v>
      </c>
      <c r="G64" s="8">
        <v>79.065942824999993</v>
      </c>
      <c r="H64" s="11" t="str">
        <f t="shared" ref="H64:H70" si="30">IF($B64="N/A","N/A",IF(G64&gt;10,"No",IF(G64&lt;-10,"No","Yes")))</f>
        <v>N/A</v>
      </c>
      <c r="I64" s="12">
        <v>-0.46100000000000002</v>
      </c>
      <c r="J64" s="12">
        <v>-1.46</v>
      </c>
      <c r="K64" s="33" t="s">
        <v>217</v>
      </c>
      <c r="L64" s="9" t="str">
        <f t="shared" si="11"/>
        <v>N/A</v>
      </c>
    </row>
    <row r="65" spans="1:12" x14ac:dyDescent="0.25">
      <c r="A65" s="2" t="s">
        <v>427</v>
      </c>
      <c r="B65" s="33" t="s">
        <v>217</v>
      </c>
      <c r="C65" s="8">
        <v>54.396951278000003</v>
      </c>
      <c r="D65" s="11" t="str">
        <f t="shared" si="28"/>
        <v>N/A</v>
      </c>
      <c r="E65" s="8">
        <v>57.729941711000002</v>
      </c>
      <c r="F65" s="11" t="str">
        <f t="shared" si="29"/>
        <v>N/A</v>
      </c>
      <c r="G65" s="8">
        <v>56.098081692000001</v>
      </c>
      <c r="H65" s="11" t="str">
        <f t="shared" si="30"/>
        <v>N/A</v>
      </c>
      <c r="I65" s="12">
        <v>6.1269999999999998</v>
      </c>
      <c r="J65" s="12">
        <v>-2.83</v>
      </c>
      <c r="K65" s="33" t="s">
        <v>217</v>
      </c>
      <c r="L65" s="9" t="str">
        <f t="shared" si="11"/>
        <v>N/A</v>
      </c>
    </row>
    <row r="66" spans="1:12" x14ac:dyDescent="0.25">
      <c r="A66" s="2" t="s">
        <v>685</v>
      </c>
      <c r="B66" s="33" t="s">
        <v>217</v>
      </c>
      <c r="C66" s="8">
        <v>27.940060144</v>
      </c>
      <c r="D66" s="11" t="str">
        <f t="shared" si="28"/>
        <v>N/A</v>
      </c>
      <c r="E66" s="8">
        <v>28.872545894000002</v>
      </c>
      <c r="F66" s="11" t="str">
        <f t="shared" si="29"/>
        <v>N/A</v>
      </c>
      <c r="G66" s="8">
        <v>28.866314675000002</v>
      </c>
      <c r="H66" s="11" t="str">
        <f t="shared" si="30"/>
        <v>N/A</v>
      </c>
      <c r="I66" s="12">
        <v>3.3370000000000002</v>
      </c>
      <c r="J66" s="12">
        <v>-2.1999999999999999E-2</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1.317905428</v>
      </c>
      <c r="D68" s="11" t="str">
        <f t="shared" si="28"/>
        <v>N/A</v>
      </c>
      <c r="E68" s="8">
        <v>1.3472684045000001</v>
      </c>
      <c r="F68" s="11" t="str">
        <f t="shared" si="29"/>
        <v>N/A</v>
      </c>
      <c r="G68" s="8">
        <v>1.2907258174</v>
      </c>
      <c r="H68" s="11" t="str">
        <f t="shared" si="30"/>
        <v>N/A</v>
      </c>
      <c r="I68" s="12">
        <v>2.2280000000000002</v>
      </c>
      <c r="J68" s="12">
        <v>-4.2</v>
      </c>
      <c r="K68" s="33" t="s">
        <v>217</v>
      </c>
      <c r="L68" s="9" t="str">
        <f t="shared" si="11"/>
        <v>N/A</v>
      </c>
    </row>
    <row r="69" spans="1:12" x14ac:dyDescent="0.25">
      <c r="A69" s="3" t="s">
        <v>151</v>
      </c>
      <c r="B69" s="33" t="s">
        <v>217</v>
      </c>
      <c r="C69" s="8">
        <v>1.4767133661</v>
      </c>
      <c r="D69" s="11" t="str">
        <f t="shared" si="28"/>
        <v>N/A</v>
      </c>
      <c r="E69" s="8">
        <v>1.4302627906000001</v>
      </c>
      <c r="F69" s="11" t="str">
        <f t="shared" si="29"/>
        <v>N/A</v>
      </c>
      <c r="G69" s="8">
        <v>1.3712005477</v>
      </c>
      <c r="H69" s="11" t="str">
        <f t="shared" si="30"/>
        <v>N/A</v>
      </c>
      <c r="I69" s="12">
        <v>-3.15</v>
      </c>
      <c r="J69" s="12">
        <v>-4.13</v>
      </c>
      <c r="K69" s="33" t="s">
        <v>217</v>
      </c>
      <c r="L69" s="9" t="str">
        <f t="shared" si="11"/>
        <v>N/A</v>
      </c>
    </row>
    <row r="70" spans="1:12" x14ac:dyDescent="0.25">
      <c r="A70" s="3" t="s">
        <v>152</v>
      </c>
      <c r="B70" s="33" t="s">
        <v>217</v>
      </c>
      <c r="C70" s="8">
        <v>1.6156981535999999</v>
      </c>
      <c r="D70" s="11" t="str">
        <f t="shared" si="28"/>
        <v>N/A</v>
      </c>
      <c r="E70" s="8">
        <v>1.5590324309000001</v>
      </c>
      <c r="F70" s="11" t="str">
        <f t="shared" si="29"/>
        <v>N/A</v>
      </c>
      <c r="G70" s="8">
        <v>1.4859048055999999</v>
      </c>
      <c r="H70" s="11" t="str">
        <f t="shared" si="30"/>
        <v>N/A</v>
      </c>
      <c r="I70" s="12">
        <v>-3.51</v>
      </c>
      <c r="J70" s="12">
        <v>-4.6900000000000004</v>
      </c>
      <c r="K70" s="33" t="s">
        <v>217</v>
      </c>
      <c r="L70" s="9" t="str">
        <f t="shared" si="11"/>
        <v>N/A</v>
      </c>
    </row>
    <row r="71" spans="1:12" x14ac:dyDescent="0.25">
      <c r="A71" s="2" t="s">
        <v>953</v>
      </c>
      <c r="B71" s="41" t="s">
        <v>217</v>
      </c>
      <c r="C71" s="1">
        <v>3976</v>
      </c>
      <c r="D71" s="11" t="str">
        <f>IF($B71="N/A","N/A",IF(C71&gt;10,"No",IF(C71&lt;-10,"No","Yes")))</f>
        <v>N/A</v>
      </c>
      <c r="E71" s="1">
        <v>3590</v>
      </c>
      <c r="F71" s="11" t="str">
        <f>IF($B71="N/A","N/A",IF(E71&gt;10,"No",IF(E71&lt;-10,"No","Yes")))</f>
        <v>N/A</v>
      </c>
      <c r="G71" s="1">
        <v>3345</v>
      </c>
      <c r="H71" s="11" t="str">
        <f>IF($B71="N/A","N/A",IF(G71&gt;10,"No",IF(G71&lt;-10,"No","Yes")))</f>
        <v>N/A</v>
      </c>
      <c r="I71" s="12">
        <v>-9.7100000000000009</v>
      </c>
      <c r="J71" s="12">
        <v>-6.82</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100</v>
      </c>
      <c r="J72" s="12">
        <v>-16.7</v>
      </c>
      <c r="K72" s="33" t="s">
        <v>217</v>
      </c>
      <c r="L72" s="9" t="str">
        <f t="shared" si="11"/>
        <v>N/A</v>
      </c>
    </row>
    <row r="73" spans="1:12" x14ac:dyDescent="0.25">
      <c r="A73" s="3" t="s">
        <v>206</v>
      </c>
      <c r="B73" s="41" t="s">
        <v>221</v>
      </c>
      <c r="C73" s="1">
        <v>233</v>
      </c>
      <c r="D73" s="11" t="str">
        <f t="shared" si="31"/>
        <v>No</v>
      </c>
      <c r="E73" s="1">
        <v>470</v>
      </c>
      <c r="F73" s="11" t="str">
        <f t="shared" si="32"/>
        <v>No</v>
      </c>
      <c r="G73" s="1">
        <v>215</v>
      </c>
      <c r="H73" s="11" t="str">
        <f t="shared" si="33"/>
        <v>No</v>
      </c>
      <c r="I73" s="12">
        <v>101.7</v>
      </c>
      <c r="J73" s="12">
        <v>-54.3</v>
      </c>
      <c r="K73" s="33" t="s">
        <v>217</v>
      </c>
      <c r="L73" s="9" t="str">
        <f t="shared" si="11"/>
        <v>N/A</v>
      </c>
    </row>
    <row r="74" spans="1:12" x14ac:dyDescent="0.25">
      <c r="A74" s="3" t="s">
        <v>207</v>
      </c>
      <c r="B74" s="56" t="s">
        <v>217</v>
      </c>
      <c r="C74" s="13">
        <v>19.313304721000002</v>
      </c>
      <c r="D74" s="11" t="str">
        <f>IF($B74="N/A","N/A",IF(C74&gt;10,"No",IF(C74&lt;-10,"No","Yes")))</f>
        <v>N/A</v>
      </c>
      <c r="E74" s="13">
        <v>20.638297871999999</v>
      </c>
      <c r="F74" s="11" t="str">
        <f>IF($B74="N/A","N/A",IF(E74&gt;10,"No",IF(E74&lt;-10,"No","Yes")))</f>
        <v>N/A</v>
      </c>
      <c r="G74" s="13">
        <v>35.348837209000003</v>
      </c>
      <c r="H74" s="11" t="str">
        <f>IF($B74="N/A","N/A",IF(G74&gt;10,"No",IF(G74&lt;-10,"No","Yes")))</f>
        <v>N/A</v>
      </c>
      <c r="I74" s="12">
        <v>6.8609999999999998</v>
      </c>
      <c r="J74" s="12">
        <v>71.28</v>
      </c>
      <c r="K74" s="56" t="s">
        <v>217</v>
      </c>
      <c r="L74" s="9" t="str">
        <f t="shared" si="11"/>
        <v>N/A</v>
      </c>
    </row>
    <row r="75" spans="1:12" x14ac:dyDescent="0.25">
      <c r="A75" s="2" t="s">
        <v>65</v>
      </c>
      <c r="B75" s="41" t="s">
        <v>217</v>
      </c>
      <c r="C75" s="1">
        <v>173947</v>
      </c>
      <c r="D75" s="11" t="str">
        <f>IF($B75="N/A","N/A",IF(C75&gt;10,"No",IF(C75&lt;-10,"No","Yes")))</f>
        <v>N/A</v>
      </c>
      <c r="E75" s="1">
        <v>177879</v>
      </c>
      <c r="F75" s="11" t="str">
        <f>IF($B75="N/A","N/A",IF(E75&gt;10,"No",IF(E75&lt;-10,"No","Yes")))</f>
        <v>N/A</v>
      </c>
      <c r="G75" s="1">
        <v>184398</v>
      </c>
      <c r="H75" s="11" t="str">
        <f>IF($B75="N/A","N/A",IF(G75&gt;10,"No",IF(G75&lt;-10,"No","Yes")))</f>
        <v>N/A</v>
      </c>
      <c r="I75" s="12">
        <v>2.2599999999999998</v>
      </c>
      <c r="J75" s="12">
        <v>3.665</v>
      </c>
      <c r="K75" s="41" t="s">
        <v>733</v>
      </c>
      <c r="L75" s="9" t="str">
        <f t="shared" ref="L75:L107" si="34">IF(J75="Div by 0", "N/A", IF(K75="N/A","N/A", IF(J75&gt;VALUE(MID(K75,1,2)), "No", IF(J75&lt;-1*VALUE(MID(K75,1,2)), "No", "Yes"))))</f>
        <v>Yes</v>
      </c>
    </row>
    <row r="76" spans="1:12" x14ac:dyDescent="0.25">
      <c r="A76" s="4" t="s">
        <v>66</v>
      </c>
      <c r="B76" s="41" t="s">
        <v>217</v>
      </c>
      <c r="C76" s="1">
        <v>155304.64000000001</v>
      </c>
      <c r="D76" s="11" t="str">
        <f>IF($B76="N/A","N/A",IF(C76&gt;10,"No",IF(C76&lt;-10,"No","Yes")))</f>
        <v>N/A</v>
      </c>
      <c r="E76" s="1">
        <v>158851.20000000001</v>
      </c>
      <c r="F76" s="11" t="str">
        <f>IF($B76="N/A","N/A",IF(E76&gt;10,"No",IF(E76&lt;-10,"No","Yes")))</f>
        <v>N/A</v>
      </c>
      <c r="G76" s="1">
        <v>164358.20000000001</v>
      </c>
      <c r="H76" s="11" t="str">
        <f>IF($B76="N/A","N/A",IF(G76&gt;10,"No",IF(G76&lt;-10,"No","Yes")))</f>
        <v>N/A</v>
      </c>
      <c r="I76" s="12">
        <v>2.2839999999999998</v>
      </c>
      <c r="J76" s="12">
        <v>3.4670000000000001</v>
      </c>
      <c r="K76" s="41" t="s">
        <v>734</v>
      </c>
      <c r="L76" s="9" t="str">
        <f t="shared" si="34"/>
        <v>Yes</v>
      </c>
    </row>
    <row r="77" spans="1:12" x14ac:dyDescent="0.25">
      <c r="A77" s="3" t="s">
        <v>67</v>
      </c>
      <c r="B77" s="33" t="s">
        <v>287</v>
      </c>
      <c r="C77" s="8">
        <v>96.969887471000007</v>
      </c>
      <c r="D77" s="11" t="str">
        <f>IF($B77="N/A","N/A",IF(C77&gt;=90,"Yes","No"))</f>
        <v>Yes</v>
      </c>
      <c r="E77" s="8">
        <v>97.008426819999997</v>
      </c>
      <c r="F77" s="11" t="str">
        <f>IF($B77="N/A","N/A",IF(E77&gt;=90,"Yes","No"))</f>
        <v>Yes</v>
      </c>
      <c r="G77" s="8">
        <v>97.958509649999996</v>
      </c>
      <c r="H77" s="11" t="str">
        <f>IF($B77="N/A","N/A",IF(G77&gt;=90,"Yes","No"))</f>
        <v>Yes</v>
      </c>
      <c r="I77" s="12">
        <v>3.9699999999999999E-2</v>
      </c>
      <c r="J77" s="12">
        <v>0.97940000000000005</v>
      </c>
      <c r="K77" s="41" t="s">
        <v>733</v>
      </c>
      <c r="L77" s="9" t="str">
        <f t="shared" si="34"/>
        <v>Yes</v>
      </c>
    </row>
    <row r="78" spans="1:12" x14ac:dyDescent="0.25">
      <c r="A78" s="2" t="s">
        <v>954</v>
      </c>
      <c r="B78" s="33" t="s">
        <v>287</v>
      </c>
      <c r="C78" s="8">
        <v>96.979988888999998</v>
      </c>
      <c r="D78" s="11" t="str">
        <f>IF($B78="N/A","N/A",IF(C78&gt;=90,"Yes","No"))</f>
        <v>Yes</v>
      </c>
      <c r="E78" s="8">
        <v>96.995949478</v>
      </c>
      <c r="F78" s="11" t="str">
        <f>IF($B78="N/A","N/A",IF(E78&gt;=90,"Yes","No"))</f>
        <v>Yes</v>
      </c>
      <c r="G78" s="8">
        <v>97.927797834000003</v>
      </c>
      <c r="H78" s="11" t="str">
        <f>IF($B78="N/A","N/A",IF(G78&gt;=90,"Yes","No"))</f>
        <v>Yes</v>
      </c>
      <c r="I78" s="12">
        <v>1.6500000000000001E-2</v>
      </c>
      <c r="J78" s="12">
        <v>0.9607</v>
      </c>
      <c r="K78" s="41" t="s">
        <v>733</v>
      </c>
      <c r="L78" s="9" t="str">
        <f t="shared" si="34"/>
        <v>Yes</v>
      </c>
    </row>
    <row r="79" spans="1:12" x14ac:dyDescent="0.25">
      <c r="A79" s="6" t="s">
        <v>955</v>
      </c>
      <c r="B79" s="41" t="s">
        <v>288</v>
      </c>
      <c r="C79" s="13">
        <v>35.877774369999997</v>
      </c>
      <c r="D79" s="11" t="str">
        <f>IF($B79="N/A","N/A",IF(C79&gt;55,"No",IF(C79&lt;30,"No","Yes")))</f>
        <v>Yes</v>
      </c>
      <c r="E79" s="13">
        <v>36.232390719000001</v>
      </c>
      <c r="F79" s="11" t="str">
        <f>IF($B79="N/A","N/A",IF(E79&gt;55,"No",IF(E79&lt;30,"No","Yes")))</f>
        <v>Yes</v>
      </c>
      <c r="G79" s="13">
        <v>37.219224863000001</v>
      </c>
      <c r="H79" s="11" t="str">
        <f>IF($B79="N/A","N/A",IF(G79&gt;55,"No",IF(G79&lt;30,"No","Yes")))</f>
        <v>Yes</v>
      </c>
      <c r="I79" s="12">
        <v>0.98839999999999995</v>
      </c>
      <c r="J79" s="12">
        <v>2.7240000000000002</v>
      </c>
      <c r="K79" s="41" t="s">
        <v>733</v>
      </c>
      <c r="L79" s="9" t="str">
        <f t="shared" si="34"/>
        <v>Yes</v>
      </c>
    </row>
    <row r="80" spans="1:12" ht="25" x14ac:dyDescent="0.25">
      <c r="A80" s="2" t="s">
        <v>956</v>
      </c>
      <c r="B80" s="41" t="s">
        <v>282</v>
      </c>
      <c r="C80" s="13">
        <v>0.91292175200000003</v>
      </c>
      <c r="D80" s="11" t="str">
        <f>IF($B80="N/A","N/A",IF(C80&gt;=5,"No",IF(C80&lt;0,"No","Yes")))</f>
        <v>Yes</v>
      </c>
      <c r="E80" s="13">
        <v>1.2694022341</v>
      </c>
      <c r="F80" s="11" t="str">
        <f>IF($B80="N/A","N/A",IF(E80&gt;=5,"No",IF(E80&lt;0,"No","Yes")))</f>
        <v>Yes</v>
      </c>
      <c r="G80" s="13">
        <v>0.50054772830000005</v>
      </c>
      <c r="H80" s="11" t="str">
        <f>IF($B80="N/A","N/A",IF(G80&gt;=5,"No",IF(G80&lt;0,"No","Yes")))</f>
        <v>Yes</v>
      </c>
      <c r="I80" s="12">
        <v>39.049999999999997</v>
      </c>
      <c r="J80" s="12">
        <v>-60.6</v>
      </c>
      <c r="K80" s="41" t="s">
        <v>217</v>
      </c>
      <c r="L80" s="9" t="str">
        <f t="shared" si="34"/>
        <v>N/A</v>
      </c>
    </row>
    <row r="81" spans="1:12" ht="25" x14ac:dyDescent="0.25">
      <c r="A81" s="2" t="s">
        <v>957</v>
      </c>
      <c r="B81" s="41" t="s">
        <v>217</v>
      </c>
      <c r="C81" s="13">
        <v>21.955538181000001</v>
      </c>
      <c r="D81" s="41" t="s">
        <v>217</v>
      </c>
      <c r="E81" s="13">
        <v>21.593330298000001</v>
      </c>
      <c r="F81" s="41" t="s">
        <v>217</v>
      </c>
      <c r="G81" s="13">
        <v>22.523020856999999</v>
      </c>
      <c r="H81" s="41" t="s">
        <v>217</v>
      </c>
      <c r="I81" s="12">
        <v>-1.65</v>
      </c>
      <c r="J81" s="12">
        <v>4.3049999999999997</v>
      </c>
      <c r="K81" s="41" t="s">
        <v>217</v>
      </c>
      <c r="L81" s="9" t="str">
        <f t="shared" si="34"/>
        <v>N/A</v>
      </c>
    </row>
    <row r="82" spans="1:12" ht="25" x14ac:dyDescent="0.25">
      <c r="A82" s="2" t="s">
        <v>958</v>
      </c>
      <c r="B82" s="41" t="s">
        <v>217</v>
      </c>
      <c r="C82" s="13">
        <v>44.389382972999996</v>
      </c>
      <c r="D82" s="41" t="s">
        <v>217</v>
      </c>
      <c r="E82" s="13">
        <v>43.340697890000001</v>
      </c>
      <c r="F82" s="41" t="s">
        <v>217</v>
      </c>
      <c r="G82" s="13">
        <v>41.715745290000001</v>
      </c>
      <c r="H82" s="41" t="s">
        <v>217</v>
      </c>
      <c r="I82" s="12">
        <v>-2.36</v>
      </c>
      <c r="J82" s="12">
        <v>-3.75</v>
      </c>
      <c r="K82" s="41" t="s">
        <v>217</v>
      </c>
      <c r="L82" s="9" t="str">
        <f t="shared" si="34"/>
        <v>N/A</v>
      </c>
    </row>
    <row r="83" spans="1:12" ht="25" x14ac:dyDescent="0.25">
      <c r="A83" s="2" t="s">
        <v>959</v>
      </c>
      <c r="B83" s="41" t="s">
        <v>217</v>
      </c>
      <c r="C83" s="13">
        <v>11.681144257</v>
      </c>
      <c r="D83" s="41" t="s">
        <v>217</v>
      </c>
      <c r="E83" s="13">
        <v>11.983426936000001</v>
      </c>
      <c r="F83" s="41" t="s">
        <v>217</v>
      </c>
      <c r="G83" s="13">
        <v>12.561416067</v>
      </c>
      <c r="H83" s="41" t="s">
        <v>217</v>
      </c>
      <c r="I83" s="12">
        <v>2.5880000000000001</v>
      </c>
      <c r="J83" s="12">
        <v>4.8230000000000004</v>
      </c>
      <c r="K83" s="41" t="s">
        <v>217</v>
      </c>
      <c r="L83" s="9" t="str">
        <f t="shared" si="34"/>
        <v>N/A</v>
      </c>
    </row>
    <row r="84" spans="1:12" ht="25" x14ac:dyDescent="0.25">
      <c r="A84" s="2" t="s">
        <v>960</v>
      </c>
      <c r="B84" s="41" t="s">
        <v>217</v>
      </c>
      <c r="C84" s="13">
        <v>2.4651186855999998</v>
      </c>
      <c r="D84" s="41" t="s">
        <v>217</v>
      </c>
      <c r="E84" s="13">
        <v>2.4724672390000002</v>
      </c>
      <c r="F84" s="41" t="s">
        <v>217</v>
      </c>
      <c r="G84" s="13">
        <v>2.4154274992000002</v>
      </c>
      <c r="H84" s="41" t="s">
        <v>217</v>
      </c>
      <c r="I84" s="12">
        <v>0.29809999999999998</v>
      </c>
      <c r="J84" s="12">
        <v>-2.31</v>
      </c>
      <c r="K84" s="41" t="s">
        <v>217</v>
      </c>
      <c r="L84" s="9" t="str">
        <f t="shared" si="34"/>
        <v>N/A</v>
      </c>
    </row>
    <row r="85" spans="1:12" x14ac:dyDescent="0.25">
      <c r="A85" s="2" t="s">
        <v>961</v>
      </c>
      <c r="B85" s="41" t="s">
        <v>217</v>
      </c>
      <c r="C85" s="13">
        <v>0</v>
      </c>
      <c r="D85" s="41" t="s">
        <v>217</v>
      </c>
      <c r="E85" s="13">
        <v>5.6217989999999998E-4</v>
      </c>
      <c r="F85" s="41" t="s">
        <v>217</v>
      </c>
      <c r="G85" s="13">
        <v>5.4230520000000005E-4</v>
      </c>
      <c r="H85" s="41" t="s">
        <v>217</v>
      </c>
      <c r="I85" s="12" t="s">
        <v>1742</v>
      </c>
      <c r="J85" s="12">
        <v>-3.54</v>
      </c>
      <c r="K85" s="41" t="s">
        <v>217</v>
      </c>
      <c r="L85" s="9" t="str">
        <f t="shared" si="34"/>
        <v>N/A</v>
      </c>
    </row>
    <row r="86" spans="1:12" x14ac:dyDescent="0.25">
      <c r="A86" s="2" t="s">
        <v>962</v>
      </c>
      <c r="B86" s="41" t="s">
        <v>217</v>
      </c>
      <c r="C86" s="13">
        <v>5.2297538905999996</v>
      </c>
      <c r="D86" s="41" t="s">
        <v>217</v>
      </c>
      <c r="E86" s="13">
        <v>6.2598732846000003</v>
      </c>
      <c r="F86" s="41" t="s">
        <v>217</v>
      </c>
      <c r="G86" s="13">
        <v>6.5971431359999997</v>
      </c>
      <c r="H86" s="41" t="s">
        <v>217</v>
      </c>
      <c r="I86" s="12">
        <v>19.7</v>
      </c>
      <c r="J86" s="12">
        <v>5.3879999999999999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13.366140261</v>
      </c>
      <c r="D88" s="41" t="s">
        <v>217</v>
      </c>
      <c r="E88" s="13">
        <v>13.080239938</v>
      </c>
      <c r="F88" s="41" t="s">
        <v>217</v>
      </c>
      <c r="G88" s="13">
        <v>13.686157117</v>
      </c>
      <c r="H88" s="41" t="s">
        <v>217</v>
      </c>
      <c r="I88" s="12">
        <v>-2.14</v>
      </c>
      <c r="J88" s="12">
        <v>4.6319999999999997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61.133563672000001</v>
      </c>
      <c r="D91" s="41" t="s">
        <v>217</v>
      </c>
      <c r="E91" s="13">
        <v>60.162807301999997</v>
      </c>
      <c r="F91" s="41" t="s">
        <v>217</v>
      </c>
      <c r="G91" s="13">
        <v>58.317877633999998</v>
      </c>
      <c r="H91" s="41" t="s">
        <v>217</v>
      </c>
      <c r="I91" s="12">
        <v>-1.59</v>
      </c>
      <c r="J91" s="12">
        <v>-3.07</v>
      </c>
      <c r="K91" s="41" t="s">
        <v>217</v>
      </c>
      <c r="L91" s="9" t="str">
        <f t="shared" si="34"/>
        <v>N/A</v>
      </c>
    </row>
    <row r="92" spans="1:12" x14ac:dyDescent="0.25">
      <c r="A92" s="2" t="s">
        <v>968</v>
      </c>
      <c r="B92" s="41" t="s">
        <v>217</v>
      </c>
      <c r="C92" s="13">
        <v>38.866436327999999</v>
      </c>
      <c r="D92" s="41" t="s">
        <v>217</v>
      </c>
      <c r="E92" s="13">
        <v>39.837192698000003</v>
      </c>
      <c r="F92" s="41" t="s">
        <v>217</v>
      </c>
      <c r="G92" s="13">
        <v>41.682122366000002</v>
      </c>
      <c r="H92" s="41" t="s">
        <v>217</v>
      </c>
      <c r="I92" s="12">
        <v>2.4980000000000002</v>
      </c>
      <c r="J92" s="12">
        <v>4.6310000000000002</v>
      </c>
      <c r="K92" s="41" t="s">
        <v>217</v>
      </c>
      <c r="L92" s="9" t="str">
        <f t="shared" si="34"/>
        <v>N/A</v>
      </c>
    </row>
    <row r="93" spans="1:12" x14ac:dyDescent="0.25">
      <c r="A93" s="6" t="s">
        <v>68</v>
      </c>
      <c r="B93" s="41" t="s">
        <v>217</v>
      </c>
      <c r="C93" s="1">
        <v>6449</v>
      </c>
      <c r="D93" s="11" t="str">
        <f>IF($B93="N/A","N/A",IF(C93&gt;10,"No",IF(C93&lt;-10,"No","Yes")))</f>
        <v>N/A</v>
      </c>
      <c r="E93" s="1">
        <v>6331</v>
      </c>
      <c r="F93" s="11" t="str">
        <f>IF($B93="N/A","N/A",IF(E93&gt;10,"No",IF(E93&lt;-10,"No","Yes")))</f>
        <v>N/A</v>
      </c>
      <c r="G93" s="1">
        <v>5797</v>
      </c>
      <c r="H93" s="11" t="str">
        <f>IF($B93="N/A","N/A",IF(G93&gt;10,"No",IF(G93&lt;-10,"No","Yes")))</f>
        <v>N/A</v>
      </c>
      <c r="I93" s="12">
        <v>-1.83</v>
      </c>
      <c r="J93" s="12">
        <v>-8.43</v>
      </c>
      <c r="K93" s="41" t="s">
        <v>733</v>
      </c>
      <c r="L93" s="9" t="str">
        <f t="shared" si="34"/>
        <v>Yes</v>
      </c>
    </row>
    <row r="94" spans="1:12" x14ac:dyDescent="0.25">
      <c r="A94" s="2" t="s">
        <v>109</v>
      </c>
      <c r="B94" s="41" t="s">
        <v>217</v>
      </c>
      <c r="C94" s="13">
        <v>0.3256318809</v>
      </c>
      <c r="D94" s="11" t="str">
        <f>IF($B94="N/A","N/A",IF(C94&gt;10,"No",IF(C94&lt;-10,"No","Yes")))</f>
        <v>N/A</v>
      </c>
      <c r="E94" s="13">
        <v>0.17374822300000001</v>
      </c>
      <c r="F94" s="11" t="str">
        <f>IF($B94="N/A","N/A",IF(E94&gt;10,"No",IF(E94&lt;-10,"No","Yes")))</f>
        <v>N/A</v>
      </c>
      <c r="G94" s="13">
        <v>0.37950664140000001</v>
      </c>
      <c r="H94" s="11" t="str">
        <f>IF($B94="N/A","N/A",IF(G94&gt;10,"No",IF(G94&lt;-10,"No","Yes")))</f>
        <v>N/A</v>
      </c>
      <c r="I94" s="12">
        <v>-46.6</v>
      </c>
      <c r="J94" s="12">
        <v>118.4</v>
      </c>
      <c r="K94" s="41" t="s">
        <v>733</v>
      </c>
      <c r="L94" s="9" t="str">
        <f t="shared" si="34"/>
        <v>No</v>
      </c>
    </row>
    <row r="95" spans="1:12" x14ac:dyDescent="0.25">
      <c r="A95" s="2" t="s">
        <v>110</v>
      </c>
      <c r="B95" s="41" t="s">
        <v>217</v>
      </c>
      <c r="C95" s="13">
        <v>1.5196154443000001</v>
      </c>
      <c r="D95" s="11" t="str">
        <f>IF($B95="N/A","N/A",IF(C95&gt;10,"No",IF(C95&lt;-10,"No","Yes")))</f>
        <v>N/A</v>
      </c>
      <c r="E95" s="13">
        <v>0.53703996210000005</v>
      </c>
      <c r="F95" s="11" t="str">
        <f>IF($B95="N/A","N/A",IF(E95&gt;10,"No",IF(E95&lt;-10,"No","Yes")))</f>
        <v>N/A</v>
      </c>
      <c r="G95" s="13">
        <v>0.50025875450000001</v>
      </c>
      <c r="H95" s="11" t="str">
        <f>IF($B95="N/A","N/A",IF(G95&gt;10,"No",IF(G95&lt;-10,"No","Yes")))</f>
        <v>N/A</v>
      </c>
      <c r="I95" s="12">
        <v>-64.7</v>
      </c>
      <c r="J95" s="12">
        <v>-6.85</v>
      </c>
      <c r="K95" s="41" t="s">
        <v>733</v>
      </c>
      <c r="L95" s="9" t="str">
        <f t="shared" si="34"/>
        <v>Yes</v>
      </c>
    </row>
    <row r="96" spans="1:12" x14ac:dyDescent="0.25">
      <c r="A96" s="4" t="s">
        <v>7</v>
      </c>
      <c r="B96" s="41" t="s">
        <v>217</v>
      </c>
      <c r="C96" s="13">
        <v>0.1178519894</v>
      </c>
      <c r="D96" s="11" t="str">
        <f>IF($B96="N/A","N/A",IF(C96&gt;10,"No",IF(C96&lt;-10,"No","Yes")))</f>
        <v>N/A</v>
      </c>
      <c r="E96" s="13">
        <v>0.13885843749999999</v>
      </c>
      <c r="F96" s="11" t="str">
        <f>IF($B96="N/A","N/A",IF(E96&gt;10,"No",IF(E96&lt;-10,"No","Yes")))</f>
        <v>N/A</v>
      </c>
      <c r="G96" s="13">
        <v>0.1534723804</v>
      </c>
      <c r="H96" s="11" t="str">
        <f>IF($B96="N/A","N/A",IF(G96&gt;10,"No",IF(G96&lt;-10,"No","Yes")))</f>
        <v>N/A</v>
      </c>
      <c r="I96" s="12">
        <v>17.82</v>
      </c>
      <c r="J96" s="12">
        <v>10.52</v>
      </c>
      <c r="K96" s="41" t="s">
        <v>734</v>
      </c>
      <c r="L96" s="9" t="str">
        <f t="shared" si="34"/>
        <v>Yes</v>
      </c>
    </row>
    <row r="97" spans="1:12" x14ac:dyDescent="0.25">
      <c r="A97" s="4" t="s">
        <v>184</v>
      </c>
      <c r="B97" s="41" t="s">
        <v>217</v>
      </c>
      <c r="C97" s="13">
        <v>60.880613060000002</v>
      </c>
      <c r="D97" s="11" t="str">
        <f t="shared" ref="D97:D98" si="35">IF($B97="N/A","N/A",IF(C97&gt;10,"No",IF(C97&lt;-10,"No","Yes")))</f>
        <v>N/A</v>
      </c>
      <c r="E97" s="13">
        <v>60.668207039999999</v>
      </c>
      <c r="F97" s="11" t="str">
        <f t="shared" ref="F97:F98" si="36">IF($B97="N/A","N/A",IF(E97&gt;10,"No",IF(E97&lt;-10,"No","Yes")))</f>
        <v>N/A</v>
      </c>
      <c r="G97" s="13">
        <v>60.555971323000001</v>
      </c>
      <c r="H97" s="11" t="str">
        <f t="shared" ref="H97:H98" si="37">IF($B97="N/A","N/A",IF(G97&gt;10,"No",IF(G97&lt;-10,"No","Yes")))</f>
        <v>N/A</v>
      </c>
      <c r="I97" s="12">
        <v>-0.34899999999999998</v>
      </c>
      <c r="J97" s="12">
        <v>-0.185</v>
      </c>
      <c r="K97" s="41" t="s">
        <v>733</v>
      </c>
      <c r="L97" s="9" t="str">
        <f>IF(J97="Div by 0", "N/A", IF(OR(J97="N/A",K97="N/A"),"N/A", IF(J97&gt;VALUE(MID(K97,1,2)), "No", IF(J97&lt;-1*VALUE(MID(K97,1,2)), "No", "Yes"))))</f>
        <v>Yes</v>
      </c>
    </row>
    <row r="98" spans="1:12" x14ac:dyDescent="0.25">
      <c r="A98" s="4" t="s">
        <v>185</v>
      </c>
      <c r="B98" s="41" t="s">
        <v>217</v>
      </c>
      <c r="C98" s="13">
        <v>39.119386939999998</v>
      </c>
      <c r="D98" s="11" t="str">
        <f t="shared" si="35"/>
        <v>N/A</v>
      </c>
      <c r="E98" s="13">
        <v>39.331792960000001</v>
      </c>
      <c r="F98" s="11" t="str">
        <f t="shared" si="36"/>
        <v>N/A</v>
      </c>
      <c r="G98" s="13">
        <v>39.444028676999999</v>
      </c>
      <c r="H98" s="11" t="str">
        <f t="shared" si="37"/>
        <v>N/A</v>
      </c>
      <c r="I98" s="12">
        <v>0.54300000000000004</v>
      </c>
      <c r="J98" s="12">
        <v>0.28539999999999999</v>
      </c>
      <c r="K98" s="41" t="s">
        <v>733</v>
      </c>
      <c r="L98" s="9" t="str">
        <f>IF(J98="Div by 0", "N/A", IF(OR(J98="N/A",K98="N/A"),"N/A", IF(J98&gt;VALUE(MID(K98,1,2)), "No", IF(J98&lt;-1*VALUE(MID(K98,1,2)), "No", "Yes"))))</f>
        <v>Yes</v>
      </c>
    </row>
    <row r="99" spans="1:12" x14ac:dyDescent="0.25">
      <c r="A99" s="2" t="s">
        <v>8</v>
      </c>
      <c r="B99" s="41" t="s">
        <v>289</v>
      </c>
      <c r="C99" s="13">
        <v>6.4433419374999996</v>
      </c>
      <c r="D99" s="11" t="str">
        <f>IF($B99="N/A","N/A",IF(C99&gt;10,"No",IF(C99&lt;5,"No","Yes")))</f>
        <v>Yes</v>
      </c>
      <c r="E99" s="13">
        <v>6.1839789969999996</v>
      </c>
      <c r="F99" s="11" t="str">
        <f>IF($B99="N/A","N/A",IF(E99&gt;10,"No",IF(E99&lt;5,"No","Yes")))</f>
        <v>Yes</v>
      </c>
      <c r="G99" s="13">
        <v>5.9713228993999996</v>
      </c>
      <c r="H99" s="11" t="str">
        <f t="shared" ref="H99:H102" si="38">IF($B99="N/A","N/A",IF(G99&gt;10,"No",IF(G99&lt;5,"No","Yes")))</f>
        <v>Yes</v>
      </c>
      <c r="I99" s="12">
        <v>-4.03</v>
      </c>
      <c r="J99" s="12">
        <v>-3.44</v>
      </c>
      <c r="K99" s="41" t="s">
        <v>734</v>
      </c>
      <c r="L99" s="9" t="str">
        <f t="shared" si="34"/>
        <v>Yes</v>
      </c>
    </row>
    <row r="100" spans="1:12" x14ac:dyDescent="0.25">
      <c r="A100" s="2" t="s">
        <v>153</v>
      </c>
      <c r="B100" s="41" t="s">
        <v>289</v>
      </c>
      <c r="C100" s="13">
        <v>5.3407072269000002</v>
      </c>
      <c r="D100" s="11" t="str">
        <f>IF($B100="N/A","N/A",IF(C100&gt;10,"No",IF(C100&lt;5,"No","Yes")))</f>
        <v>Yes</v>
      </c>
      <c r="E100" s="13">
        <v>5.4278470195999997</v>
      </c>
      <c r="F100" s="11" t="str">
        <f t="shared" ref="F100:F102" si="39">IF($B100="N/A","N/A",IF(E100&gt;10,"No",IF(E100&lt;5,"No","Yes")))</f>
        <v>Yes</v>
      </c>
      <c r="G100" s="13">
        <v>5.2495146367999999</v>
      </c>
      <c r="H100" s="11" t="str">
        <f t="shared" si="38"/>
        <v>Yes</v>
      </c>
      <c r="I100" s="12">
        <v>1.6319999999999999</v>
      </c>
      <c r="J100" s="12">
        <v>-3.29</v>
      </c>
      <c r="K100" s="41" t="s">
        <v>734</v>
      </c>
      <c r="L100" s="9" t="str">
        <f t="shared" si="34"/>
        <v>Yes</v>
      </c>
    </row>
    <row r="101" spans="1:12" x14ac:dyDescent="0.25">
      <c r="A101" s="2" t="s">
        <v>154</v>
      </c>
      <c r="B101" s="41" t="s">
        <v>289</v>
      </c>
      <c r="C101" s="13">
        <v>5.9679097656</v>
      </c>
      <c r="D101" s="11" t="str">
        <f>IF($B101="N/A","N/A",IF(C101&gt;10,"No",IF(C101&lt;5,"No","Yes")))</f>
        <v>Yes</v>
      </c>
      <c r="E101" s="13">
        <v>5.7415434087000001</v>
      </c>
      <c r="F101" s="11" t="str">
        <f t="shared" si="39"/>
        <v>Yes</v>
      </c>
      <c r="G101" s="13">
        <v>5.5613401446999999</v>
      </c>
      <c r="H101" s="11" t="str">
        <f t="shared" si="38"/>
        <v>Yes</v>
      </c>
      <c r="I101" s="12">
        <v>-3.79</v>
      </c>
      <c r="J101" s="12">
        <v>-3.14</v>
      </c>
      <c r="K101" s="41" t="s">
        <v>734</v>
      </c>
      <c r="L101" s="9" t="str">
        <f t="shared" si="34"/>
        <v>Yes</v>
      </c>
    </row>
    <row r="102" spans="1:12" x14ac:dyDescent="0.25">
      <c r="A102" s="2" t="s">
        <v>155</v>
      </c>
      <c r="B102" s="41" t="s">
        <v>289</v>
      </c>
      <c r="C102" s="13">
        <v>6.4600136822999996</v>
      </c>
      <c r="D102" s="11" t="str">
        <f>IF($B102="N/A","N/A",IF(C102&gt;10,"No",IF(C102&lt;5,"No","Yes")))</f>
        <v>Yes</v>
      </c>
      <c r="E102" s="13">
        <v>6.2014065741</v>
      </c>
      <c r="F102" s="11" t="str">
        <f t="shared" si="39"/>
        <v>Yes</v>
      </c>
      <c r="G102" s="13">
        <v>5.9827113091999999</v>
      </c>
      <c r="H102" s="11" t="str">
        <f t="shared" si="38"/>
        <v>Yes</v>
      </c>
      <c r="I102" s="12">
        <v>-4</v>
      </c>
      <c r="J102" s="12">
        <v>-3.53</v>
      </c>
      <c r="K102" s="41" t="s">
        <v>734</v>
      </c>
      <c r="L102" s="9" t="str">
        <f t="shared" si="34"/>
        <v>Yes</v>
      </c>
    </row>
    <row r="103" spans="1:12" x14ac:dyDescent="0.25">
      <c r="A103" s="2" t="s">
        <v>969</v>
      </c>
      <c r="B103" s="41" t="s">
        <v>217</v>
      </c>
      <c r="C103" s="1">
        <v>2378</v>
      </c>
      <c r="D103" s="11" t="str">
        <f t="shared" ref="D103:D114" si="40">IF($B103="N/A","N/A",IF(C103&gt;10,"No",IF(C103&lt;-10,"No","Yes")))</f>
        <v>N/A</v>
      </c>
      <c r="E103" s="1">
        <v>1654</v>
      </c>
      <c r="F103" s="11" t="str">
        <f t="shared" ref="F103:F114" si="41">IF($B103="N/A","N/A",IF(E103&gt;10,"No",IF(E103&lt;-10,"No","Yes")))</f>
        <v>N/A</v>
      </c>
      <c r="G103" s="1">
        <v>1641</v>
      </c>
      <c r="H103" s="11" t="str">
        <f t="shared" ref="H103:H114" si="42">IF($B103="N/A","N/A",IF(G103&gt;10,"No",IF(G103&lt;-10,"No","Yes")))</f>
        <v>N/A</v>
      </c>
      <c r="I103" s="12">
        <v>-30.4</v>
      </c>
      <c r="J103" s="12">
        <v>-0.78600000000000003</v>
      </c>
      <c r="K103" s="41" t="s">
        <v>733</v>
      </c>
      <c r="L103" s="9" t="str">
        <f t="shared" si="34"/>
        <v>Yes</v>
      </c>
    </row>
    <row r="104" spans="1:12" x14ac:dyDescent="0.25">
      <c r="A104" s="2" t="s">
        <v>970</v>
      </c>
      <c r="B104" s="41" t="s">
        <v>217</v>
      </c>
      <c r="C104" s="1">
        <v>1128</v>
      </c>
      <c r="D104" s="11" t="str">
        <f t="shared" si="40"/>
        <v>N/A</v>
      </c>
      <c r="E104" s="1">
        <v>958</v>
      </c>
      <c r="F104" s="11" t="str">
        <f t="shared" si="41"/>
        <v>N/A</v>
      </c>
      <c r="G104" s="1">
        <v>913</v>
      </c>
      <c r="H104" s="11" t="str">
        <f t="shared" si="42"/>
        <v>N/A</v>
      </c>
      <c r="I104" s="12">
        <v>-15.1</v>
      </c>
      <c r="J104" s="12">
        <v>-4.7</v>
      </c>
      <c r="K104" s="41" t="s">
        <v>733</v>
      </c>
      <c r="L104" s="9" t="str">
        <f t="shared" si="34"/>
        <v>Yes</v>
      </c>
    </row>
    <row r="105" spans="1:12" x14ac:dyDescent="0.25">
      <c r="A105" s="2" t="s">
        <v>1</v>
      </c>
      <c r="B105" s="41" t="s">
        <v>217</v>
      </c>
      <c r="C105" s="13">
        <v>99.795914847999995</v>
      </c>
      <c r="D105" s="11" t="str">
        <f t="shared" si="40"/>
        <v>N/A</v>
      </c>
      <c r="E105" s="13">
        <v>99.527768877</v>
      </c>
      <c r="F105" s="11" t="str">
        <f t="shared" si="41"/>
        <v>N/A</v>
      </c>
      <c r="G105" s="13">
        <v>99.695766765000002</v>
      </c>
      <c r="H105" s="11" t="str">
        <f t="shared" si="42"/>
        <v>N/A</v>
      </c>
      <c r="I105" s="12">
        <v>-0.26900000000000002</v>
      </c>
      <c r="J105" s="12">
        <v>0.16880000000000001</v>
      </c>
      <c r="K105" s="41" t="s">
        <v>734</v>
      </c>
      <c r="L105" s="9" t="str">
        <f t="shared" si="34"/>
        <v>Yes</v>
      </c>
    </row>
    <row r="106" spans="1:12" x14ac:dyDescent="0.25">
      <c r="A106" s="2" t="s">
        <v>69</v>
      </c>
      <c r="B106" s="41" t="s">
        <v>217</v>
      </c>
      <c r="C106" s="13">
        <v>98.254527858000003</v>
      </c>
      <c r="D106" s="11" t="str">
        <f t="shared" si="40"/>
        <v>N/A</v>
      </c>
      <c r="E106" s="13">
        <v>97.629900755999998</v>
      </c>
      <c r="F106" s="11" t="str">
        <f t="shared" si="41"/>
        <v>N/A</v>
      </c>
      <c r="G106" s="13">
        <v>97.301413752000002</v>
      </c>
      <c r="H106" s="11" t="str">
        <f t="shared" si="42"/>
        <v>N/A</v>
      </c>
      <c r="I106" s="12">
        <v>-0.63600000000000001</v>
      </c>
      <c r="J106" s="12">
        <v>-0.33600000000000002</v>
      </c>
      <c r="K106" s="41" t="s">
        <v>734</v>
      </c>
      <c r="L106" s="9" t="str">
        <f t="shared" si="34"/>
        <v>Yes</v>
      </c>
    </row>
    <row r="107" spans="1:12" x14ac:dyDescent="0.25">
      <c r="A107" s="4" t="s">
        <v>70</v>
      </c>
      <c r="B107" s="41" t="s">
        <v>217</v>
      </c>
      <c r="C107" s="1">
        <v>165079</v>
      </c>
      <c r="D107" s="11" t="str">
        <f t="shared" si="40"/>
        <v>N/A</v>
      </c>
      <c r="E107" s="1">
        <v>168980</v>
      </c>
      <c r="F107" s="11" t="str">
        <f t="shared" si="41"/>
        <v>N/A</v>
      </c>
      <c r="G107" s="1">
        <v>174955</v>
      </c>
      <c r="H107" s="11" t="str">
        <f t="shared" si="42"/>
        <v>N/A</v>
      </c>
      <c r="I107" s="12">
        <v>2.363</v>
      </c>
      <c r="J107" s="12">
        <v>3.536</v>
      </c>
      <c r="K107" s="41" t="s">
        <v>733</v>
      </c>
      <c r="L107" s="9" t="str">
        <f t="shared" si="34"/>
        <v>Yes</v>
      </c>
    </row>
    <row r="108" spans="1:12" x14ac:dyDescent="0.25">
      <c r="A108" s="2" t="s">
        <v>688</v>
      </c>
      <c r="B108" s="41" t="s">
        <v>217</v>
      </c>
      <c r="C108" s="13">
        <v>1.0134541643999999</v>
      </c>
      <c r="D108" s="11" t="str">
        <f t="shared" si="40"/>
        <v>N/A</v>
      </c>
      <c r="E108" s="13">
        <v>0.97289620070000005</v>
      </c>
      <c r="F108" s="11" t="str">
        <f t="shared" si="41"/>
        <v>N/A</v>
      </c>
      <c r="G108" s="13">
        <v>1.0488411306000001</v>
      </c>
      <c r="H108" s="11" t="str">
        <f t="shared" si="42"/>
        <v>N/A</v>
      </c>
      <c r="I108" s="12">
        <v>-4</v>
      </c>
      <c r="J108" s="12">
        <v>7.806</v>
      </c>
      <c r="K108" s="41" t="s">
        <v>734</v>
      </c>
      <c r="L108" s="9" t="str">
        <f t="shared" ref="L108:L114" si="43">IF(J108="Div by 0", "N/A", IF(K108="N/A","N/A", IF(J108&gt;VALUE(MID(K108,1,2)), "No", IF(J108&lt;-1*VALUE(MID(K108,1,2)), "No", "Yes"))))</f>
        <v>Yes</v>
      </c>
    </row>
    <row r="109" spans="1:12" x14ac:dyDescent="0.25">
      <c r="A109" s="2" t="s">
        <v>687</v>
      </c>
      <c r="B109" s="41" t="s">
        <v>217</v>
      </c>
      <c r="C109" s="13">
        <v>3.3596035836999998</v>
      </c>
      <c r="D109" s="11" t="str">
        <f t="shared" si="40"/>
        <v>N/A</v>
      </c>
      <c r="E109" s="13">
        <v>3.5406556989000002</v>
      </c>
      <c r="F109" s="11" t="str">
        <f t="shared" si="41"/>
        <v>N/A</v>
      </c>
      <c r="G109" s="13">
        <v>3.5706324483</v>
      </c>
      <c r="H109" s="11" t="str">
        <f t="shared" si="42"/>
        <v>N/A</v>
      </c>
      <c r="I109" s="12">
        <v>5.3890000000000002</v>
      </c>
      <c r="J109" s="12">
        <v>0.84660000000000002</v>
      </c>
      <c r="K109" s="41" t="s">
        <v>734</v>
      </c>
      <c r="L109" s="9" t="str">
        <f t="shared" si="43"/>
        <v>Yes</v>
      </c>
    </row>
    <row r="110" spans="1:12" x14ac:dyDescent="0.25">
      <c r="A110" s="2" t="s">
        <v>686</v>
      </c>
      <c r="B110" s="41" t="s">
        <v>217</v>
      </c>
      <c r="C110" s="13">
        <v>95.626942252000006</v>
      </c>
      <c r="D110" s="11" t="str">
        <f t="shared" si="40"/>
        <v>N/A</v>
      </c>
      <c r="E110" s="13">
        <v>95.486448100000004</v>
      </c>
      <c r="F110" s="11" t="str">
        <f t="shared" si="41"/>
        <v>N/A</v>
      </c>
      <c r="G110" s="13">
        <v>95.380526420999999</v>
      </c>
      <c r="H110" s="11" t="str">
        <f t="shared" si="42"/>
        <v>N/A</v>
      </c>
      <c r="I110" s="12">
        <v>-0.14699999999999999</v>
      </c>
      <c r="J110" s="12">
        <v>-0.111</v>
      </c>
      <c r="K110" s="41" t="s">
        <v>734</v>
      </c>
      <c r="L110" s="9" t="str">
        <f t="shared" si="43"/>
        <v>Yes</v>
      </c>
    </row>
    <row r="111" spans="1:12" ht="25" x14ac:dyDescent="0.25">
      <c r="A111" s="4" t="s">
        <v>971</v>
      </c>
      <c r="B111" s="41" t="s">
        <v>217</v>
      </c>
      <c r="C111" s="13">
        <v>39.560325845999998</v>
      </c>
      <c r="D111" s="11" t="str">
        <f t="shared" si="40"/>
        <v>N/A</v>
      </c>
      <c r="E111" s="13">
        <v>38.538557109000003</v>
      </c>
      <c r="F111" s="11" t="str">
        <f t="shared" si="41"/>
        <v>N/A</v>
      </c>
      <c r="G111" s="13">
        <v>37.586090955000003</v>
      </c>
      <c r="H111" s="11" t="str">
        <f t="shared" si="42"/>
        <v>N/A</v>
      </c>
      <c r="I111" s="12">
        <v>-2.58</v>
      </c>
      <c r="J111" s="12">
        <v>-2.4700000000000002</v>
      </c>
      <c r="K111" s="41" t="s">
        <v>734</v>
      </c>
      <c r="L111" s="9" t="str">
        <f t="shared" si="43"/>
        <v>Yes</v>
      </c>
    </row>
    <row r="112" spans="1:12" ht="25" x14ac:dyDescent="0.25">
      <c r="A112" s="4" t="s">
        <v>972</v>
      </c>
      <c r="B112" s="41" t="s">
        <v>217</v>
      </c>
      <c r="C112" s="13">
        <v>59.467538963000003</v>
      </c>
      <c r="D112" s="11" t="str">
        <f t="shared" si="40"/>
        <v>N/A</v>
      </c>
      <c r="E112" s="13">
        <v>60.48324985</v>
      </c>
      <c r="F112" s="11" t="str">
        <f t="shared" si="41"/>
        <v>N/A</v>
      </c>
      <c r="G112" s="13">
        <v>61.487651710000002</v>
      </c>
      <c r="H112" s="11" t="str">
        <f t="shared" si="42"/>
        <v>N/A</v>
      </c>
      <c r="I112" s="12">
        <v>1.708</v>
      </c>
      <c r="J112" s="12">
        <v>1.661</v>
      </c>
      <c r="K112" s="41" t="s">
        <v>734</v>
      </c>
      <c r="L112" s="9" t="str">
        <f t="shared" si="43"/>
        <v>Yes</v>
      </c>
    </row>
    <row r="113" spans="1:12" ht="25" x14ac:dyDescent="0.25">
      <c r="A113" s="4" t="s">
        <v>973</v>
      </c>
      <c r="B113" s="41" t="s">
        <v>217</v>
      </c>
      <c r="C113" s="13">
        <v>0.36332905999999998</v>
      </c>
      <c r="D113" s="11" t="str">
        <f t="shared" si="40"/>
        <v>N/A</v>
      </c>
      <c r="E113" s="13">
        <v>0.37103873980000002</v>
      </c>
      <c r="F113" s="11" t="str">
        <f t="shared" si="41"/>
        <v>N/A</v>
      </c>
      <c r="G113" s="13">
        <v>0.34815995840000002</v>
      </c>
      <c r="H113" s="11" t="str">
        <f t="shared" si="42"/>
        <v>N/A</v>
      </c>
      <c r="I113" s="12">
        <v>2.1219999999999999</v>
      </c>
      <c r="J113" s="12">
        <v>-6.17</v>
      </c>
      <c r="K113" s="41" t="s">
        <v>734</v>
      </c>
      <c r="L113" s="9" t="str">
        <f t="shared" si="43"/>
        <v>Yes</v>
      </c>
    </row>
    <row r="114" spans="1:12" ht="25" x14ac:dyDescent="0.25">
      <c r="A114" s="4" t="s">
        <v>974</v>
      </c>
      <c r="B114" s="41" t="s">
        <v>217</v>
      </c>
      <c r="C114" s="13">
        <v>0.6088061306</v>
      </c>
      <c r="D114" s="11" t="str">
        <f t="shared" si="40"/>
        <v>N/A</v>
      </c>
      <c r="E114" s="13">
        <v>0.60715430150000005</v>
      </c>
      <c r="F114" s="11" t="str">
        <f t="shared" si="41"/>
        <v>N/A</v>
      </c>
      <c r="G114" s="13">
        <v>0.57809737630000002</v>
      </c>
      <c r="H114" s="11" t="str">
        <f t="shared" si="42"/>
        <v>N/A</v>
      </c>
      <c r="I114" s="12">
        <v>-0.27100000000000002</v>
      </c>
      <c r="J114" s="12">
        <v>-4.79</v>
      </c>
      <c r="K114" s="41" t="s">
        <v>734</v>
      </c>
      <c r="L114" s="9" t="str">
        <f t="shared" si="43"/>
        <v>Yes</v>
      </c>
    </row>
    <row r="115" spans="1:12" x14ac:dyDescent="0.25">
      <c r="A115" s="2" t="s">
        <v>975</v>
      </c>
      <c r="B115" s="41" t="s">
        <v>290</v>
      </c>
      <c r="C115" s="13">
        <v>99.895174901000004</v>
      </c>
      <c r="D115" s="11" t="str">
        <f>IF($B115="N/A","N/A",IF(C115&gt;=99,"Yes","No"))</f>
        <v>Yes</v>
      </c>
      <c r="E115" s="13">
        <v>99.936482814000001</v>
      </c>
      <c r="F115" s="11" t="str">
        <f>IF($B115="N/A","N/A",IF(E115&gt;=99,"Yes","No"))</f>
        <v>Yes</v>
      </c>
      <c r="G115" s="13">
        <v>99.906137184000002</v>
      </c>
      <c r="H115" s="11" t="str">
        <f>IF($B115="N/A","N/A",IF(G115&gt;=99,"Yes","No"))</f>
        <v>Yes</v>
      </c>
      <c r="I115" s="12">
        <v>4.1399999999999999E-2</v>
      </c>
      <c r="J115" s="12">
        <v>-0.03</v>
      </c>
      <c r="K115" s="41" t="s">
        <v>733</v>
      </c>
      <c r="L115" s="9" t="str">
        <f t="shared" ref="L115:L149" si="44">IF(J115="Div by 0", "N/A", IF(K115="N/A","N/A", IF(J115&gt;VALUE(MID(K115,1,2)), "No", IF(J115&lt;-1*VALUE(MID(K115,1,2)), "No", "Yes"))))</f>
        <v>Yes</v>
      </c>
    </row>
    <row r="116" spans="1:12" x14ac:dyDescent="0.25">
      <c r="A116" s="2" t="s">
        <v>976</v>
      </c>
      <c r="B116" s="41" t="s">
        <v>217</v>
      </c>
      <c r="C116" s="13">
        <v>5.5120665399999998E-2</v>
      </c>
      <c r="D116" s="11" t="str">
        <f>IF($B116="N/A","N/A",IF(C116&gt;10,"No",IF(C116&lt;-10,"No","Yes")))</f>
        <v>N/A</v>
      </c>
      <c r="E116" s="13">
        <v>1.7264000999999999E-3</v>
      </c>
      <c r="F116" s="11" t="str">
        <f>IF($B116="N/A","N/A",IF(E116&gt;10,"No",IF(E116&lt;-10,"No","Yes")))</f>
        <v>N/A</v>
      </c>
      <c r="G116" s="13">
        <v>3.7758330000000001E-3</v>
      </c>
      <c r="H116" s="11" t="str">
        <f>IF($B116="N/A","N/A",IF(G116&gt;10,"No",IF(G116&lt;-10,"No","Yes")))</f>
        <v>N/A</v>
      </c>
      <c r="I116" s="12">
        <v>-96.9</v>
      </c>
      <c r="J116" s="12">
        <v>118.7</v>
      </c>
      <c r="K116" s="41" t="s">
        <v>733</v>
      </c>
      <c r="L116" s="9" t="str">
        <f t="shared" si="44"/>
        <v>No</v>
      </c>
    </row>
    <row r="117" spans="1:12" x14ac:dyDescent="0.25">
      <c r="A117" s="3" t="s">
        <v>977</v>
      </c>
      <c r="B117" s="41" t="s">
        <v>284</v>
      </c>
      <c r="C117" s="8">
        <v>99.795041968000007</v>
      </c>
      <c r="D117" s="11" t="str">
        <f>IF($B117="N/A","N/A",IF(C117&gt;=98,"Yes","No"))</f>
        <v>Yes</v>
      </c>
      <c r="E117" s="8">
        <v>99.818076112</v>
      </c>
      <c r="F117" s="11" t="str">
        <f>IF($B117="N/A","N/A",IF(E117&gt;=98,"Yes","No"))</f>
        <v>Yes</v>
      </c>
      <c r="G117" s="8">
        <v>99.801979810000006</v>
      </c>
      <c r="H117" s="11" t="str">
        <f>IF($B117="N/A","N/A",IF(G117&gt;=98,"Yes","No"))</f>
        <v>Yes</v>
      </c>
      <c r="I117" s="12">
        <v>2.3099999999999999E-2</v>
      </c>
      <c r="J117" s="12">
        <v>-1.6E-2</v>
      </c>
      <c r="K117" s="41" t="s">
        <v>733</v>
      </c>
      <c r="L117" s="9" t="str">
        <f t="shared" si="44"/>
        <v>Yes</v>
      </c>
    </row>
    <row r="118" spans="1:12" x14ac:dyDescent="0.25">
      <c r="A118" s="3" t="s">
        <v>978</v>
      </c>
      <c r="B118" s="41" t="s">
        <v>291</v>
      </c>
      <c r="C118" s="8">
        <v>89.665995152999997</v>
      </c>
      <c r="D118" s="11" t="str">
        <f>IF($B118="N/A","N/A",IF(C118&gt;=80,"Yes","No"))</f>
        <v>Yes</v>
      </c>
      <c r="E118" s="8">
        <v>89.979524022000007</v>
      </c>
      <c r="F118" s="11" t="str">
        <f>IF($B118="N/A","N/A",IF(E118&gt;=80,"Yes","No"))</f>
        <v>Yes</v>
      </c>
      <c r="G118" s="8">
        <v>90.728041464</v>
      </c>
      <c r="H118" s="11" t="str">
        <f>IF($B118="N/A","N/A",IF(G118&gt;=80,"Yes","No"))</f>
        <v>Yes</v>
      </c>
      <c r="I118" s="12">
        <v>0.34970000000000001</v>
      </c>
      <c r="J118" s="12">
        <v>0.83189999999999997</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v>0</v>
      </c>
      <c r="D121" s="34" t="s">
        <v>735</v>
      </c>
      <c r="E121" s="13">
        <v>0</v>
      </c>
      <c r="F121" s="34" t="s">
        <v>735</v>
      </c>
      <c r="G121" s="13">
        <v>0</v>
      </c>
      <c r="H121" s="11" t="str">
        <f>IF($B121="N/A","N/A",IF(G121&lt;100,"No",IF(G121=100,"No","Yes")))</f>
        <v>N/A</v>
      </c>
      <c r="I121" s="12" t="s">
        <v>1742</v>
      </c>
      <c r="J121" s="12" t="s">
        <v>1742</v>
      </c>
      <c r="K121" s="41" t="s">
        <v>732</v>
      </c>
      <c r="L121" s="9" t="str">
        <f t="shared" si="44"/>
        <v>N/A</v>
      </c>
    </row>
    <row r="122" spans="1:12" ht="25" x14ac:dyDescent="0.25">
      <c r="A122" s="2" t="s">
        <v>982</v>
      </c>
      <c r="B122" s="33" t="s">
        <v>217</v>
      </c>
      <c r="C122" s="13">
        <v>0</v>
      </c>
      <c r="D122" s="11" t="str">
        <f>IF($B122="N/A","N/A",IF(C122&gt;10,"No",IF(C122&lt;-10,"No","Yes")))</f>
        <v>N/A</v>
      </c>
      <c r="E122" s="13">
        <v>0</v>
      </c>
      <c r="F122" s="11" t="str">
        <f>IF($B122="N/A","N/A",IF(E122&gt;10,"No",IF(E122&lt;-10,"No","Yes")))</f>
        <v>N/A</v>
      </c>
      <c r="G122" s="13">
        <v>0</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95397</v>
      </c>
      <c r="D123" s="11" t="str">
        <f t="shared" ref="D123:D149" si="47">IF($B123="N/A","N/A",IF(C123&gt;10,"No",IF(C123&lt;-10,"No","Yes")))</f>
        <v>N/A</v>
      </c>
      <c r="E123" s="34">
        <v>96037</v>
      </c>
      <c r="F123" s="11" t="str">
        <f t="shared" ref="F123:F149" si="48">IF($B123="N/A","N/A",IF(E123&gt;10,"No",IF(E123&lt;-10,"No","Yes")))</f>
        <v>N/A</v>
      </c>
      <c r="G123" s="34">
        <v>96950</v>
      </c>
      <c r="H123" s="11" t="str">
        <f t="shared" ref="H123:H149" si="49">IF($B123="N/A","N/A",IF(G123&gt;10,"No",IF(G123&lt;-10,"No","Yes")))</f>
        <v>N/A</v>
      </c>
      <c r="I123" s="12">
        <v>0.67090000000000005</v>
      </c>
      <c r="J123" s="12">
        <v>0.95069999999999999</v>
      </c>
      <c r="K123" s="41" t="s">
        <v>733</v>
      </c>
      <c r="L123" s="9" t="str">
        <f t="shared" si="44"/>
        <v>Yes</v>
      </c>
    </row>
    <row r="124" spans="1:12" x14ac:dyDescent="0.25">
      <c r="A124" s="2" t="s">
        <v>983</v>
      </c>
      <c r="B124" s="33" t="s">
        <v>217</v>
      </c>
      <c r="C124" s="34">
        <v>37054</v>
      </c>
      <c r="D124" s="11" t="str">
        <f t="shared" si="47"/>
        <v>N/A</v>
      </c>
      <c r="E124" s="34">
        <v>36723</v>
      </c>
      <c r="F124" s="11" t="str">
        <f t="shared" si="48"/>
        <v>N/A</v>
      </c>
      <c r="G124" s="34">
        <v>36320</v>
      </c>
      <c r="H124" s="11" t="str">
        <f t="shared" si="49"/>
        <v>N/A</v>
      </c>
      <c r="I124" s="12">
        <v>-0.89300000000000002</v>
      </c>
      <c r="J124" s="12">
        <v>-1.1000000000000001</v>
      </c>
      <c r="K124" s="41" t="s">
        <v>733</v>
      </c>
      <c r="L124" s="9" t="str">
        <f t="shared" si="44"/>
        <v>Yes</v>
      </c>
    </row>
    <row r="125" spans="1:12" x14ac:dyDescent="0.25">
      <c r="A125" s="2" t="s">
        <v>984</v>
      </c>
      <c r="B125" s="33" t="s">
        <v>217</v>
      </c>
      <c r="C125" s="34">
        <v>1272</v>
      </c>
      <c r="D125" s="11" t="str">
        <f t="shared" si="47"/>
        <v>N/A</v>
      </c>
      <c r="E125" s="34">
        <v>1380</v>
      </c>
      <c r="F125" s="11" t="str">
        <f t="shared" si="48"/>
        <v>N/A</v>
      </c>
      <c r="G125" s="34">
        <v>1377</v>
      </c>
      <c r="H125" s="11" t="str">
        <f t="shared" si="49"/>
        <v>N/A</v>
      </c>
      <c r="I125" s="12">
        <v>8.4909999999999997</v>
      </c>
      <c r="J125" s="12">
        <v>-0.217</v>
      </c>
      <c r="K125" s="41" t="s">
        <v>733</v>
      </c>
      <c r="L125" s="9" t="str">
        <f t="shared" si="44"/>
        <v>Yes</v>
      </c>
    </row>
    <row r="126" spans="1:12" x14ac:dyDescent="0.25">
      <c r="A126" s="2" t="s">
        <v>985</v>
      </c>
      <c r="B126" s="33" t="s">
        <v>217</v>
      </c>
      <c r="C126" s="34">
        <v>35330</v>
      </c>
      <c r="D126" s="11" t="str">
        <f t="shared" si="47"/>
        <v>N/A</v>
      </c>
      <c r="E126" s="34">
        <v>36365</v>
      </c>
      <c r="F126" s="11" t="str">
        <f t="shared" si="48"/>
        <v>N/A</v>
      </c>
      <c r="G126" s="34">
        <v>38120</v>
      </c>
      <c r="H126" s="11" t="str">
        <f t="shared" si="49"/>
        <v>N/A</v>
      </c>
      <c r="I126" s="12">
        <v>2.93</v>
      </c>
      <c r="J126" s="12">
        <v>4.8259999999999996</v>
      </c>
      <c r="K126" s="41" t="s">
        <v>733</v>
      </c>
      <c r="L126" s="9" t="str">
        <f t="shared" si="44"/>
        <v>Yes</v>
      </c>
    </row>
    <row r="127" spans="1:12" x14ac:dyDescent="0.25">
      <c r="A127" s="2" t="s">
        <v>986</v>
      </c>
      <c r="B127" s="33" t="s">
        <v>217</v>
      </c>
      <c r="C127" s="34">
        <v>21741</v>
      </c>
      <c r="D127" s="11" t="str">
        <f t="shared" si="47"/>
        <v>N/A</v>
      </c>
      <c r="E127" s="34">
        <v>21569</v>
      </c>
      <c r="F127" s="11" t="str">
        <f t="shared" si="48"/>
        <v>N/A</v>
      </c>
      <c r="G127" s="34">
        <v>21133</v>
      </c>
      <c r="H127" s="11" t="str">
        <f t="shared" si="49"/>
        <v>N/A</v>
      </c>
      <c r="I127" s="12">
        <v>-0.79100000000000004</v>
      </c>
      <c r="J127" s="12">
        <v>-2.02</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224961</v>
      </c>
      <c r="D129" s="11" t="str">
        <f t="shared" si="47"/>
        <v>N/A</v>
      </c>
      <c r="E129" s="34">
        <v>231696</v>
      </c>
      <c r="F129" s="11" t="str">
        <f t="shared" si="48"/>
        <v>N/A</v>
      </c>
      <c r="G129" s="34">
        <v>238358</v>
      </c>
      <c r="H129" s="11" t="str">
        <f t="shared" si="49"/>
        <v>N/A</v>
      </c>
      <c r="I129" s="12">
        <v>2.9940000000000002</v>
      </c>
      <c r="J129" s="12">
        <v>2.875</v>
      </c>
      <c r="K129" s="41" t="s">
        <v>733</v>
      </c>
      <c r="L129" s="9" t="str">
        <f t="shared" si="44"/>
        <v>Yes</v>
      </c>
    </row>
    <row r="130" spans="1:12" x14ac:dyDescent="0.25">
      <c r="A130" s="2" t="s">
        <v>988</v>
      </c>
      <c r="B130" s="33" t="s">
        <v>217</v>
      </c>
      <c r="C130" s="34">
        <v>179524</v>
      </c>
      <c r="D130" s="11" t="str">
        <f t="shared" si="47"/>
        <v>N/A</v>
      </c>
      <c r="E130" s="34">
        <v>182941</v>
      </c>
      <c r="F130" s="11" t="str">
        <f t="shared" si="48"/>
        <v>N/A</v>
      </c>
      <c r="G130" s="34">
        <v>185143</v>
      </c>
      <c r="H130" s="11" t="str">
        <f t="shared" si="49"/>
        <v>N/A</v>
      </c>
      <c r="I130" s="12">
        <v>1.903</v>
      </c>
      <c r="J130" s="12">
        <v>1.204</v>
      </c>
      <c r="K130" s="41" t="s">
        <v>733</v>
      </c>
      <c r="L130" s="9" t="str">
        <f t="shared" si="44"/>
        <v>Yes</v>
      </c>
    </row>
    <row r="131" spans="1:12" x14ac:dyDescent="0.25">
      <c r="A131" s="2" t="s">
        <v>989</v>
      </c>
      <c r="B131" s="33" t="s">
        <v>217</v>
      </c>
      <c r="C131" s="34">
        <v>3461</v>
      </c>
      <c r="D131" s="11" t="str">
        <f t="shared" si="47"/>
        <v>N/A</v>
      </c>
      <c r="E131" s="34">
        <v>3709</v>
      </c>
      <c r="F131" s="11" t="str">
        <f t="shared" si="48"/>
        <v>N/A</v>
      </c>
      <c r="G131" s="34">
        <v>3869</v>
      </c>
      <c r="H131" s="11" t="str">
        <f t="shared" si="49"/>
        <v>N/A</v>
      </c>
      <c r="I131" s="12">
        <v>7.1660000000000004</v>
      </c>
      <c r="J131" s="12">
        <v>4.3140000000000001</v>
      </c>
      <c r="K131" s="41" t="s">
        <v>733</v>
      </c>
      <c r="L131" s="9" t="str">
        <f t="shared" si="44"/>
        <v>Yes</v>
      </c>
    </row>
    <row r="132" spans="1:12" x14ac:dyDescent="0.25">
      <c r="A132" s="2" t="s">
        <v>990</v>
      </c>
      <c r="B132" s="33" t="s">
        <v>217</v>
      </c>
      <c r="C132" s="34">
        <v>33841</v>
      </c>
      <c r="D132" s="11" t="str">
        <f t="shared" si="47"/>
        <v>N/A</v>
      </c>
      <c r="E132" s="34">
        <v>36254</v>
      </c>
      <c r="F132" s="11" t="str">
        <f t="shared" si="48"/>
        <v>N/A</v>
      </c>
      <c r="G132" s="34">
        <v>39883</v>
      </c>
      <c r="H132" s="11" t="str">
        <f t="shared" si="49"/>
        <v>N/A</v>
      </c>
      <c r="I132" s="12">
        <v>7.13</v>
      </c>
      <c r="J132" s="12">
        <v>10.01</v>
      </c>
      <c r="K132" s="41" t="s">
        <v>733</v>
      </c>
      <c r="L132" s="9" t="str">
        <f t="shared" si="44"/>
        <v>No</v>
      </c>
    </row>
    <row r="133" spans="1:12" x14ac:dyDescent="0.25">
      <c r="A133" s="2" t="s">
        <v>991</v>
      </c>
      <c r="B133" s="33" t="s">
        <v>217</v>
      </c>
      <c r="C133" s="34">
        <v>8135</v>
      </c>
      <c r="D133" s="11" t="str">
        <f t="shared" si="47"/>
        <v>N/A</v>
      </c>
      <c r="E133" s="34">
        <v>8792</v>
      </c>
      <c r="F133" s="11" t="str">
        <f t="shared" si="48"/>
        <v>N/A</v>
      </c>
      <c r="G133" s="34">
        <v>9463</v>
      </c>
      <c r="H133" s="11" t="str">
        <f t="shared" si="49"/>
        <v>N/A</v>
      </c>
      <c r="I133" s="12">
        <v>8.0760000000000005</v>
      </c>
      <c r="J133" s="12">
        <v>7.6319999999999997</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440578</v>
      </c>
      <c r="D135" s="11" t="str">
        <f t="shared" si="47"/>
        <v>N/A</v>
      </c>
      <c r="E135" s="34">
        <v>466129</v>
      </c>
      <c r="F135" s="11" t="str">
        <f t="shared" si="48"/>
        <v>N/A</v>
      </c>
      <c r="G135" s="34">
        <v>510554</v>
      </c>
      <c r="H135" s="11" t="str">
        <f t="shared" si="49"/>
        <v>N/A</v>
      </c>
      <c r="I135" s="12">
        <v>5.7990000000000004</v>
      </c>
      <c r="J135" s="12">
        <v>9.5310000000000006</v>
      </c>
      <c r="K135" s="41" t="s">
        <v>733</v>
      </c>
      <c r="L135" s="9" t="str">
        <f t="shared" si="44"/>
        <v>Yes</v>
      </c>
    </row>
    <row r="136" spans="1:12" x14ac:dyDescent="0.25">
      <c r="A136" s="2" t="s">
        <v>993</v>
      </c>
      <c r="B136" s="33" t="s">
        <v>217</v>
      </c>
      <c r="C136" s="34">
        <v>120480</v>
      </c>
      <c r="D136" s="11" t="str">
        <f t="shared" si="47"/>
        <v>N/A</v>
      </c>
      <c r="E136" s="34">
        <v>125376</v>
      </c>
      <c r="F136" s="11" t="str">
        <f t="shared" si="48"/>
        <v>N/A</v>
      </c>
      <c r="G136" s="34">
        <v>127626</v>
      </c>
      <c r="H136" s="11" t="str">
        <f t="shared" si="49"/>
        <v>N/A</v>
      </c>
      <c r="I136" s="12">
        <v>4.0640000000000001</v>
      </c>
      <c r="J136" s="12">
        <v>1.7949999999999999</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7776</v>
      </c>
      <c r="D138" s="11" t="str">
        <f t="shared" si="47"/>
        <v>N/A</v>
      </c>
      <c r="E138" s="34">
        <v>7356</v>
      </c>
      <c r="F138" s="11" t="str">
        <f t="shared" si="48"/>
        <v>N/A</v>
      </c>
      <c r="G138" s="34">
        <v>7220</v>
      </c>
      <c r="H138" s="11" t="str">
        <f t="shared" si="49"/>
        <v>N/A</v>
      </c>
      <c r="I138" s="12">
        <v>-5.4</v>
      </c>
      <c r="J138" s="12">
        <v>-1.85</v>
      </c>
      <c r="K138" s="41" t="s">
        <v>733</v>
      </c>
      <c r="L138" s="9" t="str">
        <f t="shared" si="44"/>
        <v>Yes</v>
      </c>
    </row>
    <row r="139" spans="1:12" x14ac:dyDescent="0.25">
      <c r="A139" s="2" t="s">
        <v>996</v>
      </c>
      <c r="B139" s="33" t="s">
        <v>217</v>
      </c>
      <c r="C139" s="34">
        <v>280073</v>
      </c>
      <c r="D139" s="11" t="str">
        <f t="shared" si="47"/>
        <v>N/A</v>
      </c>
      <c r="E139" s="34">
        <v>303834</v>
      </c>
      <c r="F139" s="11" t="str">
        <f t="shared" si="48"/>
        <v>N/A</v>
      </c>
      <c r="G139" s="34">
        <v>343598</v>
      </c>
      <c r="H139" s="11" t="str">
        <f t="shared" si="49"/>
        <v>N/A</v>
      </c>
      <c r="I139" s="12">
        <v>8.484</v>
      </c>
      <c r="J139" s="12">
        <v>13.09</v>
      </c>
      <c r="K139" s="41" t="s">
        <v>733</v>
      </c>
      <c r="L139" s="9" t="str">
        <f t="shared" si="44"/>
        <v>No</v>
      </c>
    </row>
    <row r="140" spans="1:12" x14ac:dyDescent="0.25">
      <c r="A140" s="2" t="s">
        <v>997</v>
      </c>
      <c r="B140" s="33" t="s">
        <v>217</v>
      </c>
      <c r="C140" s="34">
        <v>18118</v>
      </c>
      <c r="D140" s="11" t="str">
        <f t="shared" si="47"/>
        <v>N/A</v>
      </c>
      <c r="E140" s="34">
        <v>15121</v>
      </c>
      <c r="F140" s="11" t="str">
        <f t="shared" si="48"/>
        <v>N/A</v>
      </c>
      <c r="G140" s="34">
        <v>15855</v>
      </c>
      <c r="H140" s="11" t="str">
        <f t="shared" si="49"/>
        <v>N/A</v>
      </c>
      <c r="I140" s="12">
        <v>-16.5</v>
      </c>
      <c r="J140" s="12">
        <v>4.8540000000000001</v>
      </c>
      <c r="K140" s="41" t="s">
        <v>733</v>
      </c>
      <c r="L140" s="9" t="str">
        <f t="shared" si="44"/>
        <v>Yes</v>
      </c>
    </row>
    <row r="141" spans="1:12" x14ac:dyDescent="0.25">
      <c r="A141" s="2" t="s">
        <v>998</v>
      </c>
      <c r="B141" s="33" t="s">
        <v>217</v>
      </c>
      <c r="C141" s="34">
        <v>14131</v>
      </c>
      <c r="D141" s="11" t="str">
        <f t="shared" si="47"/>
        <v>N/A</v>
      </c>
      <c r="E141" s="34">
        <v>14442</v>
      </c>
      <c r="F141" s="11" t="str">
        <f t="shared" si="48"/>
        <v>N/A</v>
      </c>
      <c r="G141" s="34">
        <v>16255</v>
      </c>
      <c r="H141" s="11" t="str">
        <f t="shared" si="49"/>
        <v>N/A</v>
      </c>
      <c r="I141" s="12">
        <v>2.2010000000000001</v>
      </c>
      <c r="J141" s="12">
        <v>12.55</v>
      </c>
      <c r="K141" s="41" t="s">
        <v>733</v>
      </c>
      <c r="L141" s="9" t="str">
        <f t="shared" si="44"/>
        <v>No</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137004</v>
      </c>
      <c r="D143" s="11" t="str">
        <f t="shared" si="47"/>
        <v>N/A</v>
      </c>
      <c r="E143" s="34">
        <v>141141</v>
      </c>
      <c r="F143" s="11" t="str">
        <f t="shared" si="48"/>
        <v>N/A</v>
      </c>
      <c r="G143" s="34">
        <v>144511</v>
      </c>
      <c r="H143" s="11" t="str">
        <f t="shared" si="49"/>
        <v>N/A</v>
      </c>
      <c r="I143" s="12">
        <v>3.02</v>
      </c>
      <c r="J143" s="12">
        <v>2.3879999999999999</v>
      </c>
      <c r="K143" s="41" t="s">
        <v>733</v>
      </c>
      <c r="L143" s="9" t="str">
        <f t="shared" si="44"/>
        <v>Yes</v>
      </c>
    </row>
    <row r="144" spans="1:12" x14ac:dyDescent="0.25">
      <c r="A144" s="2" t="s">
        <v>1000</v>
      </c>
      <c r="B144" s="33" t="s">
        <v>217</v>
      </c>
      <c r="C144" s="34">
        <v>67518</v>
      </c>
      <c r="D144" s="11" t="str">
        <f t="shared" si="47"/>
        <v>N/A</v>
      </c>
      <c r="E144" s="34">
        <v>70614</v>
      </c>
      <c r="F144" s="11" t="str">
        <f t="shared" si="48"/>
        <v>N/A</v>
      </c>
      <c r="G144" s="34">
        <v>73000</v>
      </c>
      <c r="H144" s="11" t="str">
        <f t="shared" si="49"/>
        <v>N/A</v>
      </c>
      <c r="I144" s="12">
        <v>4.585</v>
      </c>
      <c r="J144" s="12">
        <v>3.379</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14395</v>
      </c>
      <c r="D146" s="11" t="str">
        <f t="shared" si="47"/>
        <v>N/A</v>
      </c>
      <c r="E146" s="34">
        <v>15253</v>
      </c>
      <c r="F146" s="11" t="str">
        <f t="shared" si="48"/>
        <v>N/A</v>
      </c>
      <c r="G146" s="34">
        <v>15371</v>
      </c>
      <c r="H146" s="11" t="str">
        <f t="shared" si="49"/>
        <v>N/A</v>
      </c>
      <c r="I146" s="12">
        <v>5.96</v>
      </c>
      <c r="J146" s="12">
        <v>0.77359999999999995</v>
      </c>
      <c r="K146" s="41" t="s">
        <v>733</v>
      </c>
      <c r="L146" s="9" t="str">
        <f t="shared" si="44"/>
        <v>Yes</v>
      </c>
    </row>
    <row r="147" spans="1:12" x14ac:dyDescent="0.25">
      <c r="A147" s="2" t="s">
        <v>1003</v>
      </c>
      <c r="B147" s="33" t="s">
        <v>217</v>
      </c>
      <c r="C147" s="34">
        <v>34712</v>
      </c>
      <c r="D147" s="11" t="str">
        <f t="shared" si="47"/>
        <v>N/A</v>
      </c>
      <c r="E147" s="34">
        <v>35510</v>
      </c>
      <c r="F147" s="11" t="str">
        <f t="shared" si="48"/>
        <v>N/A</v>
      </c>
      <c r="G147" s="34">
        <v>36143</v>
      </c>
      <c r="H147" s="11" t="str">
        <f t="shared" si="49"/>
        <v>N/A</v>
      </c>
      <c r="I147" s="12">
        <v>2.2989999999999999</v>
      </c>
      <c r="J147" s="12">
        <v>1.7829999999999999</v>
      </c>
      <c r="K147" s="41" t="s">
        <v>733</v>
      </c>
      <c r="L147" s="9" t="str">
        <f t="shared" si="44"/>
        <v>Yes</v>
      </c>
    </row>
    <row r="148" spans="1:12" x14ac:dyDescent="0.25">
      <c r="A148" s="2" t="s">
        <v>1004</v>
      </c>
      <c r="B148" s="33" t="s">
        <v>217</v>
      </c>
      <c r="C148" s="34">
        <v>20379</v>
      </c>
      <c r="D148" s="11" t="str">
        <f t="shared" si="47"/>
        <v>N/A</v>
      </c>
      <c r="E148" s="34">
        <v>19764</v>
      </c>
      <c r="F148" s="11" t="str">
        <f t="shared" si="48"/>
        <v>N/A</v>
      </c>
      <c r="G148" s="34">
        <v>19997</v>
      </c>
      <c r="H148" s="11" t="str">
        <f t="shared" si="49"/>
        <v>N/A</v>
      </c>
      <c r="I148" s="12">
        <v>-3.02</v>
      </c>
      <c r="J148" s="12">
        <v>1.179</v>
      </c>
      <c r="K148" s="41" t="s">
        <v>733</v>
      </c>
      <c r="L148" s="9" t="str">
        <f t="shared" si="44"/>
        <v>Yes</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31356</v>
      </c>
      <c r="D150" s="11" t="str">
        <f t="shared" ref="D150:D155" si="50">IF($B150="N/A","N/A",IF(C150&gt;10,"No",IF(C150&lt;-10,"No","Yes")))</f>
        <v>N/A</v>
      </c>
      <c r="E150" s="1">
        <v>31164</v>
      </c>
      <c r="F150" s="11" t="str">
        <f t="shared" ref="F150:F155" si="51">IF($B150="N/A","N/A",IF(E150&gt;10,"No",IF(E150&lt;-10,"No","Yes")))</f>
        <v>N/A</v>
      </c>
      <c r="G150" s="1">
        <v>31390</v>
      </c>
      <c r="H150" s="11" t="str">
        <f t="shared" ref="H150:H155" si="52">IF($B150="N/A","N/A",IF(G150&gt;10,"No",IF(G150&lt;-10,"No","Yes")))</f>
        <v>N/A</v>
      </c>
      <c r="I150" s="12">
        <v>-0.61199999999999999</v>
      </c>
      <c r="J150" s="12">
        <v>0.72519999999999996</v>
      </c>
      <c r="K150" s="41" t="s">
        <v>732</v>
      </c>
      <c r="L150" s="9" t="str">
        <f t="shared" ref="L150:L155" si="53">IF(J150="Div by 0", "N/A", IF(K150="N/A","N/A", IF(J150&gt;VALUE(MID(K150,1,2)), "No", IF(J150&lt;-1*VALUE(MID(K150,1,2)), "No", "Yes"))))</f>
        <v>Yes</v>
      </c>
    </row>
    <row r="151" spans="1:12" x14ac:dyDescent="0.25">
      <c r="A151" s="6" t="s">
        <v>330</v>
      </c>
      <c r="B151" s="41" t="s">
        <v>217</v>
      </c>
      <c r="C151" s="13">
        <v>3.4919927835000002</v>
      </c>
      <c r="D151" s="11" t="str">
        <f t="shared" si="50"/>
        <v>N/A</v>
      </c>
      <c r="E151" s="13">
        <v>3.3330374341</v>
      </c>
      <c r="F151" s="11" t="str">
        <f t="shared" si="51"/>
        <v>N/A</v>
      </c>
      <c r="G151" s="13">
        <v>3.1695129007</v>
      </c>
      <c r="H151" s="11" t="str">
        <f t="shared" si="52"/>
        <v>N/A</v>
      </c>
      <c r="I151" s="12">
        <v>-4.55</v>
      </c>
      <c r="J151" s="12">
        <v>-4.91</v>
      </c>
      <c r="K151" s="41" t="s">
        <v>732</v>
      </c>
      <c r="L151" s="9" t="str">
        <f t="shared" si="53"/>
        <v>Yes</v>
      </c>
    </row>
    <row r="152" spans="1:12" x14ac:dyDescent="0.25">
      <c r="A152" s="2" t="s">
        <v>331</v>
      </c>
      <c r="B152" s="41" t="s">
        <v>217</v>
      </c>
      <c r="C152" s="13">
        <v>21.351824481000001</v>
      </c>
      <c r="D152" s="11" t="str">
        <f t="shared" si="50"/>
        <v>N/A</v>
      </c>
      <c r="E152" s="13">
        <v>20.935681039999999</v>
      </c>
      <c r="F152" s="11" t="str">
        <f t="shared" si="51"/>
        <v>N/A</v>
      </c>
      <c r="G152" s="13">
        <v>20.642599277999999</v>
      </c>
      <c r="H152" s="11" t="str">
        <f t="shared" si="52"/>
        <v>N/A</v>
      </c>
      <c r="I152" s="12">
        <v>-1.95</v>
      </c>
      <c r="J152" s="12">
        <v>-1.4</v>
      </c>
      <c r="K152" s="41" t="s">
        <v>732</v>
      </c>
      <c r="L152" s="9" t="str">
        <f t="shared" si="53"/>
        <v>Yes</v>
      </c>
    </row>
    <row r="153" spans="1:12" x14ac:dyDescent="0.25">
      <c r="A153" s="2" t="s">
        <v>332</v>
      </c>
      <c r="B153" s="41" t="s">
        <v>217</v>
      </c>
      <c r="C153" s="13">
        <v>3.6241837474</v>
      </c>
      <c r="D153" s="11" t="str">
        <f t="shared" si="50"/>
        <v>N/A</v>
      </c>
      <c r="E153" s="13">
        <v>3.4178406187000001</v>
      </c>
      <c r="F153" s="11" t="str">
        <f t="shared" si="51"/>
        <v>N/A</v>
      </c>
      <c r="G153" s="13">
        <v>3.3797900636999998</v>
      </c>
      <c r="H153" s="11" t="str">
        <f t="shared" si="52"/>
        <v>N/A</v>
      </c>
      <c r="I153" s="12">
        <v>-5.69</v>
      </c>
      <c r="J153" s="12">
        <v>-1.1100000000000001</v>
      </c>
      <c r="K153" s="41" t="s">
        <v>732</v>
      </c>
      <c r="L153" s="9" t="str">
        <f t="shared" si="53"/>
        <v>Yes</v>
      </c>
    </row>
    <row r="154" spans="1:12" x14ac:dyDescent="0.25">
      <c r="A154" s="2" t="s">
        <v>333</v>
      </c>
      <c r="B154" s="41" t="s">
        <v>217</v>
      </c>
      <c r="C154" s="13">
        <v>0.47369591760000002</v>
      </c>
      <c r="D154" s="11" t="str">
        <f t="shared" si="50"/>
        <v>N/A</v>
      </c>
      <c r="E154" s="13">
        <v>0.49835989609999998</v>
      </c>
      <c r="F154" s="11" t="str">
        <f t="shared" si="51"/>
        <v>N/A</v>
      </c>
      <c r="G154" s="13">
        <v>0.48731378069999998</v>
      </c>
      <c r="H154" s="11" t="str">
        <f t="shared" si="52"/>
        <v>N/A</v>
      </c>
      <c r="I154" s="12">
        <v>5.2069999999999999</v>
      </c>
      <c r="J154" s="12">
        <v>-2.2200000000000002</v>
      </c>
      <c r="K154" s="41" t="s">
        <v>732</v>
      </c>
      <c r="L154" s="9" t="str">
        <f t="shared" si="53"/>
        <v>Yes</v>
      </c>
    </row>
    <row r="155" spans="1:12" x14ac:dyDescent="0.25">
      <c r="A155" s="2" t="s">
        <v>334</v>
      </c>
      <c r="B155" s="41" t="s">
        <v>217</v>
      </c>
      <c r="C155" s="13">
        <v>0.54523955499999999</v>
      </c>
      <c r="D155" s="11" t="str">
        <f t="shared" si="50"/>
        <v>N/A</v>
      </c>
      <c r="E155" s="13">
        <v>0.57814525900000002</v>
      </c>
      <c r="F155" s="11" t="str">
        <f t="shared" si="51"/>
        <v>N/A</v>
      </c>
      <c r="G155" s="13">
        <v>0.57642670799999995</v>
      </c>
      <c r="H155" s="11" t="str">
        <f t="shared" si="52"/>
        <v>N/A</v>
      </c>
      <c r="I155" s="12">
        <v>6.0350000000000001</v>
      </c>
      <c r="J155" s="12">
        <v>-0.29699999999999999</v>
      </c>
      <c r="K155" s="41" t="s">
        <v>732</v>
      </c>
      <c r="L155" s="9" t="str">
        <f t="shared" si="53"/>
        <v>Yes</v>
      </c>
    </row>
    <row r="156" spans="1:12" x14ac:dyDescent="0.25">
      <c r="A156" s="16" t="s">
        <v>1007</v>
      </c>
      <c r="B156" s="33" t="s">
        <v>217</v>
      </c>
      <c r="C156" s="34">
        <v>42877</v>
      </c>
      <c r="D156" s="11" t="str">
        <f t="shared" ref="D156:D162" si="54">IF($B156="N/A","N/A",IF(C156&gt;10,"No",IF(C156&lt;-10,"No","Yes")))</f>
        <v>N/A</v>
      </c>
      <c r="E156" s="34">
        <v>23387</v>
      </c>
      <c r="F156" s="11" t="str">
        <f t="shared" ref="F156:F162" si="55">IF($B156="N/A","N/A",IF(E156&gt;10,"No",IF(E156&lt;-10,"No","Yes")))</f>
        <v>N/A</v>
      </c>
      <c r="G156" s="34">
        <v>24557</v>
      </c>
      <c r="H156" s="11" t="str">
        <f t="shared" ref="H156:H162" si="56">IF($B156="N/A","N/A",IF(G156&gt;10,"No",IF(G156&lt;-10,"No","Yes")))</f>
        <v>N/A</v>
      </c>
      <c r="I156" s="12">
        <v>-45.5</v>
      </c>
      <c r="J156" s="12">
        <v>5.0030000000000001</v>
      </c>
      <c r="K156" s="41" t="s">
        <v>732</v>
      </c>
      <c r="L156" s="9" t="str">
        <f t="shared" ref="L156:L163" si="57">IF(J156="Div by 0", "N/A", IF(K156="N/A","N/A", IF(J156&gt;VALUE(MID(K156,1,2)), "No", IF(J156&lt;-1*VALUE(MID(K156,1,2)), "No", "Yes"))))</f>
        <v>Yes</v>
      </c>
    </row>
    <row r="157" spans="1:12" x14ac:dyDescent="0.25">
      <c r="A157" s="6" t="s">
        <v>1008</v>
      </c>
      <c r="B157" s="33" t="s">
        <v>217</v>
      </c>
      <c r="C157" s="8">
        <v>4.7750406486000001</v>
      </c>
      <c r="D157" s="11" t="str">
        <f t="shared" si="54"/>
        <v>N/A</v>
      </c>
      <c r="E157" s="8">
        <v>2.5012753970000001</v>
      </c>
      <c r="F157" s="11" t="str">
        <f t="shared" si="55"/>
        <v>N/A</v>
      </c>
      <c r="G157" s="8">
        <v>2.4795708284</v>
      </c>
      <c r="H157" s="11" t="str">
        <f t="shared" si="56"/>
        <v>N/A</v>
      </c>
      <c r="I157" s="12">
        <v>-47.6</v>
      </c>
      <c r="J157" s="12">
        <v>-0.86799999999999999</v>
      </c>
      <c r="K157" s="41" t="s">
        <v>732</v>
      </c>
      <c r="L157" s="9" t="str">
        <f t="shared" si="57"/>
        <v>Yes</v>
      </c>
    </row>
    <row r="158" spans="1:12" x14ac:dyDescent="0.25">
      <c r="A158" s="16" t="s">
        <v>1009</v>
      </c>
      <c r="B158" s="33" t="s">
        <v>217</v>
      </c>
      <c r="C158" s="8">
        <v>23.740788494</v>
      </c>
      <c r="D158" s="11" t="str">
        <f t="shared" si="54"/>
        <v>N/A</v>
      </c>
      <c r="E158" s="8">
        <v>6.2121890521000003</v>
      </c>
      <c r="F158" s="11" t="str">
        <f t="shared" si="55"/>
        <v>N/A</v>
      </c>
      <c r="G158" s="8">
        <v>5.8638473439999999</v>
      </c>
      <c r="H158" s="11" t="str">
        <f t="shared" si="56"/>
        <v>N/A</v>
      </c>
      <c r="I158" s="12">
        <v>-73.8</v>
      </c>
      <c r="J158" s="12">
        <v>-5.61</v>
      </c>
      <c r="K158" s="41" t="s">
        <v>732</v>
      </c>
      <c r="L158" s="9" t="str">
        <f t="shared" si="57"/>
        <v>Yes</v>
      </c>
    </row>
    <row r="159" spans="1:12" x14ac:dyDescent="0.25">
      <c r="A159" s="16" t="s">
        <v>1010</v>
      </c>
      <c r="B159" s="33" t="s">
        <v>217</v>
      </c>
      <c r="C159" s="8">
        <v>8.180084548</v>
      </c>
      <c r="D159" s="11" t="str">
        <f t="shared" si="54"/>
        <v>N/A</v>
      </c>
      <c r="E159" s="8">
        <v>6.8158276361999999</v>
      </c>
      <c r="F159" s="11" t="str">
        <f t="shared" si="55"/>
        <v>N/A</v>
      </c>
      <c r="G159" s="8">
        <v>7.2466625832</v>
      </c>
      <c r="H159" s="11" t="str">
        <f t="shared" si="56"/>
        <v>N/A</v>
      </c>
      <c r="I159" s="12">
        <v>-16.7</v>
      </c>
      <c r="J159" s="12">
        <v>6.3209999999999997</v>
      </c>
      <c r="K159" s="41" t="s">
        <v>732</v>
      </c>
      <c r="L159" s="9" t="str">
        <f t="shared" si="57"/>
        <v>Yes</v>
      </c>
    </row>
    <row r="160" spans="1:12" x14ac:dyDescent="0.25">
      <c r="A160" s="16" t="s">
        <v>1011</v>
      </c>
      <c r="B160" s="33" t="s">
        <v>217</v>
      </c>
      <c r="C160" s="8">
        <v>0.27554712219999999</v>
      </c>
      <c r="D160" s="11" t="str">
        <f t="shared" si="54"/>
        <v>N/A</v>
      </c>
      <c r="E160" s="8">
        <v>0.2278339258</v>
      </c>
      <c r="F160" s="11" t="str">
        <f t="shared" si="55"/>
        <v>N/A</v>
      </c>
      <c r="G160" s="8">
        <v>0.2021333689</v>
      </c>
      <c r="H160" s="11" t="str">
        <f t="shared" si="56"/>
        <v>N/A</v>
      </c>
      <c r="I160" s="12">
        <v>-17.3</v>
      </c>
      <c r="J160" s="12">
        <v>-11.3</v>
      </c>
      <c r="K160" s="41" t="s">
        <v>732</v>
      </c>
      <c r="L160" s="9" t="str">
        <f t="shared" si="57"/>
        <v>Yes</v>
      </c>
    </row>
    <row r="161" spans="1:12" x14ac:dyDescent="0.25">
      <c r="A161" s="16" t="s">
        <v>1012</v>
      </c>
      <c r="B161" s="33" t="s">
        <v>217</v>
      </c>
      <c r="C161" s="8">
        <v>0.44743219179999999</v>
      </c>
      <c r="D161" s="11" t="str">
        <f t="shared" si="54"/>
        <v>N/A</v>
      </c>
      <c r="E161" s="8">
        <v>0.40172593359999997</v>
      </c>
      <c r="F161" s="11" t="str">
        <f t="shared" si="55"/>
        <v>N/A</v>
      </c>
      <c r="G161" s="8">
        <v>0.39235767519999998</v>
      </c>
      <c r="H161" s="11" t="str">
        <f t="shared" si="56"/>
        <v>N/A</v>
      </c>
      <c r="I161" s="12">
        <v>-10.199999999999999</v>
      </c>
      <c r="J161" s="12">
        <v>-2.33</v>
      </c>
      <c r="K161" s="41" t="s">
        <v>732</v>
      </c>
      <c r="L161" s="9" t="str">
        <f t="shared" si="57"/>
        <v>Yes</v>
      </c>
    </row>
    <row r="162" spans="1:12" x14ac:dyDescent="0.25">
      <c r="A162" s="2" t="s">
        <v>1013</v>
      </c>
      <c r="B162" s="33" t="s">
        <v>217</v>
      </c>
      <c r="C162" s="34">
        <v>19400</v>
      </c>
      <c r="D162" s="11" t="str">
        <f t="shared" si="54"/>
        <v>N/A</v>
      </c>
      <c r="E162" s="34">
        <v>1619</v>
      </c>
      <c r="F162" s="11" t="str">
        <f t="shared" si="55"/>
        <v>N/A</v>
      </c>
      <c r="G162" s="34">
        <v>1678</v>
      </c>
      <c r="H162" s="11" t="str">
        <f t="shared" si="56"/>
        <v>N/A</v>
      </c>
      <c r="I162" s="12">
        <v>-91.7</v>
      </c>
      <c r="J162" s="12">
        <v>3.6440000000000001</v>
      </c>
      <c r="K162" s="41" t="s">
        <v>732</v>
      </c>
      <c r="L162" s="9" t="str">
        <f t="shared" si="57"/>
        <v>Yes</v>
      </c>
    </row>
    <row r="163" spans="1:12" ht="25" x14ac:dyDescent="0.25">
      <c r="A163" s="16" t="s">
        <v>1014</v>
      </c>
      <c r="B163" s="33" t="s">
        <v>217</v>
      </c>
      <c r="C163" s="34">
        <v>43475</v>
      </c>
      <c r="D163" s="11" t="str">
        <f>IF($B163="N/A","N/A",IF(C163&gt;10,"No",IF(C163&lt;-10,"No","Yes")))</f>
        <v>N/A</v>
      </c>
      <c r="E163" s="34">
        <v>24809</v>
      </c>
      <c r="F163" s="11" t="str">
        <f>IF($B163="N/A","N/A",IF(E163&gt;10,"No",IF(E163&lt;-10,"No","Yes")))</f>
        <v>N/A</v>
      </c>
      <c r="G163" s="34">
        <v>26107</v>
      </c>
      <c r="H163" s="11" t="str">
        <f>IF($B163="N/A","N/A",IF(G163&gt;10,"No",IF(G163&lt;-10,"No","Yes")))</f>
        <v>N/A</v>
      </c>
      <c r="I163" s="12">
        <v>-42.9</v>
      </c>
      <c r="J163" s="12">
        <v>5.2320000000000002</v>
      </c>
      <c r="K163" s="41" t="s">
        <v>732</v>
      </c>
      <c r="L163" s="9" t="str">
        <f t="shared" si="57"/>
        <v>Yes</v>
      </c>
    </row>
    <row r="164" spans="1:12" x14ac:dyDescent="0.25">
      <c r="A164" s="4" t="s">
        <v>1015</v>
      </c>
      <c r="B164" s="33" t="s">
        <v>217</v>
      </c>
      <c r="C164" s="34">
        <v>16281</v>
      </c>
      <c r="D164" s="11" t="str">
        <f t="shared" ref="D164:D238" si="58">IF($B164="N/A","N/A",IF(C164&gt;10,"No",IF(C164&lt;-10,"No","Yes")))</f>
        <v>N/A</v>
      </c>
      <c r="E164" s="34">
        <v>18082</v>
      </c>
      <c r="F164" s="11" t="str">
        <f t="shared" ref="F164:F238" si="59">IF($B164="N/A","N/A",IF(E164&gt;10,"No",IF(E164&lt;-10,"No","Yes")))</f>
        <v>N/A</v>
      </c>
      <c r="G164" s="34">
        <v>20173</v>
      </c>
      <c r="H164" s="11" t="str">
        <f t="shared" ref="H164:H227" si="60">IF($B164="N/A","N/A",IF(G164&gt;10,"No",IF(G164&lt;-10,"No","Yes")))</f>
        <v>N/A</v>
      </c>
      <c r="I164" s="12">
        <v>11.06</v>
      </c>
      <c r="J164" s="12">
        <v>11.56</v>
      </c>
      <c r="K164" s="41" t="s">
        <v>732</v>
      </c>
      <c r="L164" s="9" t="str">
        <f t="shared" ref="L164:L227" si="61">IF(J164="Div by 0", "N/A", IF(K164="N/A","N/A", IF(J164&gt;VALUE(MID(K164,1,2)), "No", IF(J164&lt;-1*VALUE(MID(K164,1,2)), "No", "Yes"))))</f>
        <v>Yes</v>
      </c>
    </row>
    <row r="165" spans="1:12" x14ac:dyDescent="0.25">
      <c r="A165" s="50" t="s">
        <v>71</v>
      </c>
      <c r="B165" s="33" t="s">
        <v>217</v>
      </c>
      <c r="C165" s="8">
        <v>1.8131500991</v>
      </c>
      <c r="D165" s="11" t="str">
        <f t="shared" si="58"/>
        <v>N/A</v>
      </c>
      <c r="E165" s="8">
        <v>1.9338975383000001</v>
      </c>
      <c r="F165" s="11" t="str">
        <f t="shared" si="59"/>
        <v>N/A</v>
      </c>
      <c r="G165" s="8">
        <v>2.0369093261</v>
      </c>
      <c r="H165" s="11" t="str">
        <f t="shared" si="60"/>
        <v>N/A</v>
      </c>
      <c r="I165" s="12">
        <v>6.66</v>
      </c>
      <c r="J165" s="12">
        <v>5.327</v>
      </c>
      <c r="K165" s="41" t="s">
        <v>732</v>
      </c>
      <c r="L165" s="9" t="str">
        <f t="shared" si="61"/>
        <v>Yes</v>
      </c>
    </row>
    <row r="166" spans="1:12" x14ac:dyDescent="0.25">
      <c r="A166" s="4" t="s">
        <v>111</v>
      </c>
      <c r="B166" s="33" t="s">
        <v>217</v>
      </c>
      <c r="C166" s="8">
        <v>5.8188412634000004</v>
      </c>
      <c r="D166" s="11" t="str">
        <f t="shared" si="58"/>
        <v>N/A</v>
      </c>
      <c r="E166" s="8">
        <v>5.6571946228999996</v>
      </c>
      <c r="F166" s="11" t="str">
        <f t="shared" si="59"/>
        <v>N/A</v>
      </c>
      <c r="G166" s="8">
        <v>5.6431150076999996</v>
      </c>
      <c r="H166" s="11" t="str">
        <f t="shared" si="60"/>
        <v>N/A</v>
      </c>
      <c r="I166" s="12">
        <v>-2.78</v>
      </c>
      <c r="J166" s="12">
        <v>-0.249</v>
      </c>
      <c r="K166" s="41" t="s">
        <v>732</v>
      </c>
      <c r="L166" s="9" t="str">
        <f t="shared" si="61"/>
        <v>Yes</v>
      </c>
    </row>
    <row r="167" spans="1:12" x14ac:dyDescent="0.25">
      <c r="A167" s="4" t="s">
        <v>112</v>
      </c>
      <c r="B167" s="33" t="s">
        <v>217</v>
      </c>
      <c r="C167" s="8">
        <v>4.7145949741999997</v>
      </c>
      <c r="D167" s="11" t="str">
        <f t="shared" si="58"/>
        <v>N/A</v>
      </c>
      <c r="E167" s="8">
        <v>5.3820523444999999</v>
      </c>
      <c r="F167" s="11" t="str">
        <f t="shared" si="59"/>
        <v>N/A</v>
      </c>
      <c r="G167" s="8">
        <v>6.0149019542</v>
      </c>
      <c r="H167" s="11" t="str">
        <f t="shared" si="60"/>
        <v>N/A</v>
      </c>
      <c r="I167" s="12">
        <v>14.16</v>
      </c>
      <c r="J167" s="12">
        <v>11.76</v>
      </c>
      <c r="K167" s="41" t="s">
        <v>732</v>
      </c>
      <c r="L167" s="9" t="str">
        <f t="shared" si="61"/>
        <v>Yes</v>
      </c>
    </row>
    <row r="168" spans="1:12" x14ac:dyDescent="0.25">
      <c r="A168" s="4" t="s">
        <v>113</v>
      </c>
      <c r="B168" s="33" t="s">
        <v>217</v>
      </c>
      <c r="C168" s="8">
        <v>2.4513252999999999E-2</v>
      </c>
      <c r="D168" s="11" t="str">
        <f t="shared" si="58"/>
        <v>N/A</v>
      </c>
      <c r="E168" s="8">
        <v>3.3467130300000002E-2</v>
      </c>
      <c r="F168" s="11" t="str">
        <f t="shared" si="59"/>
        <v>N/A</v>
      </c>
      <c r="G168" s="8">
        <v>6.7377789600000002E-2</v>
      </c>
      <c r="H168" s="11" t="str">
        <f t="shared" si="60"/>
        <v>N/A</v>
      </c>
      <c r="I168" s="12">
        <v>36.53</v>
      </c>
      <c r="J168" s="12">
        <v>101.3</v>
      </c>
      <c r="K168" s="41" t="s">
        <v>732</v>
      </c>
      <c r="L168" s="9" t="str">
        <f t="shared" si="61"/>
        <v>No</v>
      </c>
    </row>
    <row r="169" spans="1:12" x14ac:dyDescent="0.25">
      <c r="A169" s="4" t="s">
        <v>114</v>
      </c>
      <c r="B169" s="33" t="s">
        <v>217</v>
      </c>
      <c r="C169" s="8">
        <v>1.1678491100000001E-2</v>
      </c>
      <c r="D169" s="11" t="str">
        <f t="shared" si="58"/>
        <v>N/A</v>
      </c>
      <c r="E169" s="8">
        <v>1.6295760999999999E-2</v>
      </c>
      <c r="F169" s="11" t="str">
        <f t="shared" si="59"/>
        <v>N/A</v>
      </c>
      <c r="G169" s="8">
        <v>1.4531765699999999E-2</v>
      </c>
      <c r="H169" s="11" t="str">
        <f t="shared" si="60"/>
        <v>N/A</v>
      </c>
      <c r="I169" s="12">
        <v>39.54</v>
      </c>
      <c r="J169" s="12">
        <v>-10.8</v>
      </c>
      <c r="K169" s="41" t="s">
        <v>732</v>
      </c>
      <c r="L169" s="9" t="str">
        <f t="shared" si="61"/>
        <v>Yes</v>
      </c>
    </row>
    <row r="170" spans="1:12" x14ac:dyDescent="0.25">
      <c r="A170" s="4" t="s">
        <v>428</v>
      </c>
      <c r="B170" s="33" t="s">
        <v>217</v>
      </c>
      <c r="C170" s="34">
        <v>5397</v>
      </c>
      <c r="D170" s="11" t="str">
        <f>IF($B170="N/A","N/A",IF(C170&gt;10,"No",IF(C170&lt;-10,"No","Yes")))</f>
        <v>N/A</v>
      </c>
      <c r="E170" s="34">
        <v>5296</v>
      </c>
      <c r="F170" s="11" t="str">
        <f>IF($B170="N/A","N/A",IF(E170&gt;10,"No",IF(E170&lt;-10,"No","Yes")))</f>
        <v>N/A</v>
      </c>
      <c r="G170" s="34">
        <v>5368</v>
      </c>
      <c r="H170" s="11" t="str">
        <f>IF($B170="N/A","N/A",IF(G170&gt;10,"No",IF(G170&lt;-10,"No","Yes")))</f>
        <v>N/A</v>
      </c>
      <c r="I170" s="12">
        <v>-1.87</v>
      </c>
      <c r="J170" s="12">
        <v>1.36</v>
      </c>
      <c r="K170" s="41" t="s">
        <v>732</v>
      </c>
      <c r="L170" s="9" t="str">
        <f t="shared" si="61"/>
        <v>Yes</v>
      </c>
    </row>
    <row r="171" spans="1:12" x14ac:dyDescent="0.25">
      <c r="A171" s="4" t="s">
        <v>429</v>
      </c>
      <c r="B171" s="33" t="s">
        <v>217</v>
      </c>
      <c r="C171" s="34">
        <v>154</v>
      </c>
      <c r="D171" s="11" t="str">
        <f>IF($B171="N/A","N/A",IF(C171&gt;10,"No",IF(C171&lt;-10,"No","Yes")))</f>
        <v>N/A</v>
      </c>
      <c r="E171" s="34">
        <v>137</v>
      </c>
      <c r="F171" s="11" t="str">
        <f>IF($B171="N/A","N/A",IF(E171&gt;10,"No",IF(E171&lt;-10,"No","Yes")))</f>
        <v>N/A</v>
      </c>
      <c r="G171" s="34">
        <v>103</v>
      </c>
      <c r="H171" s="11" t="str">
        <f>IF($B171="N/A","N/A",IF(G171&gt;10,"No",IF(G171&lt;-10,"No","Yes")))</f>
        <v>N/A</v>
      </c>
      <c r="I171" s="12">
        <v>-11</v>
      </c>
      <c r="J171" s="12">
        <v>-24.8</v>
      </c>
      <c r="K171" s="41" t="s">
        <v>732</v>
      </c>
      <c r="L171" s="9" t="str">
        <f t="shared" si="61"/>
        <v>Yes</v>
      </c>
    </row>
    <row r="172" spans="1:12" x14ac:dyDescent="0.25">
      <c r="A172" s="4" t="s">
        <v>430</v>
      </c>
      <c r="B172" s="33" t="s">
        <v>217</v>
      </c>
      <c r="C172" s="34">
        <v>5033</v>
      </c>
      <c r="D172" s="11" t="str">
        <f>IF($B172="N/A","N/A",IF(C172&gt;10,"No",IF(C172&lt;-10,"No","Yes")))</f>
        <v>N/A</v>
      </c>
      <c r="E172" s="34">
        <v>5705</v>
      </c>
      <c r="F172" s="11" t="str">
        <f>IF($B172="N/A","N/A",IF(E172&gt;10,"No",IF(E172&lt;-10,"No","Yes")))</f>
        <v>N/A</v>
      </c>
      <c r="G172" s="34">
        <v>6278</v>
      </c>
      <c r="H172" s="11" t="str">
        <f>IF($B172="N/A","N/A",IF(G172&gt;10,"No",IF(G172&lt;-10,"No","Yes")))</f>
        <v>N/A</v>
      </c>
      <c r="I172" s="12">
        <v>13.35</v>
      </c>
      <c r="J172" s="12">
        <v>10.039999999999999</v>
      </c>
      <c r="K172" s="41" t="s">
        <v>732</v>
      </c>
      <c r="L172" s="9" t="str">
        <f t="shared" si="61"/>
        <v>Yes</v>
      </c>
    </row>
    <row r="173" spans="1:12" x14ac:dyDescent="0.25">
      <c r="A173" s="4" t="s">
        <v>431</v>
      </c>
      <c r="B173" s="33" t="s">
        <v>217</v>
      </c>
      <c r="C173" s="34">
        <v>5573</v>
      </c>
      <c r="D173" s="11" t="str">
        <f>IF($B173="N/A","N/A",IF(C173&gt;10,"No",IF(C173&lt;-10,"No","Yes")))</f>
        <v>N/A</v>
      </c>
      <c r="E173" s="34">
        <v>6765</v>
      </c>
      <c r="F173" s="11" t="str">
        <f>IF($B173="N/A","N/A",IF(E173&gt;10,"No",IF(E173&lt;-10,"No","Yes")))</f>
        <v>N/A</v>
      </c>
      <c r="G173" s="34">
        <v>8059</v>
      </c>
      <c r="H173" s="11" t="str">
        <f>IF($B173="N/A","N/A",IF(G173&gt;10,"No",IF(G173&lt;-10,"No","Yes")))</f>
        <v>N/A</v>
      </c>
      <c r="I173" s="12">
        <v>21.39</v>
      </c>
      <c r="J173" s="12">
        <v>19.13</v>
      </c>
      <c r="K173" s="41" t="s">
        <v>732</v>
      </c>
      <c r="L173" s="9" t="str">
        <f t="shared" si="61"/>
        <v>Yes</v>
      </c>
    </row>
    <row r="174" spans="1:12" x14ac:dyDescent="0.25">
      <c r="A174" s="4" t="s">
        <v>432</v>
      </c>
      <c r="B174" s="33" t="s">
        <v>217</v>
      </c>
      <c r="C174" s="34">
        <v>124</v>
      </c>
      <c r="D174" s="11" t="str">
        <f>IF($B174="N/A","N/A",IF(C174&gt;10,"No",IF(C174&lt;-10,"No","Yes")))</f>
        <v>N/A</v>
      </c>
      <c r="E174" s="34">
        <v>179</v>
      </c>
      <c r="F174" s="11" t="str">
        <f>IF($B174="N/A","N/A",IF(E174&gt;10,"No",IF(E174&lt;-10,"No","Yes")))</f>
        <v>N/A</v>
      </c>
      <c r="G174" s="34">
        <v>365</v>
      </c>
      <c r="H174" s="11" t="str">
        <f>IF($B174="N/A","N/A",IF(G174&gt;10,"No",IF(G174&lt;-10,"No","Yes")))</f>
        <v>N/A</v>
      </c>
      <c r="I174" s="12">
        <v>44.35</v>
      </c>
      <c r="J174" s="12">
        <v>103.9</v>
      </c>
      <c r="K174" s="41" t="s">
        <v>732</v>
      </c>
      <c r="L174" s="9" t="str">
        <f t="shared" si="61"/>
        <v>No</v>
      </c>
    </row>
    <row r="175" spans="1:12" x14ac:dyDescent="0.25">
      <c r="A175" s="6" t="s">
        <v>1016</v>
      </c>
      <c r="B175" s="33" t="s">
        <v>217</v>
      </c>
      <c r="C175" s="34">
        <v>12631</v>
      </c>
      <c r="D175" s="11" t="str">
        <f t="shared" si="58"/>
        <v>N/A</v>
      </c>
      <c r="E175" s="34">
        <v>12755</v>
      </c>
      <c r="F175" s="11" t="str">
        <f t="shared" si="59"/>
        <v>N/A</v>
      </c>
      <c r="G175" s="34">
        <v>12442</v>
      </c>
      <c r="H175" s="11" t="str">
        <f t="shared" si="60"/>
        <v>N/A</v>
      </c>
      <c r="I175" s="12">
        <v>0.98170000000000002</v>
      </c>
      <c r="J175" s="12">
        <v>-2.4500000000000002</v>
      </c>
      <c r="K175" s="41" t="s">
        <v>732</v>
      </c>
      <c r="L175" s="9" t="str">
        <f t="shared" si="61"/>
        <v>Yes</v>
      </c>
    </row>
    <row r="176" spans="1:12" x14ac:dyDescent="0.25">
      <c r="A176" s="4" t="s">
        <v>1017</v>
      </c>
      <c r="B176" s="33" t="s">
        <v>217</v>
      </c>
      <c r="C176" s="34">
        <v>5231</v>
      </c>
      <c r="D176" s="11" t="str">
        <f>IF($B176="N/A","N/A",IF(C176&gt;10,"No",IF(C176&lt;-10,"No","Yes")))</f>
        <v>N/A</v>
      </c>
      <c r="E176" s="34">
        <v>5092</v>
      </c>
      <c r="F176" s="11" t="str">
        <f>IF($B176="N/A","N/A",IF(E176&gt;10,"No",IF(E176&lt;-10,"No","Yes")))</f>
        <v>N/A</v>
      </c>
      <c r="G176" s="34">
        <v>5123</v>
      </c>
      <c r="H176" s="11" t="str">
        <f>IF($B176="N/A","N/A",IF(G176&gt;10,"No",IF(G176&lt;-10,"No","Yes")))</f>
        <v>N/A</v>
      </c>
      <c r="I176" s="12">
        <v>-2.66</v>
      </c>
      <c r="J176" s="12">
        <v>0.60880000000000001</v>
      </c>
      <c r="K176" s="41" t="s">
        <v>732</v>
      </c>
      <c r="L176" s="9" t="str">
        <f t="shared" si="61"/>
        <v>Yes</v>
      </c>
    </row>
    <row r="177" spans="1:12" x14ac:dyDescent="0.25">
      <c r="A177" s="4" t="s">
        <v>1018</v>
      </c>
      <c r="B177" s="33" t="s">
        <v>217</v>
      </c>
      <c r="C177" s="34">
        <v>143</v>
      </c>
      <c r="D177" s="11" t="str">
        <f>IF($B177="N/A","N/A",IF(C177&gt;10,"No",IF(C177&lt;-10,"No","Yes")))</f>
        <v>N/A</v>
      </c>
      <c r="E177" s="34">
        <v>128</v>
      </c>
      <c r="F177" s="11" t="str">
        <f>IF($B177="N/A","N/A",IF(E177&gt;10,"No",IF(E177&lt;-10,"No","Yes")))</f>
        <v>N/A</v>
      </c>
      <c r="G177" s="34">
        <v>97</v>
      </c>
      <c r="H177" s="11" t="str">
        <f>IF($B177="N/A","N/A",IF(G177&gt;10,"No",IF(G177&lt;-10,"No","Yes")))</f>
        <v>N/A</v>
      </c>
      <c r="I177" s="12">
        <v>-10.5</v>
      </c>
      <c r="J177" s="12">
        <v>-24.2</v>
      </c>
      <c r="K177" s="41" t="s">
        <v>732</v>
      </c>
      <c r="L177" s="9" t="str">
        <f t="shared" si="61"/>
        <v>Yes</v>
      </c>
    </row>
    <row r="178" spans="1:12" ht="25" x14ac:dyDescent="0.25">
      <c r="A178" s="4" t="s">
        <v>1019</v>
      </c>
      <c r="B178" s="33" t="s">
        <v>217</v>
      </c>
      <c r="C178" s="34">
        <v>2904</v>
      </c>
      <c r="D178" s="11" t="str">
        <f>IF($B178="N/A","N/A",IF(C178&gt;10,"No",IF(C178&lt;-10,"No","Yes")))</f>
        <v>N/A</v>
      </c>
      <c r="E178" s="34">
        <v>2975</v>
      </c>
      <c r="F178" s="11" t="str">
        <f>IF($B178="N/A","N/A",IF(E178&gt;10,"No",IF(E178&lt;-10,"No","Yes")))</f>
        <v>N/A</v>
      </c>
      <c r="G178" s="34">
        <v>2993</v>
      </c>
      <c r="H178" s="11" t="str">
        <f>IF($B178="N/A","N/A",IF(G178&gt;10,"No",IF(G178&lt;-10,"No","Yes")))</f>
        <v>N/A</v>
      </c>
      <c r="I178" s="12">
        <v>2.4449999999999998</v>
      </c>
      <c r="J178" s="12">
        <v>0.60499999999999998</v>
      </c>
      <c r="K178" s="41" t="s">
        <v>732</v>
      </c>
      <c r="L178" s="9" t="str">
        <f t="shared" si="61"/>
        <v>Yes</v>
      </c>
    </row>
    <row r="179" spans="1:12" x14ac:dyDescent="0.25">
      <c r="A179" s="4" t="s">
        <v>1020</v>
      </c>
      <c r="B179" s="33" t="s">
        <v>217</v>
      </c>
      <c r="C179" s="34">
        <v>4236</v>
      </c>
      <c r="D179" s="11" t="str">
        <f>IF($B179="N/A","N/A",IF(C179&gt;10,"No",IF(C179&lt;-10,"No","Yes")))</f>
        <v>N/A</v>
      </c>
      <c r="E179" s="34">
        <v>4428</v>
      </c>
      <c r="F179" s="11" t="str">
        <f>IF($B179="N/A","N/A",IF(E179&gt;10,"No",IF(E179&lt;-10,"No","Yes")))</f>
        <v>N/A</v>
      </c>
      <c r="G179" s="34">
        <v>4066</v>
      </c>
      <c r="H179" s="11" t="str">
        <f>IF($B179="N/A","N/A",IF(G179&gt;10,"No",IF(G179&lt;-10,"No","Yes")))</f>
        <v>N/A</v>
      </c>
      <c r="I179" s="12">
        <v>4.5330000000000004</v>
      </c>
      <c r="J179" s="12">
        <v>-8.18</v>
      </c>
      <c r="K179" s="41" t="s">
        <v>732</v>
      </c>
      <c r="L179" s="9" t="str">
        <f t="shared" si="61"/>
        <v>Yes</v>
      </c>
    </row>
    <row r="180" spans="1:12" ht="25" x14ac:dyDescent="0.25">
      <c r="A180" s="4" t="s">
        <v>1021</v>
      </c>
      <c r="B180" s="33" t="s">
        <v>217</v>
      </c>
      <c r="C180" s="34">
        <v>117</v>
      </c>
      <c r="D180" s="11" t="str">
        <f>IF($B180="N/A","N/A",IF(C180&gt;10,"No",IF(C180&lt;-10,"No","Yes")))</f>
        <v>N/A</v>
      </c>
      <c r="E180" s="34">
        <v>132</v>
      </c>
      <c r="F180" s="11" t="str">
        <f>IF($B180="N/A","N/A",IF(E180&gt;10,"No",IF(E180&lt;-10,"No","Yes")))</f>
        <v>N/A</v>
      </c>
      <c r="G180" s="34">
        <v>163</v>
      </c>
      <c r="H180" s="11" t="str">
        <f>IF($B180="N/A","N/A",IF(G180&gt;10,"No",IF(G180&lt;-10,"No","Yes")))</f>
        <v>N/A</v>
      </c>
      <c r="I180" s="12">
        <v>12.82</v>
      </c>
      <c r="J180" s="12">
        <v>23.48</v>
      </c>
      <c r="K180" s="41" t="s">
        <v>732</v>
      </c>
      <c r="L180" s="9" t="str">
        <f t="shared" si="61"/>
        <v>Yes</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186</v>
      </c>
      <c r="D193" s="11" t="str">
        <f t="shared" si="58"/>
        <v>N/A</v>
      </c>
      <c r="E193" s="1">
        <v>280</v>
      </c>
      <c r="F193" s="11" t="str">
        <f t="shared" si="59"/>
        <v>N/A</v>
      </c>
      <c r="G193" s="1">
        <v>381</v>
      </c>
      <c r="H193" s="11" t="str">
        <f t="shared" si="60"/>
        <v>N/A</v>
      </c>
      <c r="I193" s="12">
        <v>50.54</v>
      </c>
      <c r="J193" s="12">
        <v>36.07</v>
      </c>
      <c r="K193" s="41" t="s">
        <v>732</v>
      </c>
      <c r="L193" s="11" t="str">
        <f t="shared" si="61"/>
        <v>No</v>
      </c>
    </row>
    <row r="194" spans="1:12" ht="25" x14ac:dyDescent="0.25">
      <c r="A194" s="4" t="s">
        <v>1035</v>
      </c>
      <c r="B194" s="33" t="s">
        <v>217</v>
      </c>
      <c r="C194" s="34">
        <v>0</v>
      </c>
      <c r="D194" s="11" t="str">
        <f t="shared" si="58"/>
        <v>N/A</v>
      </c>
      <c r="E194" s="34">
        <v>11</v>
      </c>
      <c r="F194" s="11" t="str">
        <f t="shared" si="59"/>
        <v>N/A</v>
      </c>
      <c r="G194" s="34">
        <v>11</v>
      </c>
      <c r="H194" s="11" t="str">
        <f t="shared" si="60"/>
        <v>N/A</v>
      </c>
      <c r="I194" s="12" t="s">
        <v>1742</v>
      </c>
      <c r="J194" s="12">
        <v>0</v>
      </c>
      <c r="K194" s="41" t="s">
        <v>732</v>
      </c>
      <c r="L194" s="9" t="str">
        <f t="shared" si="61"/>
        <v>Yes</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112</v>
      </c>
      <c r="D196" s="11" t="str">
        <f t="shared" si="58"/>
        <v>N/A</v>
      </c>
      <c r="E196" s="34">
        <v>161</v>
      </c>
      <c r="F196" s="11" t="str">
        <f t="shared" si="59"/>
        <v>N/A</v>
      </c>
      <c r="G196" s="34">
        <v>216</v>
      </c>
      <c r="H196" s="11" t="str">
        <f t="shared" si="60"/>
        <v>N/A</v>
      </c>
      <c r="I196" s="12">
        <v>43.75</v>
      </c>
      <c r="J196" s="12">
        <v>34.159999999999997</v>
      </c>
      <c r="K196" s="41" t="s">
        <v>732</v>
      </c>
      <c r="L196" s="9" t="str">
        <f t="shared" si="61"/>
        <v>No</v>
      </c>
    </row>
    <row r="197" spans="1:12" ht="25" x14ac:dyDescent="0.25">
      <c r="A197" s="4" t="s">
        <v>1038</v>
      </c>
      <c r="B197" s="33" t="s">
        <v>217</v>
      </c>
      <c r="C197" s="34">
        <v>74</v>
      </c>
      <c r="D197" s="11" t="str">
        <f t="shared" si="58"/>
        <v>N/A</v>
      </c>
      <c r="E197" s="34">
        <v>116</v>
      </c>
      <c r="F197" s="11" t="str">
        <f t="shared" si="59"/>
        <v>N/A</v>
      </c>
      <c r="G197" s="34">
        <v>163</v>
      </c>
      <c r="H197" s="11" t="str">
        <f t="shared" si="60"/>
        <v>N/A</v>
      </c>
      <c r="I197" s="12">
        <v>56.76</v>
      </c>
      <c r="J197" s="12">
        <v>40.520000000000003</v>
      </c>
      <c r="K197" s="41" t="s">
        <v>732</v>
      </c>
      <c r="L197" s="9" t="str">
        <f t="shared" si="61"/>
        <v>No</v>
      </c>
    </row>
    <row r="198" spans="1:12" ht="25" x14ac:dyDescent="0.25">
      <c r="A198" s="4" t="s">
        <v>1039</v>
      </c>
      <c r="B198" s="33" t="s">
        <v>217</v>
      </c>
      <c r="C198" s="34">
        <v>0</v>
      </c>
      <c r="D198" s="11" t="str">
        <f t="shared" si="58"/>
        <v>N/A</v>
      </c>
      <c r="E198" s="34">
        <v>11</v>
      </c>
      <c r="F198" s="11" t="str">
        <f t="shared" si="59"/>
        <v>N/A</v>
      </c>
      <c r="G198" s="34">
        <v>11</v>
      </c>
      <c r="H198" s="11" t="str">
        <f t="shared" si="60"/>
        <v>N/A</v>
      </c>
      <c r="I198" s="12" t="s">
        <v>1742</v>
      </c>
      <c r="J198" s="12">
        <v>-50</v>
      </c>
      <c r="K198" s="41" t="s">
        <v>732</v>
      </c>
      <c r="L198" s="9" t="str">
        <f t="shared" si="61"/>
        <v>No</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3407</v>
      </c>
      <c r="D205" s="11" t="str">
        <f t="shared" si="58"/>
        <v>N/A</v>
      </c>
      <c r="E205" s="1">
        <v>4986</v>
      </c>
      <c r="F205" s="11" t="str">
        <f t="shared" si="59"/>
        <v>N/A</v>
      </c>
      <c r="G205" s="1">
        <v>7291</v>
      </c>
      <c r="H205" s="11" t="str">
        <f t="shared" si="60"/>
        <v>N/A</v>
      </c>
      <c r="I205" s="12">
        <v>46.35</v>
      </c>
      <c r="J205" s="12">
        <v>46.23</v>
      </c>
      <c r="K205" s="41" t="s">
        <v>732</v>
      </c>
      <c r="L205" s="11" t="str">
        <f t="shared" si="61"/>
        <v>No</v>
      </c>
    </row>
    <row r="206" spans="1:12" x14ac:dyDescent="0.25">
      <c r="A206" s="4" t="s">
        <v>1047</v>
      </c>
      <c r="B206" s="33" t="s">
        <v>217</v>
      </c>
      <c r="C206" s="34">
        <v>160</v>
      </c>
      <c r="D206" s="11" t="str">
        <f t="shared" si="58"/>
        <v>N/A</v>
      </c>
      <c r="E206" s="34">
        <v>195</v>
      </c>
      <c r="F206" s="11" t="str">
        <f t="shared" si="59"/>
        <v>N/A</v>
      </c>
      <c r="G206" s="34">
        <v>237</v>
      </c>
      <c r="H206" s="11" t="str">
        <f t="shared" si="60"/>
        <v>N/A</v>
      </c>
      <c r="I206" s="12">
        <v>21.88</v>
      </c>
      <c r="J206" s="12">
        <v>21.54</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-18.2</v>
      </c>
      <c r="J207" s="12">
        <v>-33.299999999999997</v>
      </c>
      <c r="K207" s="41" t="s">
        <v>732</v>
      </c>
      <c r="L207" s="9" t="str">
        <f t="shared" si="61"/>
        <v>No</v>
      </c>
    </row>
    <row r="208" spans="1:12" x14ac:dyDescent="0.25">
      <c r="A208" s="4" t="s">
        <v>1049</v>
      </c>
      <c r="B208" s="33" t="s">
        <v>217</v>
      </c>
      <c r="C208" s="34">
        <v>2006</v>
      </c>
      <c r="D208" s="11" t="str">
        <f t="shared" si="58"/>
        <v>N/A</v>
      </c>
      <c r="E208" s="34">
        <v>2560</v>
      </c>
      <c r="F208" s="11" t="str">
        <f t="shared" si="59"/>
        <v>N/A</v>
      </c>
      <c r="G208" s="34">
        <v>3061</v>
      </c>
      <c r="H208" s="11" t="str">
        <f t="shared" si="60"/>
        <v>N/A</v>
      </c>
      <c r="I208" s="12">
        <v>27.62</v>
      </c>
      <c r="J208" s="12">
        <v>19.57</v>
      </c>
      <c r="K208" s="41" t="s">
        <v>732</v>
      </c>
      <c r="L208" s="9" t="str">
        <f t="shared" si="61"/>
        <v>Yes</v>
      </c>
    </row>
    <row r="209" spans="1:12" x14ac:dyDescent="0.25">
      <c r="A209" s="4" t="s">
        <v>1050</v>
      </c>
      <c r="B209" s="33" t="s">
        <v>217</v>
      </c>
      <c r="C209" s="34">
        <v>1225</v>
      </c>
      <c r="D209" s="11" t="str">
        <f t="shared" si="58"/>
        <v>N/A</v>
      </c>
      <c r="E209" s="34">
        <v>2178</v>
      </c>
      <c r="F209" s="11" t="str">
        <f t="shared" si="59"/>
        <v>N/A</v>
      </c>
      <c r="G209" s="34">
        <v>3787</v>
      </c>
      <c r="H209" s="11" t="str">
        <f t="shared" si="60"/>
        <v>N/A</v>
      </c>
      <c r="I209" s="12">
        <v>77.8</v>
      </c>
      <c r="J209" s="12">
        <v>73.88</v>
      </c>
      <c r="K209" s="41" t="s">
        <v>732</v>
      </c>
      <c r="L209" s="9" t="str">
        <f t="shared" si="61"/>
        <v>No</v>
      </c>
    </row>
    <row r="210" spans="1:12" ht="25" x14ac:dyDescent="0.25">
      <c r="A210" s="4" t="s">
        <v>1051</v>
      </c>
      <c r="B210" s="33" t="s">
        <v>217</v>
      </c>
      <c r="C210" s="34">
        <v>11</v>
      </c>
      <c r="D210" s="11" t="str">
        <f t="shared" si="58"/>
        <v>N/A</v>
      </c>
      <c r="E210" s="34">
        <v>44</v>
      </c>
      <c r="F210" s="11" t="str">
        <f t="shared" si="59"/>
        <v>N/A</v>
      </c>
      <c r="G210" s="34">
        <v>200</v>
      </c>
      <c r="H210" s="11" t="str">
        <f t="shared" si="60"/>
        <v>N/A</v>
      </c>
      <c r="I210" s="12">
        <v>780</v>
      </c>
      <c r="J210" s="12">
        <v>354.5</v>
      </c>
      <c r="K210" s="41" t="s">
        <v>732</v>
      </c>
      <c r="L210" s="9" t="str">
        <f t="shared" si="61"/>
        <v>No</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57</v>
      </c>
      <c r="D217" s="11" t="str">
        <f t="shared" si="58"/>
        <v>N/A</v>
      </c>
      <c r="E217" s="34">
        <v>61</v>
      </c>
      <c r="F217" s="11" t="str">
        <f t="shared" si="59"/>
        <v>N/A</v>
      </c>
      <c r="G217" s="34">
        <v>59</v>
      </c>
      <c r="H217" s="11" t="str">
        <f t="shared" si="60"/>
        <v>N/A</v>
      </c>
      <c r="I217" s="12">
        <v>7.0179999999999998</v>
      </c>
      <c r="J217" s="12">
        <v>-3.28</v>
      </c>
      <c r="K217" s="41" t="s">
        <v>732</v>
      </c>
      <c r="L217" s="9" t="str">
        <f t="shared" si="61"/>
        <v>Yes</v>
      </c>
    </row>
    <row r="218" spans="1:12" ht="25" x14ac:dyDescent="0.25">
      <c r="A218" s="4" t="s">
        <v>1059</v>
      </c>
      <c r="B218" s="33" t="s">
        <v>217</v>
      </c>
      <c r="C218" s="34">
        <v>11</v>
      </c>
      <c r="D218" s="11" t="str">
        <f t="shared" si="58"/>
        <v>N/A</v>
      </c>
      <c r="E218" s="34">
        <v>11</v>
      </c>
      <c r="F218" s="11" t="str">
        <f t="shared" si="59"/>
        <v>N/A</v>
      </c>
      <c r="G218" s="34">
        <v>11</v>
      </c>
      <c r="H218" s="11" t="str">
        <f t="shared" si="60"/>
        <v>N/A</v>
      </c>
      <c r="I218" s="12">
        <v>33.33</v>
      </c>
      <c r="J218" s="12">
        <v>-12.5</v>
      </c>
      <c r="K218" s="41" t="s">
        <v>732</v>
      </c>
      <c r="L218" s="9" t="str">
        <f t="shared" si="61"/>
        <v>Yes</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11</v>
      </c>
      <c r="D220" s="11" t="str">
        <f t="shared" si="58"/>
        <v>N/A</v>
      </c>
      <c r="E220" s="34">
        <v>11</v>
      </c>
      <c r="F220" s="11" t="str">
        <f t="shared" si="59"/>
        <v>N/A</v>
      </c>
      <c r="G220" s="34">
        <v>11</v>
      </c>
      <c r="H220" s="11" t="str">
        <f t="shared" si="60"/>
        <v>N/A</v>
      </c>
      <c r="I220" s="12">
        <v>-18.2</v>
      </c>
      <c r="J220" s="12">
        <v>-11.1</v>
      </c>
      <c r="K220" s="41" t="s">
        <v>732</v>
      </c>
      <c r="L220" s="9" t="str">
        <f t="shared" si="61"/>
        <v>Yes</v>
      </c>
    </row>
    <row r="221" spans="1:12" ht="25" x14ac:dyDescent="0.25">
      <c r="A221" s="4" t="s">
        <v>1062</v>
      </c>
      <c r="B221" s="33" t="s">
        <v>217</v>
      </c>
      <c r="C221" s="34">
        <v>38</v>
      </c>
      <c r="D221" s="11" t="str">
        <f t="shared" si="58"/>
        <v>N/A</v>
      </c>
      <c r="E221" s="34">
        <v>43</v>
      </c>
      <c r="F221" s="11" t="str">
        <f t="shared" si="59"/>
        <v>N/A</v>
      </c>
      <c r="G221" s="34">
        <v>43</v>
      </c>
      <c r="H221" s="11" t="str">
        <f t="shared" si="60"/>
        <v>N/A</v>
      </c>
      <c r="I221" s="12">
        <v>13.16</v>
      </c>
      <c r="J221" s="12">
        <v>0</v>
      </c>
      <c r="K221" s="41" t="s">
        <v>732</v>
      </c>
      <c r="L221" s="9" t="str">
        <f t="shared" si="61"/>
        <v>Yes</v>
      </c>
    </row>
    <row r="222" spans="1:12" ht="25" x14ac:dyDescent="0.25">
      <c r="A222" s="4" t="s">
        <v>1063</v>
      </c>
      <c r="B222" s="33" t="s">
        <v>217</v>
      </c>
      <c r="C222" s="34">
        <v>11</v>
      </c>
      <c r="D222" s="11" t="str">
        <f t="shared" si="58"/>
        <v>N/A</v>
      </c>
      <c r="E222" s="34">
        <v>11</v>
      </c>
      <c r="F222" s="11" t="str">
        <f t="shared" si="59"/>
        <v>N/A</v>
      </c>
      <c r="G222" s="34">
        <v>11</v>
      </c>
      <c r="H222" s="11" t="str">
        <f t="shared" si="60"/>
        <v>N/A</v>
      </c>
      <c r="I222" s="12">
        <v>-50</v>
      </c>
      <c r="J222" s="12">
        <v>0</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3.7528407345999999</v>
      </c>
      <c r="D235" s="11" t="str">
        <f>IF($B235="N/A","N/A",IF(C235&lt;15,"Yes","No"))</f>
        <v>Yes</v>
      </c>
      <c r="E235" s="8">
        <v>8.8541090587000006</v>
      </c>
      <c r="F235" s="11" t="str">
        <f>IF($B235="N/A","N/A",IF(E235&lt;15,"Yes","No"))</f>
        <v>Yes</v>
      </c>
      <c r="G235" s="8">
        <v>8.4717196252000004</v>
      </c>
      <c r="H235" s="11" t="str">
        <f>IF($B235="N/A","N/A",IF(G235&lt;15,"Yes","No"))</f>
        <v>Yes</v>
      </c>
      <c r="I235" s="12">
        <v>135.9</v>
      </c>
      <c r="J235" s="12">
        <v>-4.32</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43</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59.748266119</v>
      </c>
      <c r="D237" s="11" t="str">
        <f>IF($B237="N/A","N/A",IF(C237&lt;10,"Yes","No"))</f>
        <v>No</v>
      </c>
      <c r="E237" s="8">
        <v>1.5824674549</v>
      </c>
      <c r="F237" s="11" t="str">
        <f>IF($B237="N/A","N/A",IF(E237&lt;10,"Yes","No"))</f>
        <v>Yes</v>
      </c>
      <c r="G237" s="8">
        <v>0.2323445183</v>
      </c>
      <c r="H237" s="11" t="str">
        <f>IF($B237="N/A","N/A",IF(G237&lt;10,"Yes","No"))</f>
        <v>Yes</v>
      </c>
      <c r="I237" s="12">
        <v>-97.4</v>
      </c>
      <c r="J237" s="12">
        <v>-85.3</v>
      </c>
      <c r="K237" s="41" t="s">
        <v>732</v>
      </c>
      <c r="L237" s="9" t="str">
        <f t="shared" si="63"/>
        <v>No</v>
      </c>
    </row>
    <row r="238" spans="1:12" x14ac:dyDescent="0.25">
      <c r="A238" s="2" t="s">
        <v>72</v>
      </c>
      <c r="B238" s="33" t="s">
        <v>217</v>
      </c>
      <c r="C238" s="8">
        <v>2.2971561942999998</v>
      </c>
      <c r="D238" s="11" t="str">
        <f t="shared" si="58"/>
        <v>N/A</v>
      </c>
      <c r="E238" s="8">
        <v>2.8370755446999998</v>
      </c>
      <c r="F238" s="11" t="str">
        <f t="shared" si="59"/>
        <v>N/A</v>
      </c>
      <c r="G238" s="8">
        <v>4.6249938035999998</v>
      </c>
      <c r="H238" s="11" t="str">
        <f>IF($B238="N/A","N/A",IF(G238&gt;10,"No",IF(G238&lt;-10,"No","Yes")))</f>
        <v>N/A</v>
      </c>
      <c r="I238" s="12">
        <v>23.5</v>
      </c>
      <c r="J238" s="12">
        <v>63.02</v>
      </c>
      <c r="K238" s="41" t="s">
        <v>732</v>
      </c>
      <c r="L238" s="9" t="str">
        <f t="shared" si="63"/>
        <v>No</v>
      </c>
    </row>
    <row r="239" spans="1:12" ht="25" x14ac:dyDescent="0.25">
      <c r="A239" s="16" t="s">
        <v>1079</v>
      </c>
      <c r="B239" s="33" t="s">
        <v>293</v>
      </c>
      <c r="C239" s="9">
        <v>3.4334500337999998</v>
      </c>
      <c r="D239" s="11" t="str">
        <f>IF($B239="N/A","N/A",IF(C239&lt;15,"Yes","No"))</f>
        <v>Yes</v>
      </c>
      <c r="E239" s="9">
        <v>8.6273642295999995</v>
      </c>
      <c r="F239" s="11" t="str">
        <f>IF($B239="N/A","N/A",IF(E239&lt;15,"Yes","No"))</f>
        <v>Yes</v>
      </c>
      <c r="G239" s="9">
        <v>7.9264363258000001</v>
      </c>
      <c r="H239" s="11" t="str">
        <f>IF($B239="N/A","N/A",IF(G239&lt;15,"Yes","No"))</f>
        <v>Yes</v>
      </c>
      <c r="I239" s="12">
        <v>151.30000000000001</v>
      </c>
      <c r="J239" s="12">
        <v>-8.1199999999999992</v>
      </c>
      <c r="K239" s="41" t="s">
        <v>732</v>
      </c>
      <c r="L239" s="9" t="str">
        <f t="shared" si="63"/>
        <v>Yes</v>
      </c>
    </row>
    <row r="240" spans="1:12" ht="25" x14ac:dyDescent="0.25">
      <c r="A240" s="16" t="s">
        <v>156</v>
      </c>
      <c r="B240" s="33" t="s">
        <v>217</v>
      </c>
      <c r="C240" s="34">
        <v>138</v>
      </c>
      <c r="D240" s="11" t="str">
        <f>IF($B240="N/A","N/A",IF(C240&gt;10,"No",IF(C240&lt;-10,"No","Yes")))</f>
        <v>N/A</v>
      </c>
      <c r="E240" s="34">
        <v>539</v>
      </c>
      <c r="F240" s="11" t="str">
        <f>IF($B240="N/A","N/A",IF(E240&gt;10,"No",IF(E240&lt;-10,"No","Yes")))</f>
        <v>N/A</v>
      </c>
      <c r="G240" s="34">
        <v>676</v>
      </c>
      <c r="H240" s="11" t="str">
        <f>IF($B240="N/A","N/A",IF(G240&gt;10,"No",IF(G240&lt;-10,"No","Yes")))</f>
        <v>N/A</v>
      </c>
      <c r="I240" s="12">
        <v>290.60000000000002</v>
      </c>
      <c r="J240" s="12">
        <v>25.42</v>
      </c>
      <c r="K240" s="41" t="s">
        <v>732</v>
      </c>
      <c r="L240" s="9" t="str">
        <f>IF(J240="Div by 0", "N/A", IF(K240="N/A","N/A", IF(J240&gt;VALUE(MID(K240,1,2)), "No", IF(J240&lt;-1*VALUE(MID(K240,1,2)), "No", "Yes"))))</f>
        <v>Yes</v>
      </c>
    </row>
    <row r="241" spans="1:12" x14ac:dyDescent="0.25">
      <c r="A241" s="16" t="s">
        <v>1080</v>
      </c>
      <c r="B241" s="33" t="s">
        <v>217</v>
      </c>
      <c r="C241" s="34">
        <v>38930</v>
      </c>
      <c r="D241" s="11" t="str">
        <f t="shared" ref="D241" si="67">IF($B241="N/A","N/A",IF(C241&gt;10,"No",IF(C241&lt;-10,"No","Yes")))</f>
        <v>N/A</v>
      </c>
      <c r="E241" s="34">
        <v>16746</v>
      </c>
      <c r="F241" s="11" t="str">
        <f t="shared" ref="F241" si="68">IF($B241="N/A","N/A",IF(E241&gt;10,"No",IF(E241&lt;-10,"No","Yes")))</f>
        <v>N/A</v>
      </c>
      <c r="G241" s="34">
        <v>18507</v>
      </c>
      <c r="H241" s="11" t="str">
        <f>IF($B241="N/A","N/A",IF(G241&gt;10,"No",IF(G241&lt;-10,"No","Yes")))</f>
        <v>N/A</v>
      </c>
      <c r="I241" s="12">
        <v>-57</v>
      </c>
      <c r="J241" s="12">
        <v>10.52</v>
      </c>
      <c r="K241" s="41" t="s">
        <v>732</v>
      </c>
      <c r="L241" s="9" t="str">
        <f>IF(J241="Div by 0", "N/A", IF(OR(J241="N/A",K241="N/A"),"N/A", IF(J241&gt;VALUE(MID(K241,1,2)), "No", IF(J241&lt;-1*VALUE(MID(K241,1,2)), "No", "Yes"))))</f>
        <v>Yes</v>
      </c>
    </row>
    <row r="242" spans="1:12" x14ac:dyDescent="0.25">
      <c r="A242" s="6" t="s">
        <v>1081</v>
      </c>
      <c r="B242" s="33" t="s">
        <v>217</v>
      </c>
      <c r="C242" s="34">
        <v>182394</v>
      </c>
      <c r="D242" s="11" t="str">
        <f>IF($B242="N/A","N/A",IF(C242&gt;10,"No",IF(C242&lt;-10,"No","Yes")))</f>
        <v>N/A</v>
      </c>
      <c r="E242" s="34">
        <v>193249</v>
      </c>
      <c r="F242" s="11" t="str">
        <f>IF($B242="N/A","N/A",IF(E242&gt;10,"No",IF(E242&lt;-10,"No","Yes")))</f>
        <v>N/A</v>
      </c>
      <c r="G242" s="34">
        <v>208371</v>
      </c>
      <c r="H242" s="11" t="str">
        <f>IF($B242="N/A","N/A",IF(G242&gt;10,"No",IF(G242&lt;-10,"No","Yes")))</f>
        <v>N/A</v>
      </c>
      <c r="I242" s="12">
        <v>5.9509999999999996</v>
      </c>
      <c r="J242" s="12">
        <v>7.8250000000000002</v>
      </c>
      <c r="K242" s="41" t="s">
        <v>732</v>
      </c>
      <c r="L242" s="9" t="str">
        <f t="shared" ref="L242:L275" si="69">IF(J242="Div by 0", "N/A", IF(K242="N/A","N/A", IF(J242&gt;VALUE(MID(K242,1,2)), "No", IF(J242&lt;-1*VALUE(MID(K242,1,2)), "No", "Yes"))))</f>
        <v>Yes</v>
      </c>
    </row>
    <row r="243" spans="1:12" x14ac:dyDescent="0.25">
      <c r="A243" s="2" t="s">
        <v>1082</v>
      </c>
      <c r="B243" s="33" t="s">
        <v>217</v>
      </c>
      <c r="C243" s="8">
        <v>6.6176085202000001</v>
      </c>
      <c r="D243" s="11" t="str">
        <f>IF($B243="N/A","N/A",IF(C243&gt;10,"No",IF(C243&lt;-10,"No","Yes")))</f>
        <v>N/A</v>
      </c>
      <c r="E243" s="8">
        <v>6.5089496756000003</v>
      </c>
      <c r="F243" s="11" t="str">
        <f>IF($B243="N/A","N/A",IF(E243&gt;10,"No",IF(E243&lt;-10,"No","Yes")))</f>
        <v>N/A</v>
      </c>
      <c r="G243" s="8">
        <v>6.5477050025999999</v>
      </c>
      <c r="H243" s="11" t="str">
        <f>IF($B243="N/A","N/A",IF(G243&gt;10,"No",IF(G243&lt;-10,"No","Yes")))</f>
        <v>N/A</v>
      </c>
      <c r="I243" s="12">
        <v>-1.64</v>
      </c>
      <c r="J243" s="12">
        <v>0.59540000000000004</v>
      </c>
      <c r="K243" s="41" t="s">
        <v>732</v>
      </c>
      <c r="L243" s="9" t="str">
        <f t="shared" si="69"/>
        <v>Yes</v>
      </c>
    </row>
    <row r="244" spans="1:12" x14ac:dyDescent="0.25">
      <c r="A244" s="2" t="s">
        <v>1083</v>
      </c>
      <c r="B244" s="33" t="s">
        <v>217</v>
      </c>
      <c r="C244" s="8">
        <v>15.730726659</v>
      </c>
      <c r="D244" s="11" t="str">
        <f>IF($B244="N/A","N/A",IF(C244&gt;10,"No",IF(C244&lt;-10,"No","Yes")))</f>
        <v>N/A</v>
      </c>
      <c r="E244" s="8">
        <v>15.943736619999999</v>
      </c>
      <c r="F244" s="11" t="str">
        <f>IF($B244="N/A","N/A",IF(E244&gt;10,"No",IF(E244&lt;-10,"No","Yes")))</f>
        <v>N/A</v>
      </c>
      <c r="G244" s="8">
        <v>16.059876320000001</v>
      </c>
      <c r="H244" s="11" t="str">
        <f>IF($B244="N/A","N/A",IF(G244&gt;10,"No",IF(G244&lt;-10,"No","Yes")))</f>
        <v>N/A</v>
      </c>
      <c r="I244" s="12">
        <v>1.3540000000000001</v>
      </c>
      <c r="J244" s="12">
        <v>0.72840000000000005</v>
      </c>
      <c r="K244" s="41" t="s">
        <v>732</v>
      </c>
      <c r="L244" s="9" t="str">
        <f t="shared" si="69"/>
        <v>Yes</v>
      </c>
    </row>
    <row r="245" spans="1:12" x14ac:dyDescent="0.25">
      <c r="A245" s="2" t="s">
        <v>1084</v>
      </c>
      <c r="B245" s="33" t="s">
        <v>217</v>
      </c>
      <c r="C245" s="8">
        <v>25.196446485999999</v>
      </c>
      <c r="D245" s="11" t="str">
        <f t="shared" ref="D245:D273" si="70">IF($B245="N/A","N/A",IF(C245&gt;10,"No",IF(C245&lt;-10,"No","Yes")))</f>
        <v>N/A</v>
      </c>
      <c r="E245" s="8">
        <v>25.611794159999999</v>
      </c>
      <c r="F245" s="11" t="str">
        <f t="shared" ref="F245:F273" si="71">IF($B245="N/A","N/A",IF(E245&gt;10,"No",IF(E245&lt;-10,"No","Yes")))</f>
        <v>N/A</v>
      </c>
      <c r="G245" s="8">
        <v>25.914203003000001</v>
      </c>
      <c r="H245" s="11" t="str">
        <f t="shared" ref="H245:H273" si="72">IF($B245="N/A","N/A",IF(G245&gt;10,"No",IF(G245&lt;-10,"No","Yes")))</f>
        <v>N/A</v>
      </c>
      <c r="I245" s="12">
        <v>1.6479999999999999</v>
      </c>
      <c r="J245" s="12">
        <v>1.181</v>
      </c>
      <c r="K245" s="41" t="s">
        <v>732</v>
      </c>
      <c r="L245" s="9" t="str">
        <f t="shared" si="69"/>
        <v>Yes</v>
      </c>
    </row>
    <row r="246" spans="1:12" x14ac:dyDescent="0.25">
      <c r="A246" s="2" t="s">
        <v>1085</v>
      </c>
      <c r="B246" s="33" t="s">
        <v>217</v>
      </c>
      <c r="C246" s="8">
        <v>21.665790779999998</v>
      </c>
      <c r="D246" s="11" t="str">
        <f t="shared" si="70"/>
        <v>N/A</v>
      </c>
      <c r="E246" s="8">
        <v>21.732168541</v>
      </c>
      <c r="F246" s="11" t="str">
        <f t="shared" si="71"/>
        <v>N/A</v>
      </c>
      <c r="G246" s="8">
        <v>21.754053325000001</v>
      </c>
      <c r="H246" s="11" t="str">
        <f t="shared" si="72"/>
        <v>N/A</v>
      </c>
      <c r="I246" s="12">
        <v>0.30640000000000001</v>
      </c>
      <c r="J246" s="12">
        <v>0.1007</v>
      </c>
      <c r="K246" s="41" t="s">
        <v>732</v>
      </c>
      <c r="L246" s="9" t="str">
        <f t="shared" si="69"/>
        <v>Yes</v>
      </c>
    </row>
    <row r="247" spans="1:12" x14ac:dyDescent="0.25">
      <c r="A247" s="2" t="s">
        <v>1086</v>
      </c>
      <c r="B247" s="33" t="s">
        <v>217</v>
      </c>
      <c r="C247" s="8">
        <v>100</v>
      </c>
      <c r="D247" s="11" t="str">
        <f t="shared" si="70"/>
        <v>N/A</v>
      </c>
      <c r="E247" s="8">
        <v>100</v>
      </c>
      <c r="F247" s="11" t="str">
        <f t="shared" si="71"/>
        <v>N/A</v>
      </c>
      <c r="G247" s="8">
        <v>99.960647115</v>
      </c>
      <c r="H247" s="11" t="str">
        <f t="shared" si="72"/>
        <v>N/A</v>
      </c>
      <c r="I247" s="12">
        <v>0</v>
      </c>
      <c r="J247" s="12">
        <v>-3.9E-2</v>
      </c>
      <c r="K247" s="41" t="s">
        <v>732</v>
      </c>
      <c r="L247" s="9" t="str">
        <f t="shared" si="69"/>
        <v>Yes</v>
      </c>
    </row>
    <row r="248" spans="1:12" x14ac:dyDescent="0.25">
      <c r="A248" s="6" t="s">
        <v>1087</v>
      </c>
      <c r="B248" s="33" t="s">
        <v>217</v>
      </c>
      <c r="C248" s="34">
        <v>0</v>
      </c>
      <c r="D248" s="11" t="str">
        <f t="shared" si="70"/>
        <v>N/A</v>
      </c>
      <c r="E248" s="34">
        <v>0</v>
      </c>
      <c r="F248" s="11" t="str">
        <f t="shared" si="71"/>
        <v>N/A</v>
      </c>
      <c r="G248" s="34">
        <v>748821</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52.502320783999998</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75.745727016000004</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82.083188066000005</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68.019043533000001</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v>22.758843569</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v>99.969952766000006</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2</v>
      </c>
      <c r="D275" s="11" t="str">
        <f t="shared" si="73"/>
        <v>No</v>
      </c>
      <c r="E275" s="1">
        <v>0</v>
      </c>
      <c r="F275" s="11" t="str">
        <f t="shared" si="74"/>
        <v>Yes</v>
      </c>
      <c r="G275" s="1">
        <v>1</v>
      </c>
      <c r="H275" s="11" t="str">
        <f t="shared" si="75"/>
        <v>No</v>
      </c>
      <c r="I275" s="12">
        <v>-100</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863445</v>
      </c>
      <c r="F276" s="11" t="str">
        <f t="shared" ref="F276:F277" si="77">IF($B276="N/A","N/A",IF(E276&gt;10,"No",IF(E276&lt;-10,"No","Yes")))</f>
        <v>N/A</v>
      </c>
      <c r="G276" s="1">
        <v>912204</v>
      </c>
      <c r="H276" s="11" t="str">
        <f t="shared" ref="H276:H277" si="78">IF($B276="N/A","N/A",IF(G276&gt;10,"No",IF(G276&lt;-10,"No","Yes")))</f>
        <v>N/A</v>
      </c>
      <c r="I276" s="12" t="s">
        <v>217</v>
      </c>
      <c r="J276" s="12">
        <v>5.6470000000000002</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702453.66666999995</v>
      </c>
      <c r="F277" s="11" t="str">
        <f t="shared" si="77"/>
        <v>N/A</v>
      </c>
      <c r="G277" s="1">
        <v>726952.16666999995</v>
      </c>
      <c r="H277" s="11" t="str">
        <f t="shared" si="78"/>
        <v>N/A</v>
      </c>
      <c r="I277" s="12" t="s">
        <v>217</v>
      </c>
      <c r="J277" s="12">
        <v>3.488</v>
      </c>
      <c r="K277" s="1" t="s">
        <v>217</v>
      </c>
      <c r="L277" s="9" t="str">
        <f t="shared" si="79"/>
        <v>N/A</v>
      </c>
    </row>
    <row r="278" spans="1:12" x14ac:dyDescent="0.25">
      <c r="A278" s="16" t="s">
        <v>691</v>
      </c>
      <c r="B278" s="1" t="s">
        <v>217</v>
      </c>
      <c r="C278" s="1">
        <v>668</v>
      </c>
      <c r="D278" s="11" t="str">
        <f t="shared" si="76"/>
        <v>N/A</v>
      </c>
      <c r="E278" s="1">
        <v>1086</v>
      </c>
      <c r="F278" s="11" t="str">
        <f t="shared" ref="F278:F283" si="80">IF($B278="N/A","N/A",IF(E278&gt;10,"No",IF(E278&lt;-10,"No","Yes")))</f>
        <v>N/A</v>
      </c>
      <c r="G278" s="1">
        <v>1371</v>
      </c>
      <c r="H278" s="11" t="str">
        <f t="shared" ref="H278:H283" si="81">IF($B278="N/A","N/A",IF(G278&gt;10,"No",IF(G278&lt;-10,"No","Yes")))</f>
        <v>N/A</v>
      </c>
      <c r="I278" s="12">
        <v>62.57</v>
      </c>
      <c r="J278" s="12">
        <v>26.24</v>
      </c>
      <c r="K278" s="1" t="s">
        <v>217</v>
      </c>
      <c r="L278" s="9" t="str">
        <f t="shared" ref="L278:L284" si="82">IF(J278="Div by 0", "N/A", IF(K278="N/A","N/A", IF(J278&gt;VALUE(MID(K278,1,2)), "No", IF(J278&lt;-1*VALUE(MID(K278,1,2)), "No", "Yes"))))</f>
        <v>N/A</v>
      </c>
    </row>
    <row r="279" spans="1:12" x14ac:dyDescent="0.25">
      <c r="A279" s="16" t="s">
        <v>692</v>
      </c>
      <c r="B279" s="1" t="s">
        <v>217</v>
      </c>
      <c r="C279" s="1">
        <v>1187</v>
      </c>
      <c r="D279" s="11" t="str">
        <f t="shared" si="76"/>
        <v>N/A</v>
      </c>
      <c r="E279" s="1">
        <v>1631</v>
      </c>
      <c r="F279" s="11" t="str">
        <f t="shared" si="80"/>
        <v>N/A</v>
      </c>
      <c r="G279" s="1">
        <v>1828</v>
      </c>
      <c r="H279" s="11" t="str">
        <f t="shared" si="81"/>
        <v>N/A</v>
      </c>
      <c r="I279" s="12">
        <v>37.409999999999997</v>
      </c>
      <c r="J279" s="12">
        <v>12.08</v>
      </c>
      <c r="K279" s="1" t="s">
        <v>217</v>
      </c>
      <c r="L279" s="9" t="str">
        <f t="shared" si="82"/>
        <v>N/A</v>
      </c>
    </row>
    <row r="280" spans="1:12" x14ac:dyDescent="0.25">
      <c r="A280" s="16" t="s">
        <v>693</v>
      </c>
      <c r="B280" s="1" t="s">
        <v>217</v>
      </c>
      <c r="C280" s="1" t="s">
        <v>1742</v>
      </c>
      <c r="D280" s="11" t="str">
        <f t="shared" si="76"/>
        <v>N/A</v>
      </c>
      <c r="E280" s="1">
        <v>261.33333333000002</v>
      </c>
      <c r="F280" s="11" t="str">
        <f t="shared" si="80"/>
        <v>N/A</v>
      </c>
      <c r="G280" s="1">
        <v>297.08333333000002</v>
      </c>
      <c r="H280" s="11" t="str">
        <f t="shared" si="81"/>
        <v>N/A</v>
      </c>
      <c r="I280" s="12" t="s">
        <v>1742</v>
      </c>
      <c r="J280" s="12">
        <v>13.68</v>
      </c>
      <c r="K280" s="1" t="s">
        <v>217</v>
      </c>
      <c r="L280" s="9" t="str">
        <f t="shared" si="82"/>
        <v>N/A</v>
      </c>
    </row>
    <row r="281" spans="1:12" x14ac:dyDescent="0.25">
      <c r="A281" s="16" t="s">
        <v>694</v>
      </c>
      <c r="B281" s="1" t="s">
        <v>217</v>
      </c>
      <c r="C281" s="1">
        <v>63690</v>
      </c>
      <c r="D281" s="11" t="str">
        <f t="shared" si="76"/>
        <v>N/A</v>
      </c>
      <c r="E281" s="1">
        <v>65595</v>
      </c>
      <c r="F281" s="11" t="str">
        <f t="shared" si="80"/>
        <v>N/A</v>
      </c>
      <c r="G281" s="1">
        <v>72146</v>
      </c>
      <c r="H281" s="11" t="str">
        <f t="shared" si="81"/>
        <v>N/A</v>
      </c>
      <c r="I281" s="12">
        <v>2.9910000000000001</v>
      </c>
      <c r="J281" s="12">
        <v>9.9870000000000001</v>
      </c>
      <c r="K281" s="1" t="s">
        <v>217</v>
      </c>
      <c r="L281" s="9" t="str">
        <f t="shared" si="82"/>
        <v>N/A</v>
      </c>
    </row>
    <row r="282" spans="1:12" x14ac:dyDescent="0.25">
      <c r="A282" s="16" t="s">
        <v>695</v>
      </c>
      <c r="B282" s="1" t="s">
        <v>217</v>
      </c>
      <c r="C282" s="1">
        <v>69628</v>
      </c>
      <c r="D282" s="11" t="str">
        <f t="shared" si="76"/>
        <v>N/A</v>
      </c>
      <c r="E282" s="1">
        <v>72989</v>
      </c>
      <c r="F282" s="11" t="str">
        <f t="shared" si="80"/>
        <v>N/A</v>
      </c>
      <c r="G282" s="1">
        <v>79249</v>
      </c>
      <c r="H282" s="11" t="str">
        <f t="shared" si="81"/>
        <v>N/A</v>
      </c>
      <c r="I282" s="12">
        <v>4.827</v>
      </c>
      <c r="J282" s="12">
        <v>8.577</v>
      </c>
      <c r="K282" s="1" t="s">
        <v>217</v>
      </c>
      <c r="L282" s="9" t="str">
        <f t="shared" si="82"/>
        <v>N/A</v>
      </c>
    </row>
    <row r="283" spans="1:12" x14ac:dyDescent="0.25">
      <c r="A283" s="16" t="s">
        <v>696</v>
      </c>
      <c r="B283" s="1" t="s">
        <v>217</v>
      </c>
      <c r="C283" s="1">
        <v>59627.5</v>
      </c>
      <c r="D283" s="11" t="str">
        <f t="shared" si="76"/>
        <v>N/A</v>
      </c>
      <c r="E283" s="1">
        <v>62276.25</v>
      </c>
      <c r="F283" s="11" t="str">
        <f t="shared" si="80"/>
        <v>N/A</v>
      </c>
      <c r="G283" s="1">
        <v>67211.916666999998</v>
      </c>
      <c r="H283" s="11" t="str">
        <f t="shared" si="81"/>
        <v>N/A</v>
      </c>
      <c r="I283" s="12">
        <v>4.4420000000000002</v>
      </c>
      <c r="J283" s="12">
        <v>7.9249999999999998</v>
      </c>
      <c r="K283" s="1" t="s">
        <v>217</v>
      </c>
      <c r="L283" s="9" t="str">
        <f t="shared" si="82"/>
        <v>N/A</v>
      </c>
    </row>
    <row r="284" spans="1:12" x14ac:dyDescent="0.25">
      <c r="A284" s="16" t="s">
        <v>403</v>
      </c>
      <c r="B284" s="33" t="s">
        <v>294</v>
      </c>
      <c r="C284" s="8">
        <v>36.614600998999997</v>
      </c>
      <c r="D284" s="11" t="str">
        <f>IF($B284="N/A","N/A",IF(C284&lt;=40,"Yes","No"))</f>
        <v>Yes</v>
      </c>
      <c r="E284" s="8">
        <v>36.876191118999998</v>
      </c>
      <c r="F284" s="11" t="str">
        <f>IF($B284="N/A","N/A",IF(E284&lt;=40,"Yes","No"))</f>
        <v>Yes</v>
      </c>
      <c r="G284" s="8">
        <v>39.125153201000003</v>
      </c>
      <c r="H284" s="11" t="str">
        <f>IF($B284="N/A","N/A",IF(G284&lt;=40,"Yes","No"))</f>
        <v>Yes</v>
      </c>
      <c r="I284" s="12">
        <v>0.71440000000000003</v>
      </c>
      <c r="J284" s="12">
        <v>6.0990000000000002</v>
      </c>
      <c r="K284" s="41" t="s">
        <v>734</v>
      </c>
      <c r="L284" s="9" t="str">
        <f t="shared" si="82"/>
        <v>Yes</v>
      </c>
    </row>
    <row r="285" spans="1:12" x14ac:dyDescent="0.25">
      <c r="A285" s="16" t="s">
        <v>697</v>
      </c>
      <c r="B285" s="1" t="s">
        <v>217</v>
      </c>
      <c r="C285" s="1" t="s">
        <v>217</v>
      </c>
      <c r="D285" s="11" t="str">
        <f t="shared" ref="D285:D303" si="83">IF($B285="N/A","N/A",IF(C285&gt;10,"No",IF(C285&lt;-10,"No","Yes")))</f>
        <v>N/A</v>
      </c>
      <c r="E285" s="1">
        <v>8368</v>
      </c>
      <c r="F285" s="11" t="str">
        <f t="shared" ref="F285:F286" si="84">IF($B285="N/A","N/A",IF(E285&gt;10,"No",IF(E285&lt;-10,"No","Yes")))</f>
        <v>N/A</v>
      </c>
      <c r="G285" s="1">
        <v>8467</v>
      </c>
      <c r="H285" s="11" t="str">
        <f t="shared" ref="H285:H286" si="85">IF($B285="N/A","N/A",IF(G285&gt;10,"No",IF(G285&lt;-10,"No","Yes")))</f>
        <v>N/A</v>
      </c>
      <c r="I285" s="12" t="s">
        <v>217</v>
      </c>
      <c r="J285" s="12">
        <v>1.1830000000000001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1503.5</v>
      </c>
      <c r="F286" s="11" t="str">
        <f t="shared" si="84"/>
        <v>N/A</v>
      </c>
      <c r="G286" s="1">
        <v>1459</v>
      </c>
      <c r="H286" s="11" t="str">
        <f t="shared" si="85"/>
        <v>N/A</v>
      </c>
      <c r="I286" s="12" t="s">
        <v>217</v>
      </c>
      <c r="J286" s="12">
        <v>-2.96</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11</v>
      </c>
      <c r="D295" s="11" t="str">
        <f t="shared" si="83"/>
        <v>N/A</v>
      </c>
      <c r="E295" s="1">
        <v>41</v>
      </c>
      <c r="F295" s="11" t="str">
        <f t="shared" si="90"/>
        <v>N/A</v>
      </c>
      <c r="G295" s="1">
        <v>146</v>
      </c>
      <c r="H295" s="11" t="str">
        <f t="shared" si="91"/>
        <v>N/A</v>
      </c>
      <c r="I295" s="12">
        <v>720</v>
      </c>
      <c r="J295" s="12">
        <v>256.10000000000002</v>
      </c>
      <c r="K295" s="1" t="s">
        <v>217</v>
      </c>
      <c r="L295" s="9" t="str">
        <f t="shared" si="92"/>
        <v>N/A</v>
      </c>
    </row>
    <row r="296" spans="1:12" x14ac:dyDescent="0.25">
      <c r="A296" s="16" t="s">
        <v>714</v>
      </c>
      <c r="B296" s="1" t="s">
        <v>217</v>
      </c>
      <c r="C296" s="1">
        <v>0.58333333330000003</v>
      </c>
      <c r="D296" s="11" t="str">
        <f t="shared" si="83"/>
        <v>N/A</v>
      </c>
      <c r="E296" s="1">
        <v>16.25</v>
      </c>
      <c r="F296" s="11" t="str">
        <f t="shared" si="90"/>
        <v>N/A</v>
      </c>
      <c r="G296" s="1">
        <v>75.833333332999999</v>
      </c>
      <c r="H296" s="11" t="str">
        <f t="shared" si="91"/>
        <v>N/A</v>
      </c>
      <c r="I296" s="12">
        <v>2686</v>
      </c>
      <c r="J296" s="12">
        <v>366.7</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67593</v>
      </c>
      <c r="F308" s="1" t="s">
        <v>217</v>
      </c>
      <c r="G308" s="1">
        <v>73993</v>
      </c>
      <c r="H308" s="1" t="s">
        <v>217</v>
      </c>
      <c r="I308" s="12" t="s">
        <v>217</v>
      </c>
      <c r="J308" s="12">
        <v>9.468</v>
      </c>
      <c r="K308" s="1" t="s">
        <v>217</v>
      </c>
      <c r="L308" s="9" t="str">
        <f>IF(J308="Div by 0", "N/A", IF(K308="N/A","N/A", IF(J308&gt;VALUE(MID(K308,1,2)), "No", IF(J308&lt;-1*VALUE(MID(K308,1,2)), "No", "Yes"))))</f>
        <v>N/A</v>
      </c>
    </row>
    <row r="309" spans="1:12" x14ac:dyDescent="0.25">
      <c r="A309" s="61" t="s">
        <v>73</v>
      </c>
      <c r="B309" s="33" t="s">
        <v>217</v>
      </c>
      <c r="C309" s="34">
        <v>720900</v>
      </c>
      <c r="D309" s="11" t="str">
        <f>IF($B309="N/A","N/A",IF(C309&gt;10,"No",IF(C309&lt;-10,"No","Yes")))</f>
        <v>N/A</v>
      </c>
      <c r="E309" s="34">
        <v>766078</v>
      </c>
      <c r="F309" s="11" t="str">
        <f>IF($B309="N/A","N/A",IF(E309&gt;10,"No",IF(E309&lt;-10,"No","Yes")))</f>
        <v>N/A</v>
      </c>
      <c r="G309" s="34">
        <v>793822</v>
      </c>
      <c r="H309" s="11" t="str">
        <f>IF($B309="N/A","N/A",IF(G309&gt;10,"No",IF(G309&lt;-10,"No","Yes")))</f>
        <v>N/A</v>
      </c>
      <c r="I309" s="12">
        <v>6.2670000000000003</v>
      </c>
      <c r="J309" s="12">
        <v>3.6219999999999999</v>
      </c>
      <c r="K309" s="41" t="s">
        <v>734</v>
      </c>
      <c r="L309" s="9" t="str">
        <f t="shared" ref="L309:L338" si="94">IF(J309="Div by 0", "N/A", IF(K309="N/A","N/A", IF(J309&gt;VALUE(MID(K309,1,2)), "No", IF(J309&lt;-1*VALUE(MID(K309,1,2)), "No", "Yes"))))</f>
        <v>Yes</v>
      </c>
    </row>
    <row r="310" spans="1:12" x14ac:dyDescent="0.25">
      <c r="A310" s="48" t="s">
        <v>186</v>
      </c>
      <c r="B310" s="33" t="s">
        <v>217</v>
      </c>
      <c r="C310" s="34">
        <v>83809</v>
      </c>
      <c r="D310" s="11" t="str">
        <f t="shared" ref="D310:D313" si="95">IF($B310="N/A","N/A",IF(C310&gt;10,"No",IF(C310&lt;-10,"No","Yes")))</f>
        <v>N/A</v>
      </c>
      <c r="E310" s="34">
        <v>84846</v>
      </c>
      <c r="F310" s="11" t="str">
        <f t="shared" ref="F310:F313" si="96">IF($B310="N/A","N/A",IF(E310&gt;10,"No",IF(E310&lt;-10,"No","Yes")))</f>
        <v>N/A</v>
      </c>
      <c r="G310" s="34">
        <v>85767</v>
      </c>
      <c r="H310" s="11" t="str">
        <f t="shared" ref="H310:H313" si="97">IF($B310="N/A","N/A",IF(G310&gt;10,"No",IF(G310&lt;-10,"No","Yes")))</f>
        <v>N/A</v>
      </c>
      <c r="I310" s="12">
        <v>1.2370000000000001</v>
      </c>
      <c r="J310" s="12">
        <v>1.085</v>
      </c>
      <c r="K310" s="41" t="s">
        <v>734</v>
      </c>
      <c r="L310" s="9" t="str">
        <f>IF(J310="Div by 0", "N/A", IF(OR(J310="N/A",K310="N/A"),"N/A", IF(J310&gt;VALUE(MID(K310,1,2)), "No", IF(J310&lt;-1*VALUE(MID(K310,1,2)), "No", "Yes"))))</f>
        <v>Yes</v>
      </c>
    </row>
    <row r="311" spans="1:12" x14ac:dyDescent="0.25">
      <c r="A311" s="48" t="s">
        <v>187</v>
      </c>
      <c r="B311" s="33" t="s">
        <v>217</v>
      </c>
      <c r="C311" s="34">
        <v>200212</v>
      </c>
      <c r="D311" s="11" t="str">
        <f t="shared" si="95"/>
        <v>N/A</v>
      </c>
      <c r="E311" s="34">
        <v>206422</v>
      </c>
      <c r="F311" s="11" t="str">
        <f t="shared" si="96"/>
        <v>N/A</v>
      </c>
      <c r="G311" s="34">
        <v>209196</v>
      </c>
      <c r="H311" s="11" t="str">
        <f t="shared" si="97"/>
        <v>N/A</v>
      </c>
      <c r="I311" s="12">
        <v>3.1019999999999999</v>
      </c>
      <c r="J311" s="12">
        <v>1.3440000000000001</v>
      </c>
      <c r="K311" s="41" t="s">
        <v>734</v>
      </c>
      <c r="L311" s="9" t="str">
        <f t="shared" ref="L311:L313" si="98">IF(J311="Div by 0", "N/A", IF(OR(J311="N/A",K311="N/A"),"N/A", IF(J311&gt;VALUE(MID(K311,1,2)), "No", IF(J311&lt;-1*VALUE(MID(K311,1,2)), "No", "Yes"))))</f>
        <v>Yes</v>
      </c>
    </row>
    <row r="312" spans="1:12" x14ac:dyDescent="0.25">
      <c r="A312" s="48" t="s">
        <v>188</v>
      </c>
      <c r="B312" s="33" t="s">
        <v>217</v>
      </c>
      <c r="C312" s="34">
        <v>351736</v>
      </c>
      <c r="D312" s="11" t="str">
        <f t="shared" si="95"/>
        <v>N/A</v>
      </c>
      <c r="E312" s="34">
        <v>383495</v>
      </c>
      <c r="F312" s="11" t="str">
        <f t="shared" si="96"/>
        <v>N/A</v>
      </c>
      <c r="G312" s="34">
        <v>406165</v>
      </c>
      <c r="H312" s="11" t="str">
        <f t="shared" si="97"/>
        <v>N/A</v>
      </c>
      <c r="I312" s="12">
        <v>9.0289999999999999</v>
      </c>
      <c r="J312" s="12">
        <v>5.9109999999999996</v>
      </c>
      <c r="K312" s="41" t="s">
        <v>734</v>
      </c>
      <c r="L312" s="9" t="str">
        <f t="shared" si="98"/>
        <v>Yes</v>
      </c>
    </row>
    <row r="313" spans="1:12" x14ac:dyDescent="0.25">
      <c r="A313" s="7" t="s">
        <v>189</v>
      </c>
      <c r="B313" s="33" t="s">
        <v>217</v>
      </c>
      <c r="C313" s="34">
        <v>85143</v>
      </c>
      <c r="D313" s="11" t="str">
        <f t="shared" si="95"/>
        <v>N/A</v>
      </c>
      <c r="E313" s="34">
        <v>91315</v>
      </c>
      <c r="F313" s="11" t="str">
        <f t="shared" si="96"/>
        <v>N/A</v>
      </c>
      <c r="G313" s="34">
        <v>92694</v>
      </c>
      <c r="H313" s="11" t="str">
        <f t="shared" si="97"/>
        <v>N/A</v>
      </c>
      <c r="I313" s="12">
        <v>7.2489999999999997</v>
      </c>
      <c r="J313" s="12">
        <v>1.51</v>
      </c>
      <c r="K313" s="41" t="s">
        <v>734</v>
      </c>
      <c r="L313" s="9" t="str">
        <f t="shared" si="98"/>
        <v>Yes</v>
      </c>
    </row>
    <row r="314" spans="1:12" x14ac:dyDescent="0.25">
      <c r="A314" s="48" t="s">
        <v>1112</v>
      </c>
      <c r="B314" s="13" t="s">
        <v>217</v>
      </c>
      <c r="C314" s="34" t="s">
        <v>217</v>
      </c>
      <c r="D314" s="9" t="str">
        <f t="shared" ref="D314:F317" si="99">IF($B314="N/A","N/A",IF(C314&lt;0,"No","Yes"))</f>
        <v>N/A</v>
      </c>
      <c r="E314" s="34">
        <v>409028</v>
      </c>
      <c r="F314" s="9" t="str">
        <f t="shared" si="99"/>
        <v>N/A</v>
      </c>
      <c r="G314" s="34">
        <v>430424</v>
      </c>
      <c r="H314" s="9" t="str">
        <f t="shared" ref="H314:H317" si="100">IF($B314="N/A","N/A",IF(G314&lt;0,"No","Yes"))</f>
        <v>N/A</v>
      </c>
      <c r="I314" s="12" t="s">
        <v>217</v>
      </c>
      <c r="J314" s="12">
        <v>5.2309999999999999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17482</v>
      </c>
      <c r="F315" s="9" t="str">
        <f t="shared" si="99"/>
        <v>N/A</v>
      </c>
      <c r="G315" s="34">
        <v>17924</v>
      </c>
      <c r="H315" s="9" t="str">
        <f t="shared" si="100"/>
        <v>N/A</v>
      </c>
      <c r="I315" s="12" t="s">
        <v>217</v>
      </c>
      <c r="J315" s="12">
        <v>2.528</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244527</v>
      </c>
      <c r="F316" s="9" t="str">
        <f t="shared" si="99"/>
        <v>N/A</v>
      </c>
      <c r="G316" s="34">
        <v>249322</v>
      </c>
      <c r="H316" s="9" t="str">
        <f t="shared" si="100"/>
        <v>N/A</v>
      </c>
      <c r="I316" s="12" t="s">
        <v>217</v>
      </c>
      <c r="J316" s="12">
        <v>1.9610000000000001</v>
      </c>
      <c r="K316" s="1" t="s">
        <v>733</v>
      </c>
      <c r="L316" s="9" t="str">
        <f t="shared" si="101"/>
        <v>Yes</v>
      </c>
    </row>
    <row r="317" spans="1:12" x14ac:dyDescent="0.25">
      <c r="A317" s="48" t="s">
        <v>1113</v>
      </c>
      <c r="B317" s="13" t="s">
        <v>217</v>
      </c>
      <c r="C317" s="34" t="s">
        <v>217</v>
      </c>
      <c r="D317" s="9" t="str">
        <f t="shared" si="99"/>
        <v>N/A</v>
      </c>
      <c r="E317" s="34">
        <v>67996</v>
      </c>
      <c r="F317" s="9" t="str">
        <f t="shared" si="99"/>
        <v>N/A</v>
      </c>
      <c r="G317" s="34">
        <v>69273</v>
      </c>
      <c r="H317" s="9" t="str">
        <f t="shared" si="100"/>
        <v>N/A</v>
      </c>
      <c r="I317" s="12" t="s">
        <v>217</v>
      </c>
      <c r="J317" s="12">
        <v>1.8779999999999999</v>
      </c>
      <c r="K317" s="1" t="s">
        <v>733</v>
      </c>
      <c r="L317" s="9" t="str">
        <f t="shared" si="101"/>
        <v>Yes</v>
      </c>
    </row>
    <row r="318" spans="1:12" x14ac:dyDescent="0.25">
      <c r="A318" s="48" t="s">
        <v>98</v>
      </c>
      <c r="B318" s="33" t="s">
        <v>295</v>
      </c>
      <c r="C318" s="8">
        <v>91.391038979000001</v>
      </c>
      <c r="D318" s="11" t="str">
        <f>IF($B318="N/A","N/A",IF(C318&gt;80,"Yes","No"))</f>
        <v>Yes</v>
      </c>
      <c r="E318" s="8">
        <v>91.590151395000007</v>
      </c>
      <c r="F318" s="11" t="str">
        <f>IF($B318="N/A","N/A",IF(E318&gt;80,"Yes","No"))</f>
        <v>Yes</v>
      </c>
      <c r="G318" s="8">
        <v>91.305985473000007</v>
      </c>
      <c r="H318" s="11" t="str">
        <f>IF($B318="N/A","N/A",IF(G318&gt;80,"Yes","No"))</f>
        <v>Yes</v>
      </c>
      <c r="I318" s="12">
        <v>0.21790000000000001</v>
      </c>
      <c r="J318" s="12">
        <v>-0.31</v>
      </c>
      <c r="K318" s="41" t="s">
        <v>734</v>
      </c>
      <c r="L318" s="9" t="str">
        <f t="shared" si="94"/>
        <v>Yes</v>
      </c>
    </row>
    <row r="319" spans="1:12" x14ac:dyDescent="0.25">
      <c r="A319" s="48" t="s">
        <v>336</v>
      </c>
      <c r="B319" s="33" t="s">
        <v>282</v>
      </c>
      <c r="C319" s="8">
        <v>1.6368428399999999E-2</v>
      </c>
      <c r="D319" s="11" t="str">
        <f>IF($B319="N/A","N/A",IF(C319&gt;=5,"No",IF(C319&lt;0,"No","Yes")))</f>
        <v>Yes</v>
      </c>
      <c r="E319" s="8">
        <v>2.98925175E-2</v>
      </c>
      <c r="F319" s="11" t="str">
        <f>IF($B319="N/A","N/A",IF(E319&gt;=5,"No",IF(E319&lt;0,"No","Yes")))</f>
        <v>Yes</v>
      </c>
      <c r="G319" s="8">
        <v>3.8043793200000002E-2</v>
      </c>
      <c r="H319" s="11" t="str">
        <f>IF($B319="N/A","N/A",IF(G319&gt;=5,"No",IF(G319&lt;0,"No","Yes")))</f>
        <v>Yes</v>
      </c>
      <c r="I319" s="12">
        <v>82.62</v>
      </c>
      <c r="J319" s="12">
        <v>27.27</v>
      </c>
      <c r="K319" s="41" t="s">
        <v>734</v>
      </c>
      <c r="L319" s="9" t="str">
        <f t="shared" si="94"/>
        <v>No</v>
      </c>
    </row>
    <row r="320" spans="1:12" x14ac:dyDescent="0.25">
      <c r="A320" s="48" t="s">
        <v>344</v>
      </c>
      <c r="B320" s="41" t="s">
        <v>282</v>
      </c>
      <c r="C320" s="8">
        <v>8.3800804549999999</v>
      </c>
      <c r="D320" s="11" t="str">
        <f>IF($B320="N/A","N/A",IF(C320&gt;=5,"No",IF(C320&lt;0,"No","Yes")))</f>
        <v>No</v>
      </c>
      <c r="E320" s="8">
        <v>8.1825871516999999</v>
      </c>
      <c r="F320" s="11" t="str">
        <f>IF($B320="N/A","N/A",IF(E320&gt;=5,"No",IF(E320&lt;0,"No","Yes")))</f>
        <v>No</v>
      </c>
      <c r="G320" s="8">
        <v>8.4634842571999993</v>
      </c>
      <c r="H320" s="11" t="str">
        <f>IF($B320="N/A","N/A",IF(G320&gt;=5,"No",IF(G320&lt;0,"No","Yes")))</f>
        <v>No</v>
      </c>
      <c r="I320" s="12">
        <v>-2.36</v>
      </c>
      <c r="J320" s="12">
        <v>3.4329999999999998</v>
      </c>
      <c r="K320" s="41" t="s">
        <v>734</v>
      </c>
      <c r="L320" s="9" t="str">
        <f t="shared" si="94"/>
        <v>Yes</v>
      </c>
    </row>
    <row r="321" spans="1:12" x14ac:dyDescent="0.25">
      <c r="A321" s="48" t="s">
        <v>337</v>
      </c>
      <c r="B321" s="41" t="s">
        <v>282</v>
      </c>
      <c r="C321" s="8">
        <v>0.21251213760000001</v>
      </c>
      <c r="D321" s="11" t="str">
        <f>IF($B321="N/A","N/A",IF(C321&gt;=5,"No",IF(C321&lt;0,"No","Yes")))</f>
        <v>Yes</v>
      </c>
      <c r="E321" s="8">
        <v>0.19619412119999999</v>
      </c>
      <c r="F321" s="11" t="str">
        <f>IF($B321="N/A","N/A",IF(E321&gt;=5,"No",IF(E321&lt;0,"No","Yes")))</f>
        <v>Yes</v>
      </c>
      <c r="G321" s="8">
        <v>0.18379435190000001</v>
      </c>
      <c r="H321" s="11" t="str">
        <f>IF($B321="N/A","N/A",IF(G321&gt;=5,"No",IF(G321&lt;0,"No","Yes")))</f>
        <v>Yes</v>
      </c>
      <c r="I321" s="12">
        <v>-7.68</v>
      </c>
      <c r="J321" s="12">
        <v>-6.32</v>
      </c>
      <c r="K321" s="41" t="s">
        <v>734</v>
      </c>
      <c r="L321" s="9" t="str">
        <f t="shared" si="94"/>
        <v>Yes</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1.1748151000000001E-3</v>
      </c>
      <c r="F325" s="11" t="str">
        <f t="shared" si="103"/>
        <v>No</v>
      </c>
      <c r="G325" s="8">
        <v>8.6921249000000006E-3</v>
      </c>
      <c r="H325" s="11" t="str">
        <f t="shared" si="104"/>
        <v>No</v>
      </c>
      <c r="I325" s="12" t="s">
        <v>1742</v>
      </c>
      <c r="J325" s="12">
        <v>639.9</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9.2451102788000004</v>
      </c>
      <c r="D333" s="11" t="str">
        <f>IF($B333="N/A","N/A",IF(C333&gt;15,"No",IF(C333&lt;2,"No","Yes")))</f>
        <v>Yes</v>
      </c>
      <c r="E333" s="8">
        <v>9.5316664883000009</v>
      </c>
      <c r="F333" s="11" t="str">
        <f>IF($B333="N/A","N/A",IF(E333&gt;15,"No",IF(E333&lt;2,"No","Yes")))</f>
        <v>Yes</v>
      </c>
      <c r="G333" s="8">
        <v>8.8446780261000004</v>
      </c>
      <c r="H333" s="11" t="str">
        <f>IF($B333="N/A","N/A",IF(G333&gt;15,"No",IF(G333&lt;2,"No","Yes")))</f>
        <v>Yes</v>
      </c>
      <c r="I333" s="12">
        <v>3.1</v>
      </c>
      <c r="J333" s="12">
        <v>-7.21</v>
      </c>
      <c r="K333" s="41" t="s">
        <v>734</v>
      </c>
      <c r="L333" s="9" t="str">
        <f t="shared" si="94"/>
        <v>Yes</v>
      </c>
    </row>
    <row r="334" spans="1:12" x14ac:dyDescent="0.25">
      <c r="A334" s="48" t="s">
        <v>1119</v>
      </c>
      <c r="B334" s="33" t="s">
        <v>217</v>
      </c>
      <c r="C334" s="34">
        <v>54319</v>
      </c>
      <c r="D334" s="11" t="str">
        <f>IF($B334="N/A","N/A",IF(C334&gt;10,"No",IF(C334&lt;-10,"No","Yes")))</f>
        <v>N/A</v>
      </c>
      <c r="E334" s="34">
        <v>54656</v>
      </c>
      <c r="F334" s="11" t="str">
        <f>IF($B334="N/A","N/A",IF(E334&gt;10,"No",IF(E334&lt;-10,"No","Yes")))</f>
        <v>N/A</v>
      </c>
      <c r="G334" s="34">
        <v>53744</v>
      </c>
      <c r="H334" s="11" t="str">
        <f>IF($B334="N/A","N/A",IF(G334&gt;10,"No",IF(G334&lt;-10,"No","Yes")))</f>
        <v>N/A</v>
      </c>
      <c r="I334" s="12">
        <v>0.62039999999999995</v>
      </c>
      <c r="J334" s="12">
        <v>-1.67</v>
      </c>
      <c r="K334" s="41" t="s">
        <v>734</v>
      </c>
      <c r="L334" s="9" t="str">
        <f t="shared" si="94"/>
        <v>Yes</v>
      </c>
    </row>
    <row r="335" spans="1:12" x14ac:dyDescent="0.25">
      <c r="A335" s="48" t="s">
        <v>145</v>
      </c>
      <c r="B335" s="33" t="s">
        <v>217</v>
      </c>
      <c r="C335" s="34">
        <v>34681</v>
      </c>
      <c r="D335" s="11" t="str">
        <f>IF($B335="N/A","N/A",IF(C335&gt;10,"No",IF(C335&lt;-10,"No","Yes")))</f>
        <v>N/A</v>
      </c>
      <c r="E335" s="34">
        <v>37547</v>
      </c>
      <c r="F335" s="11" t="str">
        <f>IF($B335="N/A","N/A",IF(E335&gt;10,"No",IF(E335&lt;-10,"No","Yes")))</f>
        <v>N/A</v>
      </c>
      <c r="G335" s="34">
        <v>40601</v>
      </c>
      <c r="H335" s="11" t="str">
        <f>IF($B335="N/A","N/A",IF(G335&gt;10,"No",IF(G335&lt;-10,"No","Yes")))</f>
        <v>N/A</v>
      </c>
      <c r="I335" s="12">
        <v>8.2639999999999993</v>
      </c>
      <c r="J335" s="12">
        <v>8.1340000000000003</v>
      </c>
      <c r="K335" s="41" t="s">
        <v>734</v>
      </c>
      <c r="L335" s="9" t="str">
        <f t="shared" si="94"/>
        <v>Yes</v>
      </c>
    </row>
    <row r="336" spans="1:12" x14ac:dyDescent="0.25">
      <c r="A336" s="48" t="s">
        <v>146</v>
      </c>
      <c r="B336" s="33" t="s">
        <v>217</v>
      </c>
      <c r="C336" s="34">
        <v>947</v>
      </c>
      <c r="D336" s="11" t="str">
        <f>IF($B336="N/A","N/A",IF(C336&gt;10,"No",IF(C336&lt;-10,"No","Yes")))</f>
        <v>N/A</v>
      </c>
      <c r="E336" s="34">
        <v>1054</v>
      </c>
      <c r="F336" s="11" t="str">
        <f>IF($B336="N/A","N/A",IF(E336&gt;10,"No",IF(E336&lt;-10,"No","Yes")))</f>
        <v>N/A</v>
      </c>
      <c r="G336" s="34">
        <v>1241</v>
      </c>
      <c r="H336" s="11" t="str">
        <f>IF($B336="N/A","N/A",IF(G336&gt;10,"No",IF(G336&lt;-10,"No","Yes")))</f>
        <v>N/A</v>
      </c>
      <c r="I336" s="12">
        <v>11.3</v>
      </c>
      <c r="J336" s="12">
        <v>17.739999999999998</v>
      </c>
      <c r="K336" s="41" t="s">
        <v>734</v>
      </c>
      <c r="L336" s="9" t="str">
        <f t="shared" si="94"/>
        <v>No</v>
      </c>
    </row>
    <row r="337" spans="1:12" x14ac:dyDescent="0.25">
      <c r="A337" s="48" t="s">
        <v>147</v>
      </c>
      <c r="B337" s="33" t="s">
        <v>217</v>
      </c>
      <c r="C337" s="34">
        <v>5302</v>
      </c>
      <c r="D337" s="11" t="str">
        <f>IF($B337="N/A","N/A",IF(C337&gt;10,"No",IF(C337&lt;-10,"No","Yes")))</f>
        <v>N/A</v>
      </c>
      <c r="E337" s="34">
        <v>4829</v>
      </c>
      <c r="F337" s="11" t="str">
        <f>IF($B337="N/A","N/A",IF(E337&gt;10,"No",IF(E337&lt;-10,"No","Yes")))</f>
        <v>N/A</v>
      </c>
      <c r="G337" s="34">
        <v>6778</v>
      </c>
      <c r="H337" s="11" t="str">
        <f>IF($B337="N/A","N/A",IF(G337&gt;10,"No",IF(G337&lt;-10,"No","Yes")))</f>
        <v>N/A</v>
      </c>
      <c r="I337" s="12">
        <v>-8.92</v>
      </c>
      <c r="J337" s="12">
        <v>40.36</v>
      </c>
      <c r="K337" s="41" t="s">
        <v>734</v>
      </c>
      <c r="L337" s="9" t="str">
        <f t="shared" si="94"/>
        <v>No</v>
      </c>
    </row>
    <row r="338" spans="1:12" x14ac:dyDescent="0.25">
      <c r="A338" s="48" t="s">
        <v>148</v>
      </c>
      <c r="B338" s="33" t="s">
        <v>217</v>
      </c>
      <c r="C338" s="34">
        <v>75</v>
      </c>
      <c r="D338" s="11" t="str">
        <f>IF($B338="N/A","N/A",IF(C338&gt;10,"No",IF(C338&lt;-10,"No","Yes")))</f>
        <v>N/A</v>
      </c>
      <c r="E338" s="34">
        <v>51</v>
      </c>
      <c r="F338" s="11" t="str">
        <f>IF($B338="N/A","N/A",IF(E338&gt;10,"No",IF(E338&lt;-10,"No","Yes")))</f>
        <v>N/A</v>
      </c>
      <c r="G338" s="34">
        <v>69</v>
      </c>
      <c r="H338" s="11" t="str">
        <f>IF($B338="N/A","N/A",IF(G338&gt;10,"No",IF(G338&lt;-10,"No","Yes")))</f>
        <v>N/A</v>
      </c>
      <c r="I338" s="12">
        <v>-32</v>
      </c>
      <c r="J338" s="12">
        <v>35.29</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5084021526</v>
      </c>
      <c r="D6" s="11" t="str">
        <f t="shared" ref="D6:D12" si="0">IF($B6="N/A","N/A",IF(C6&gt;10,"No",IF(C6&lt;-10,"No","Yes")))</f>
        <v>N/A</v>
      </c>
      <c r="E6" s="14">
        <v>4927297434</v>
      </c>
      <c r="F6" s="11" t="str">
        <f t="shared" ref="F6:F12" si="1">IF($B6="N/A","N/A",IF(E6&gt;10,"No",IF(E6&lt;-10,"No","Yes")))</f>
        <v>N/A</v>
      </c>
      <c r="G6" s="14">
        <v>5178844339</v>
      </c>
      <c r="H6" s="11" t="str">
        <f t="shared" ref="H6:H12" si="2">IF($B6="N/A","N/A",IF(G6&gt;10,"No",IF(G6&lt;-10,"No","Yes")))</f>
        <v>N/A</v>
      </c>
      <c r="I6" s="12">
        <v>-3.08</v>
      </c>
      <c r="J6" s="12">
        <v>5.1050000000000004</v>
      </c>
      <c r="K6" s="41" t="s">
        <v>732</v>
      </c>
      <c r="L6" s="9" t="str">
        <f t="shared" ref="L6:L13" si="3">IF(J6="Div by 0", "N/A", IF(K6="N/A","N/A", IF(J6&gt;VALUE(MID(K6,1,2)), "No", IF(J6&lt;-1*VALUE(MID(K6,1,2)), "No", "Yes"))))</f>
        <v>Yes</v>
      </c>
    </row>
    <row r="7" spans="1:12" x14ac:dyDescent="0.25">
      <c r="A7" s="4" t="s">
        <v>1120</v>
      </c>
      <c r="B7" s="41" t="s">
        <v>217</v>
      </c>
      <c r="C7" s="14">
        <v>5661.8722029999999</v>
      </c>
      <c r="D7" s="11" t="str">
        <f t="shared" si="0"/>
        <v>N/A</v>
      </c>
      <c r="E7" s="14">
        <v>5269.8199193</v>
      </c>
      <c r="F7" s="11" t="str">
        <f t="shared" si="1"/>
        <v>N/A</v>
      </c>
      <c r="G7" s="14">
        <v>5229.1857098</v>
      </c>
      <c r="H7" s="11" t="str">
        <f t="shared" si="2"/>
        <v>N/A</v>
      </c>
      <c r="I7" s="12">
        <v>-6.92</v>
      </c>
      <c r="J7" s="12">
        <v>-0.77100000000000002</v>
      </c>
      <c r="K7" s="41" t="s">
        <v>732</v>
      </c>
      <c r="L7" s="9" t="str">
        <f t="shared" si="3"/>
        <v>Yes</v>
      </c>
    </row>
    <row r="8" spans="1:12" x14ac:dyDescent="0.25">
      <c r="A8" s="4" t="s">
        <v>720</v>
      </c>
      <c r="B8" s="41" t="s">
        <v>217</v>
      </c>
      <c r="C8" s="14">
        <v>472</v>
      </c>
      <c r="D8" s="11" t="str">
        <f t="shared" si="0"/>
        <v>N/A</v>
      </c>
      <c r="E8" s="14">
        <v>545</v>
      </c>
      <c r="F8" s="11" t="str">
        <f t="shared" si="1"/>
        <v>N/A</v>
      </c>
      <c r="G8" s="14">
        <v>500</v>
      </c>
      <c r="H8" s="11" t="str">
        <f t="shared" si="2"/>
        <v>N/A</v>
      </c>
      <c r="I8" s="12">
        <v>15.47</v>
      </c>
      <c r="J8" s="12">
        <v>-8.26</v>
      </c>
      <c r="K8" s="41" t="s">
        <v>732</v>
      </c>
      <c r="L8" s="9" t="str">
        <f t="shared" si="3"/>
        <v>Yes</v>
      </c>
    </row>
    <row r="9" spans="1:12" x14ac:dyDescent="0.25">
      <c r="A9" s="4" t="s">
        <v>721</v>
      </c>
      <c r="B9" s="41" t="s">
        <v>217</v>
      </c>
      <c r="C9" s="14">
        <v>1664</v>
      </c>
      <c r="D9" s="11" t="str">
        <f t="shared" si="0"/>
        <v>N/A</v>
      </c>
      <c r="E9" s="14">
        <v>1830</v>
      </c>
      <c r="F9" s="11" t="str">
        <f t="shared" si="1"/>
        <v>N/A</v>
      </c>
      <c r="G9" s="14">
        <v>1715</v>
      </c>
      <c r="H9" s="11" t="str">
        <f t="shared" si="2"/>
        <v>N/A</v>
      </c>
      <c r="I9" s="12">
        <v>9.9760000000000009</v>
      </c>
      <c r="J9" s="12">
        <v>-6.28</v>
      </c>
      <c r="K9" s="41" t="s">
        <v>732</v>
      </c>
      <c r="L9" s="9" t="str">
        <f t="shared" si="3"/>
        <v>Yes</v>
      </c>
    </row>
    <row r="10" spans="1:12" x14ac:dyDescent="0.25">
      <c r="A10" s="4" t="s">
        <v>722</v>
      </c>
      <c r="B10" s="41" t="s">
        <v>217</v>
      </c>
      <c r="C10" s="14">
        <v>4228</v>
      </c>
      <c r="D10" s="11" t="str">
        <f t="shared" si="0"/>
        <v>N/A</v>
      </c>
      <c r="E10" s="14">
        <v>4276</v>
      </c>
      <c r="F10" s="11" t="str">
        <f t="shared" si="1"/>
        <v>N/A</v>
      </c>
      <c r="G10" s="14">
        <v>4149</v>
      </c>
      <c r="H10" s="11" t="str">
        <f t="shared" si="2"/>
        <v>N/A</v>
      </c>
      <c r="I10" s="12">
        <v>1.135</v>
      </c>
      <c r="J10" s="12">
        <v>-2.97</v>
      </c>
      <c r="K10" s="41" t="s">
        <v>732</v>
      </c>
      <c r="L10" s="9" t="str">
        <f t="shared" si="3"/>
        <v>Yes</v>
      </c>
    </row>
    <row r="11" spans="1:12" x14ac:dyDescent="0.25">
      <c r="A11" s="4" t="s">
        <v>723</v>
      </c>
      <c r="B11" s="41" t="s">
        <v>217</v>
      </c>
      <c r="C11" s="14">
        <v>22523</v>
      </c>
      <c r="D11" s="11" t="str">
        <f t="shared" si="0"/>
        <v>N/A</v>
      </c>
      <c r="E11" s="14">
        <v>19903</v>
      </c>
      <c r="F11" s="11" t="str">
        <f t="shared" si="1"/>
        <v>N/A</v>
      </c>
      <c r="G11" s="14">
        <v>20078</v>
      </c>
      <c r="H11" s="11" t="str">
        <f t="shared" si="2"/>
        <v>N/A</v>
      </c>
      <c r="I11" s="12">
        <v>-11.6</v>
      </c>
      <c r="J11" s="12">
        <v>0.87929999999999997</v>
      </c>
      <c r="K11" s="41" t="s">
        <v>732</v>
      </c>
      <c r="L11" s="9" t="str">
        <f t="shared" si="3"/>
        <v>Yes</v>
      </c>
    </row>
    <row r="12" spans="1:12" x14ac:dyDescent="0.25">
      <c r="A12" s="4" t="s">
        <v>724</v>
      </c>
      <c r="B12" s="41" t="s">
        <v>217</v>
      </c>
      <c r="C12" s="14">
        <v>71935</v>
      </c>
      <c r="D12" s="11" t="str">
        <f t="shared" si="0"/>
        <v>N/A</v>
      </c>
      <c r="E12" s="14">
        <v>60048</v>
      </c>
      <c r="F12" s="11" t="str">
        <f t="shared" si="1"/>
        <v>N/A</v>
      </c>
      <c r="G12" s="14">
        <v>61379</v>
      </c>
      <c r="H12" s="11" t="str">
        <f t="shared" si="2"/>
        <v>N/A</v>
      </c>
      <c r="I12" s="12">
        <v>-16.5</v>
      </c>
      <c r="J12" s="12">
        <v>2.2170000000000001</v>
      </c>
      <c r="K12" s="41" t="s">
        <v>732</v>
      </c>
      <c r="L12" s="9" t="str">
        <f t="shared" si="3"/>
        <v>Yes</v>
      </c>
    </row>
    <row r="13" spans="1:12" x14ac:dyDescent="0.25">
      <c r="A13" s="4" t="s">
        <v>74</v>
      </c>
      <c r="B13" s="41" t="s">
        <v>217</v>
      </c>
      <c r="C13" s="14">
        <v>1999925</v>
      </c>
      <c r="D13" s="11" t="str">
        <f>IF($B13="N/A","N/A",IF(C13&gt;10,"No",IF(C13&lt;-10,"No","Yes")))</f>
        <v>N/A</v>
      </c>
      <c r="E13" s="14">
        <v>1538732</v>
      </c>
      <c r="F13" s="11" t="str">
        <f>IF($B13="N/A","N/A",IF(E13&gt;10,"No",IF(E13&lt;-10,"No","Yes")))</f>
        <v>N/A</v>
      </c>
      <c r="G13" s="14">
        <v>2679260</v>
      </c>
      <c r="H13" s="11" t="str">
        <f>IF($B13="N/A","N/A",IF(G13&gt;10,"No",IF(G13&lt;-10,"No","Yes")))</f>
        <v>N/A</v>
      </c>
      <c r="I13" s="12">
        <v>-23.1</v>
      </c>
      <c r="J13" s="12">
        <v>74.12</v>
      </c>
      <c r="K13" s="41" t="s">
        <v>732</v>
      </c>
      <c r="L13" s="9" t="str">
        <f t="shared" si="3"/>
        <v>No</v>
      </c>
    </row>
    <row r="14" spans="1:12" x14ac:dyDescent="0.25">
      <c r="A14" s="50" t="s">
        <v>161</v>
      </c>
      <c r="B14" s="33" t="s">
        <v>217</v>
      </c>
      <c r="C14" s="8">
        <v>4.3776867051000004</v>
      </c>
      <c r="D14" s="11" t="str">
        <f t="shared" ref="D14:D18" si="4">IF($B14="N/A","N/A",IF(C14&gt;10,"No",IF(C14&lt;-10,"No","Yes")))</f>
        <v>N/A</v>
      </c>
      <c r="E14" s="8">
        <v>4.0726072537000002</v>
      </c>
      <c r="F14" s="11" t="str">
        <f t="shared" ref="F14:F18" si="5">IF($B14="N/A","N/A",IF(E14&gt;10,"No",IF(E14&lt;-10,"No","Yes")))</f>
        <v>N/A</v>
      </c>
      <c r="G14" s="8">
        <v>4.4397413904</v>
      </c>
      <c r="H14" s="11" t="str">
        <f t="shared" ref="H14:H18" si="6">IF($B14="N/A","N/A",IF(G14&gt;10,"No",IF(G14&lt;-10,"No","Yes")))</f>
        <v>N/A</v>
      </c>
      <c r="I14" s="12">
        <v>-6.97</v>
      </c>
      <c r="J14" s="12">
        <v>9.0150000000000006</v>
      </c>
      <c r="K14" s="41" t="s">
        <v>732</v>
      </c>
      <c r="L14" s="9" t="str">
        <f t="shared" ref="L14:L18" si="7">IF(J14="Div by 0", "N/A", IF(K14="N/A","N/A", IF(J14&gt;VALUE(MID(K14,1,2)), "No", IF(J14&lt;-1*VALUE(MID(K14,1,2)), "No", "Yes"))))</f>
        <v>Yes</v>
      </c>
    </row>
    <row r="15" spans="1:12" x14ac:dyDescent="0.25">
      <c r="A15" s="4" t="s">
        <v>418</v>
      </c>
      <c r="B15" s="33" t="s">
        <v>217</v>
      </c>
      <c r="C15" s="8">
        <v>18.978584231999999</v>
      </c>
      <c r="D15" s="11" t="str">
        <f t="shared" si="4"/>
        <v>N/A</v>
      </c>
      <c r="E15" s="8">
        <v>19.67158491</v>
      </c>
      <c r="F15" s="11" t="str">
        <f t="shared" si="5"/>
        <v>N/A</v>
      </c>
      <c r="G15" s="8">
        <v>21.143888602000001</v>
      </c>
      <c r="H15" s="11" t="str">
        <f t="shared" si="6"/>
        <v>N/A</v>
      </c>
      <c r="I15" s="12">
        <v>3.6509999999999998</v>
      </c>
      <c r="J15" s="12">
        <v>7.484</v>
      </c>
      <c r="K15" s="41" t="s">
        <v>732</v>
      </c>
      <c r="L15" s="9" t="str">
        <f t="shared" si="7"/>
        <v>Yes</v>
      </c>
    </row>
    <row r="16" spans="1:12" x14ac:dyDescent="0.25">
      <c r="A16" s="4" t="s">
        <v>419</v>
      </c>
      <c r="B16" s="33" t="s">
        <v>217</v>
      </c>
      <c r="C16" s="8">
        <v>7.8289125670999997</v>
      </c>
      <c r="D16" s="11" t="str">
        <f t="shared" si="4"/>
        <v>N/A</v>
      </c>
      <c r="E16" s="8">
        <v>7.4386264760999996</v>
      </c>
      <c r="F16" s="11" t="str">
        <f t="shared" si="5"/>
        <v>N/A</v>
      </c>
      <c r="G16" s="8">
        <v>7.7685666098999997</v>
      </c>
      <c r="H16" s="11" t="str">
        <f t="shared" si="6"/>
        <v>N/A</v>
      </c>
      <c r="I16" s="12">
        <v>-4.99</v>
      </c>
      <c r="J16" s="12">
        <v>4.4349999999999996</v>
      </c>
      <c r="K16" s="41" t="s">
        <v>732</v>
      </c>
      <c r="L16" s="9" t="str">
        <f t="shared" si="7"/>
        <v>Yes</v>
      </c>
    </row>
    <row r="17" spans="1:12" x14ac:dyDescent="0.25">
      <c r="A17" s="4" t="s">
        <v>420</v>
      </c>
      <c r="B17" s="33" t="s">
        <v>217</v>
      </c>
      <c r="C17" s="8">
        <v>0.66412757789999999</v>
      </c>
      <c r="D17" s="11" t="str">
        <f t="shared" si="4"/>
        <v>N/A</v>
      </c>
      <c r="E17" s="8">
        <v>0.26258825349999998</v>
      </c>
      <c r="F17" s="11" t="str">
        <f t="shared" si="5"/>
        <v>N/A</v>
      </c>
      <c r="G17" s="8">
        <v>0.82283166910000005</v>
      </c>
      <c r="H17" s="11" t="str">
        <f t="shared" si="6"/>
        <v>N/A</v>
      </c>
      <c r="I17" s="12">
        <v>-60.5</v>
      </c>
      <c r="J17" s="12">
        <v>213.4</v>
      </c>
      <c r="K17" s="41" t="s">
        <v>732</v>
      </c>
      <c r="L17" s="9" t="str">
        <f t="shared" si="7"/>
        <v>No</v>
      </c>
    </row>
    <row r="18" spans="1:12" x14ac:dyDescent="0.25">
      <c r="A18" s="4" t="s">
        <v>421</v>
      </c>
      <c r="B18" s="33" t="s">
        <v>217</v>
      </c>
      <c r="C18" s="8">
        <v>0.48611719370000001</v>
      </c>
      <c r="D18" s="11" t="str">
        <f t="shared" si="4"/>
        <v>N/A</v>
      </c>
      <c r="E18" s="8">
        <v>0.51579626050000005</v>
      </c>
      <c r="F18" s="11" t="str">
        <f t="shared" si="5"/>
        <v>N/A</v>
      </c>
      <c r="G18" s="8">
        <v>0.5210676004</v>
      </c>
      <c r="H18" s="11" t="str">
        <f t="shared" si="6"/>
        <v>N/A</v>
      </c>
      <c r="I18" s="12">
        <v>6.1050000000000004</v>
      </c>
      <c r="J18" s="12">
        <v>1.022</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-12.5</v>
      </c>
      <c r="J19" s="12">
        <v>-14.3</v>
      </c>
      <c r="K19" s="41" t="s">
        <v>217</v>
      </c>
      <c r="L19" s="9" t="str">
        <f t="shared" ref="L19:L25" si="11">IF(J19="Div by 0", "N/A", IF(K19="N/A","N/A", IF(J19&gt;VALUE(MID(K19,1,2)), "No", IF(J19&lt;-1*VALUE(MID(K19,1,2)), "No", "Yes"))))</f>
        <v>N/A</v>
      </c>
    </row>
    <row r="20" spans="1:12" x14ac:dyDescent="0.25">
      <c r="A20" s="4" t="s">
        <v>76</v>
      </c>
      <c r="B20" s="41" t="s">
        <v>217</v>
      </c>
      <c r="C20" s="34">
        <v>49</v>
      </c>
      <c r="D20" s="11" t="str">
        <f t="shared" si="8"/>
        <v>N/A</v>
      </c>
      <c r="E20" s="34">
        <v>27</v>
      </c>
      <c r="F20" s="11" t="str">
        <f t="shared" si="9"/>
        <v>N/A</v>
      </c>
      <c r="G20" s="34">
        <v>29</v>
      </c>
      <c r="H20" s="11" t="str">
        <f t="shared" si="10"/>
        <v>N/A</v>
      </c>
      <c r="I20" s="12">
        <v>-44.9</v>
      </c>
      <c r="J20" s="12">
        <v>7.407</v>
      </c>
      <c r="K20" s="41" t="s">
        <v>217</v>
      </c>
      <c r="L20" s="9" t="str">
        <f t="shared" si="11"/>
        <v>N/A</v>
      </c>
    </row>
    <row r="21" spans="1:12" x14ac:dyDescent="0.25">
      <c r="A21" s="50" t="s">
        <v>1120</v>
      </c>
      <c r="B21" s="41" t="s">
        <v>217</v>
      </c>
      <c r="C21" s="14">
        <v>5661.8722029999999</v>
      </c>
      <c r="D21" s="11" t="str">
        <f t="shared" si="8"/>
        <v>N/A</v>
      </c>
      <c r="E21" s="14">
        <v>5269.8199193</v>
      </c>
      <c r="F21" s="11" t="str">
        <f t="shared" si="9"/>
        <v>N/A</v>
      </c>
      <c r="G21" s="14">
        <v>5229.1857098</v>
      </c>
      <c r="H21" s="11" t="str">
        <f t="shared" si="10"/>
        <v>N/A</v>
      </c>
      <c r="I21" s="12">
        <v>-6.92</v>
      </c>
      <c r="J21" s="12">
        <v>-0.77100000000000002</v>
      </c>
      <c r="K21" s="41" t="s">
        <v>732</v>
      </c>
      <c r="L21" s="9" t="str">
        <f t="shared" si="11"/>
        <v>Yes</v>
      </c>
    </row>
    <row r="22" spans="1:12" x14ac:dyDescent="0.25">
      <c r="A22" s="4" t="s">
        <v>1725</v>
      </c>
      <c r="B22" s="41" t="s">
        <v>217</v>
      </c>
      <c r="C22" s="14">
        <v>10543.764531000001</v>
      </c>
      <c r="D22" s="11" t="str">
        <f t="shared" si="8"/>
        <v>N/A</v>
      </c>
      <c r="E22" s="14">
        <v>9140.8120620000009</v>
      </c>
      <c r="F22" s="11" t="str">
        <f t="shared" si="9"/>
        <v>N/A</v>
      </c>
      <c r="G22" s="14">
        <v>9242.4783908999998</v>
      </c>
      <c r="H22" s="11" t="str">
        <f t="shared" si="10"/>
        <v>N/A</v>
      </c>
      <c r="I22" s="12">
        <v>-13.3</v>
      </c>
      <c r="J22" s="12">
        <v>1.1120000000000001</v>
      </c>
      <c r="K22" s="41" t="s">
        <v>732</v>
      </c>
      <c r="L22" s="9" t="str">
        <f t="shared" si="11"/>
        <v>Yes</v>
      </c>
    </row>
    <row r="23" spans="1:12" x14ac:dyDescent="0.25">
      <c r="A23" s="4" t="s">
        <v>1121</v>
      </c>
      <c r="B23" s="41" t="s">
        <v>217</v>
      </c>
      <c r="C23" s="14">
        <v>10213.709905</v>
      </c>
      <c r="D23" s="11" t="str">
        <f t="shared" si="8"/>
        <v>N/A</v>
      </c>
      <c r="E23" s="14">
        <v>9512.2169912000008</v>
      </c>
      <c r="F23" s="11" t="str">
        <f t="shared" si="9"/>
        <v>N/A</v>
      </c>
      <c r="G23" s="14">
        <v>9906.3101511000004</v>
      </c>
      <c r="H23" s="11" t="str">
        <f t="shared" si="10"/>
        <v>N/A</v>
      </c>
      <c r="I23" s="12">
        <v>-6.87</v>
      </c>
      <c r="J23" s="12">
        <v>4.1429999999999998</v>
      </c>
      <c r="K23" s="41" t="s">
        <v>732</v>
      </c>
      <c r="L23" s="9" t="str">
        <f t="shared" si="11"/>
        <v>Yes</v>
      </c>
    </row>
    <row r="24" spans="1:12" x14ac:dyDescent="0.25">
      <c r="A24" s="4" t="s">
        <v>1122</v>
      </c>
      <c r="B24" s="41" t="s">
        <v>217</v>
      </c>
      <c r="C24" s="14">
        <v>2625.2943452</v>
      </c>
      <c r="D24" s="11" t="str">
        <f t="shared" si="8"/>
        <v>N/A</v>
      </c>
      <c r="E24" s="14">
        <v>2671.5329061000002</v>
      </c>
      <c r="F24" s="11" t="str">
        <f t="shared" si="9"/>
        <v>N/A</v>
      </c>
      <c r="G24" s="14">
        <v>2540.0120164</v>
      </c>
      <c r="H24" s="11" t="str">
        <f t="shared" si="10"/>
        <v>N/A</v>
      </c>
      <c r="I24" s="12">
        <v>1.7609999999999999</v>
      </c>
      <c r="J24" s="12">
        <v>-4.92</v>
      </c>
      <c r="K24" s="41" t="s">
        <v>732</v>
      </c>
      <c r="L24" s="9" t="str">
        <f t="shared" si="11"/>
        <v>Yes</v>
      </c>
    </row>
    <row r="25" spans="1:12" x14ac:dyDescent="0.25">
      <c r="A25" s="4" t="s">
        <v>1123</v>
      </c>
      <c r="B25" s="41" t="s">
        <v>217</v>
      </c>
      <c r="C25" s="14">
        <v>4553.4779640999996</v>
      </c>
      <c r="D25" s="11" t="str">
        <f t="shared" si="8"/>
        <v>N/A</v>
      </c>
      <c r="E25" s="14">
        <v>4252.6245102000003</v>
      </c>
      <c r="F25" s="11" t="str">
        <f t="shared" si="9"/>
        <v>N/A</v>
      </c>
      <c r="G25" s="14">
        <v>4323.0237766999999</v>
      </c>
      <c r="H25" s="11" t="str">
        <f t="shared" si="10"/>
        <v>N/A</v>
      </c>
      <c r="I25" s="12">
        <v>-6.61</v>
      </c>
      <c r="J25" s="12">
        <v>1.655</v>
      </c>
      <c r="K25" s="41" t="s">
        <v>732</v>
      </c>
      <c r="L25" s="9" t="str">
        <f t="shared" si="11"/>
        <v>Yes</v>
      </c>
    </row>
    <row r="26" spans="1:12" x14ac:dyDescent="0.25">
      <c r="A26" s="2" t="s">
        <v>1124</v>
      </c>
      <c r="B26" s="41" t="s">
        <v>217</v>
      </c>
      <c r="C26" s="14">
        <v>5965.0571978999997</v>
      </c>
      <c r="D26" s="11" t="str">
        <f t="shared" si="8"/>
        <v>N/A</v>
      </c>
      <c r="E26" s="14">
        <v>5473.8996131000004</v>
      </c>
      <c r="F26" s="11" t="str">
        <f t="shared" si="9"/>
        <v>N/A</v>
      </c>
      <c r="G26" s="14">
        <v>5440.1778199</v>
      </c>
      <c r="H26" s="11" t="str">
        <f t="shared" si="10"/>
        <v>N/A</v>
      </c>
      <c r="I26" s="12">
        <v>-8.23</v>
      </c>
      <c r="J26" s="12">
        <v>-0.61599999999999999</v>
      </c>
      <c r="K26" s="41" t="s">
        <v>732</v>
      </c>
      <c r="L26" s="9" t="str">
        <f>IF(J26="Div by 0", "N/A", IF(OR(J26="N/A",K26="N/A"),"N/A", IF(J26&gt;VALUE(MID(K26,1,2)), "No", IF(J26&lt;-1*VALUE(MID(K26,1,2)), "No", "Yes"))))</f>
        <v>Yes</v>
      </c>
    </row>
    <row r="27" spans="1:12" x14ac:dyDescent="0.25">
      <c r="A27" s="2" t="s">
        <v>1125</v>
      </c>
      <c r="B27" s="41" t="s">
        <v>217</v>
      </c>
      <c r="C27" s="14">
        <v>5251.8636309000003</v>
      </c>
      <c r="D27" s="11" t="str">
        <f t="shared" si="8"/>
        <v>N/A</v>
      </c>
      <c r="E27" s="14">
        <v>4998.3579840000002</v>
      </c>
      <c r="F27" s="11" t="str">
        <f t="shared" si="9"/>
        <v>N/A</v>
      </c>
      <c r="G27" s="14">
        <v>4953.2179622000003</v>
      </c>
      <c r="H27" s="11" t="str">
        <f t="shared" si="10"/>
        <v>N/A</v>
      </c>
      <c r="I27" s="12">
        <v>-4.83</v>
      </c>
      <c r="J27" s="12">
        <v>-0.90300000000000002</v>
      </c>
      <c r="K27" s="41" t="s">
        <v>732</v>
      </c>
      <c r="L27" s="9" t="str">
        <f>IF(J27="Div by 0", "N/A", IF(OR(J27="N/A",K27="N/A"),"N/A", IF(J27&gt;VALUE(MID(K27,1,2)), "No", IF(J27&lt;-1*VALUE(MID(K27,1,2)), "No", "Yes"))))</f>
        <v>Yes</v>
      </c>
    </row>
    <row r="28" spans="1:12" x14ac:dyDescent="0.25">
      <c r="A28" s="50" t="s">
        <v>1126</v>
      </c>
      <c r="B28" s="41" t="s">
        <v>217</v>
      </c>
      <c r="C28" s="14">
        <v>7954.6946540999998</v>
      </c>
      <c r="D28" s="11" t="str">
        <f t="shared" si="8"/>
        <v>N/A</v>
      </c>
      <c r="E28" s="14">
        <v>7279.0114235000001</v>
      </c>
      <c r="F28" s="11" t="str">
        <f t="shared" si="9"/>
        <v>N/A</v>
      </c>
      <c r="G28" s="14">
        <v>7371.1589334</v>
      </c>
      <c r="H28" s="11" t="str">
        <f t="shared" si="10"/>
        <v>N/A</v>
      </c>
      <c r="I28" s="12">
        <v>-8.49</v>
      </c>
      <c r="J28" s="12">
        <v>1.266</v>
      </c>
      <c r="K28" s="41" t="s">
        <v>732</v>
      </c>
      <c r="L28" s="9" t="str">
        <f>IF(J28="Div by 0", "N/A", IF(K28="N/A","N/A", IF(J28&gt;VALUE(MID(K28,1,2)), "No", IF(J28&lt;-1*VALUE(MID(K28,1,2)), "No", "Yes"))))</f>
        <v>Yes</v>
      </c>
    </row>
    <row r="29" spans="1:12" x14ac:dyDescent="0.25">
      <c r="A29" s="2" t="s">
        <v>1127</v>
      </c>
      <c r="B29" s="41" t="s">
        <v>217</v>
      </c>
      <c r="C29" s="14">
        <v>10358.642223999999</v>
      </c>
      <c r="D29" s="11" t="str">
        <f t="shared" si="8"/>
        <v>N/A</v>
      </c>
      <c r="E29" s="14">
        <v>8994.3290858</v>
      </c>
      <c r="F29" s="11" t="str">
        <f t="shared" si="9"/>
        <v>N/A</v>
      </c>
      <c r="G29" s="14">
        <v>9153.8286198999995</v>
      </c>
      <c r="H29" s="11" t="str">
        <f t="shared" si="10"/>
        <v>N/A</v>
      </c>
      <c r="I29" s="12">
        <v>-13.2</v>
      </c>
      <c r="J29" s="12">
        <v>1.7729999999999999</v>
      </c>
      <c r="K29" s="41" t="s">
        <v>732</v>
      </c>
      <c r="L29" s="9" t="str">
        <f>IF(J29="Div by 0", "N/A", IF(K29="N/A","N/A", IF(J29&gt;VALUE(MID(K29,1,2)), "No", IF(J29&lt;-1*VALUE(MID(K29,1,2)), "No", "Yes"))))</f>
        <v>Yes</v>
      </c>
    </row>
    <row r="30" spans="1:12" x14ac:dyDescent="0.25">
      <c r="A30" s="2" t="s">
        <v>1128</v>
      </c>
      <c r="B30" s="41" t="s">
        <v>217</v>
      </c>
      <c r="C30" s="14">
        <v>5215.0285710999997</v>
      </c>
      <c r="D30" s="11" t="str">
        <f t="shared" si="8"/>
        <v>N/A</v>
      </c>
      <c r="E30" s="14">
        <v>5392.6722890999999</v>
      </c>
      <c r="F30" s="11" t="str">
        <f t="shared" si="9"/>
        <v>N/A</v>
      </c>
      <c r="G30" s="14">
        <v>5483.2307388999998</v>
      </c>
      <c r="H30" s="11" t="str">
        <f t="shared" si="10"/>
        <v>N/A</v>
      </c>
      <c r="I30" s="12">
        <v>3.4060000000000001</v>
      </c>
      <c r="J30" s="12">
        <v>1.679</v>
      </c>
      <c r="K30" s="41" t="s">
        <v>732</v>
      </c>
      <c r="L30" s="9" t="str">
        <f>IF(J30="Div by 0", "N/A", IF(K30="N/A","N/A", IF(J30&gt;VALUE(MID(K30,1,2)), "No", IF(J30&lt;-1*VALUE(MID(K30,1,2)), "No", "Yes"))))</f>
        <v>Yes</v>
      </c>
    </row>
    <row r="31" spans="1:12" x14ac:dyDescent="0.25">
      <c r="A31" s="2" t="s">
        <v>1129</v>
      </c>
      <c r="B31" s="41" t="s">
        <v>217</v>
      </c>
      <c r="C31" s="14">
        <v>8722.3094994999992</v>
      </c>
      <c r="D31" s="11" t="str">
        <f t="shared" si="8"/>
        <v>N/A</v>
      </c>
      <c r="E31" s="14">
        <v>7765.8765520999996</v>
      </c>
      <c r="F31" s="11" t="str">
        <f t="shared" si="9"/>
        <v>N/A</v>
      </c>
      <c r="G31" s="14">
        <v>7815.5771869</v>
      </c>
      <c r="H31" s="11" t="str">
        <f t="shared" si="10"/>
        <v>N/A</v>
      </c>
      <c r="I31" s="12">
        <v>-11</v>
      </c>
      <c r="J31" s="12">
        <v>0.64</v>
      </c>
      <c r="K31" s="41" t="s">
        <v>732</v>
      </c>
      <c r="L31" s="9" t="str">
        <f>IF(J31="Div by 0", "N/A", IF(OR(J31="N/A",K31="N/A"),"N/A", IF(J31&gt;VALUE(MID(K31,1,2)), "No", IF(J31&lt;-1*VALUE(MID(K31,1,2)), "No", "Yes"))))</f>
        <v>Yes</v>
      </c>
    </row>
    <row r="32" spans="1:12" x14ac:dyDescent="0.25">
      <c r="A32" s="2" t="s">
        <v>1130</v>
      </c>
      <c r="B32" s="41" t="s">
        <v>217</v>
      </c>
      <c r="C32" s="14">
        <v>6760.0731112000003</v>
      </c>
      <c r="D32" s="11" t="str">
        <f t="shared" si="8"/>
        <v>N/A</v>
      </c>
      <c r="E32" s="14">
        <v>6528.0353758000001</v>
      </c>
      <c r="F32" s="11" t="str">
        <f t="shared" si="9"/>
        <v>N/A</v>
      </c>
      <c r="G32" s="14">
        <v>6688.8711469</v>
      </c>
      <c r="H32" s="11" t="str">
        <f t="shared" si="10"/>
        <v>N/A</v>
      </c>
      <c r="I32" s="12">
        <v>-3.43</v>
      </c>
      <c r="J32" s="12">
        <v>2.464</v>
      </c>
      <c r="K32" s="41" t="s">
        <v>732</v>
      </c>
      <c r="L32" s="9" t="str">
        <f>IF(J32="Div by 0", "N/A", IF(OR(J32="N/A",K32="N/A"),"N/A", IF(J32&gt;VALUE(MID(K32,1,2)), "No", IF(J32&lt;-1*VALUE(MID(K32,1,2)), "No", "Yes"))))</f>
        <v>Yes</v>
      </c>
    </row>
    <row r="33" spans="1:12" x14ac:dyDescent="0.25">
      <c r="A33" s="2" t="s">
        <v>1730</v>
      </c>
      <c r="B33" s="41" t="s">
        <v>217</v>
      </c>
      <c r="C33" s="14">
        <v>6109.2984887000002</v>
      </c>
      <c r="D33" s="11" t="str">
        <f t="shared" si="8"/>
        <v>N/A</v>
      </c>
      <c r="E33" s="14">
        <v>5242.5549159000002</v>
      </c>
      <c r="F33" s="11" t="str">
        <f t="shared" si="9"/>
        <v>N/A</v>
      </c>
      <c r="G33" s="14">
        <v>7722.6088841000001</v>
      </c>
      <c r="H33" s="11" t="str">
        <f t="shared" si="10"/>
        <v>N/A</v>
      </c>
      <c r="I33" s="12">
        <v>-14.2</v>
      </c>
      <c r="J33" s="12">
        <v>47.31</v>
      </c>
      <c r="K33" s="41" t="s">
        <v>732</v>
      </c>
      <c r="L33" s="9" t="str">
        <f t="shared" ref="L33:L45" si="12">IF(J33="Div by 0", "N/A", IF(K33="N/A","N/A", IF(J33&gt;VALUE(MID(K33,1,2)), "No", IF(J33&lt;-1*VALUE(MID(K33,1,2)), "No", "Yes"))))</f>
        <v>No</v>
      </c>
    </row>
    <row r="34" spans="1:12" x14ac:dyDescent="0.25">
      <c r="A34" s="2" t="s">
        <v>1731</v>
      </c>
      <c r="B34" s="41" t="s">
        <v>217</v>
      </c>
      <c r="C34" s="14">
        <v>908.98174962999997</v>
      </c>
      <c r="D34" s="11" t="str">
        <f t="shared" si="8"/>
        <v>N/A</v>
      </c>
      <c r="E34" s="14">
        <v>834.15777141000001</v>
      </c>
      <c r="F34" s="11" t="str">
        <f t="shared" si="9"/>
        <v>N/A</v>
      </c>
      <c r="G34" s="14">
        <v>857.55128576000004</v>
      </c>
      <c r="H34" s="11" t="str">
        <f t="shared" si="10"/>
        <v>N/A</v>
      </c>
      <c r="I34" s="12">
        <v>-8.23</v>
      </c>
      <c r="J34" s="12">
        <v>2.8039999999999998</v>
      </c>
      <c r="K34" s="41" t="s">
        <v>732</v>
      </c>
      <c r="L34" s="9" t="str">
        <f t="shared" si="12"/>
        <v>Yes</v>
      </c>
    </row>
    <row r="35" spans="1:12" x14ac:dyDescent="0.25">
      <c r="A35" s="2" t="s">
        <v>1732</v>
      </c>
      <c r="B35" s="41" t="s">
        <v>217</v>
      </c>
      <c r="C35" s="14">
        <v>9497.3596109999999</v>
      </c>
      <c r="D35" s="11" t="str">
        <f t="shared" si="8"/>
        <v>N/A</v>
      </c>
      <c r="E35" s="14">
        <v>8909.1031598000009</v>
      </c>
      <c r="F35" s="11" t="str">
        <f t="shared" si="9"/>
        <v>N/A</v>
      </c>
      <c r="G35" s="14">
        <v>9120.8019187999998</v>
      </c>
      <c r="H35" s="11" t="str">
        <f t="shared" si="10"/>
        <v>N/A</v>
      </c>
      <c r="I35" s="12">
        <v>-6.19</v>
      </c>
      <c r="J35" s="12">
        <v>2.3759999999999999</v>
      </c>
      <c r="K35" s="41" t="s">
        <v>732</v>
      </c>
      <c r="L35" s="9" t="str">
        <f t="shared" si="12"/>
        <v>Yes</v>
      </c>
    </row>
    <row r="36" spans="1:12" x14ac:dyDescent="0.25">
      <c r="A36" s="2" t="s">
        <v>1733</v>
      </c>
      <c r="B36" s="41" t="s">
        <v>217</v>
      </c>
      <c r="C36" s="14">
        <v>240.16703577999999</v>
      </c>
      <c r="D36" s="11" t="str">
        <f t="shared" si="8"/>
        <v>N/A</v>
      </c>
      <c r="E36" s="14">
        <v>220.10367798999999</v>
      </c>
      <c r="F36" s="11" t="str">
        <f t="shared" si="9"/>
        <v>N/A</v>
      </c>
      <c r="G36" s="14">
        <v>205.13858309</v>
      </c>
      <c r="H36" s="11" t="str">
        <f t="shared" si="10"/>
        <v>N/A</v>
      </c>
      <c r="I36" s="12">
        <v>-8.35</v>
      </c>
      <c r="J36" s="12">
        <v>-6.8</v>
      </c>
      <c r="K36" s="41" t="s">
        <v>732</v>
      </c>
      <c r="L36" s="9" t="str">
        <f t="shared" si="12"/>
        <v>Yes</v>
      </c>
    </row>
    <row r="37" spans="1:12" x14ac:dyDescent="0.25">
      <c r="A37" s="2" t="s">
        <v>1734</v>
      </c>
      <c r="B37" s="41" t="s">
        <v>217</v>
      </c>
      <c r="C37" s="14">
        <v>32371.535681000001</v>
      </c>
      <c r="D37" s="11" t="str">
        <f t="shared" si="8"/>
        <v>N/A</v>
      </c>
      <c r="E37" s="14">
        <v>30229.308549000001</v>
      </c>
      <c r="F37" s="11" t="str">
        <f t="shared" si="9"/>
        <v>N/A</v>
      </c>
      <c r="G37" s="14">
        <v>31001.294342000001</v>
      </c>
      <c r="H37" s="11" t="str">
        <f t="shared" si="10"/>
        <v>N/A</v>
      </c>
      <c r="I37" s="12">
        <v>-6.62</v>
      </c>
      <c r="J37" s="12">
        <v>2.5539999999999998</v>
      </c>
      <c r="K37" s="41" t="s">
        <v>732</v>
      </c>
      <c r="L37" s="9" t="str">
        <f t="shared" si="12"/>
        <v>Yes</v>
      </c>
    </row>
    <row r="38" spans="1:12" x14ac:dyDescent="0.25">
      <c r="A38" s="2" t="s">
        <v>1735</v>
      </c>
      <c r="B38" s="41" t="s">
        <v>217</v>
      </c>
      <c r="C38" s="14" t="s">
        <v>1742</v>
      </c>
      <c r="D38" s="11" t="str">
        <f t="shared" si="8"/>
        <v>N/A</v>
      </c>
      <c r="E38" s="14">
        <v>714</v>
      </c>
      <c r="F38" s="11" t="str">
        <f t="shared" si="9"/>
        <v>N/A</v>
      </c>
      <c r="G38" s="14">
        <v>200</v>
      </c>
      <c r="H38" s="11" t="str">
        <f t="shared" si="10"/>
        <v>N/A</v>
      </c>
      <c r="I38" s="12" t="s">
        <v>1742</v>
      </c>
      <c r="J38" s="12">
        <v>-72</v>
      </c>
      <c r="K38" s="41" t="s">
        <v>732</v>
      </c>
      <c r="L38" s="9" t="str">
        <f t="shared" si="12"/>
        <v>No</v>
      </c>
    </row>
    <row r="39" spans="1:12" x14ac:dyDescent="0.25">
      <c r="A39" s="2" t="s">
        <v>1736</v>
      </c>
      <c r="B39" s="41" t="s">
        <v>217</v>
      </c>
      <c r="C39" s="14">
        <v>159.45080795999999</v>
      </c>
      <c r="D39" s="11" t="str">
        <f t="shared" si="8"/>
        <v>N/A</v>
      </c>
      <c r="E39" s="14">
        <v>173.48881904000001</v>
      </c>
      <c r="F39" s="11" t="str">
        <f t="shared" si="9"/>
        <v>N/A</v>
      </c>
      <c r="G39" s="14">
        <v>213.03321002999999</v>
      </c>
      <c r="H39" s="11" t="str">
        <f t="shared" si="10"/>
        <v>N/A</v>
      </c>
      <c r="I39" s="12">
        <v>8.8040000000000003</v>
      </c>
      <c r="J39" s="12">
        <v>22.79</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19819.786452</v>
      </c>
      <c r="D41" s="11" t="str">
        <f t="shared" si="8"/>
        <v>N/A</v>
      </c>
      <c r="E41" s="14">
        <v>18244.485494</v>
      </c>
      <c r="F41" s="11" t="str">
        <f t="shared" si="9"/>
        <v>N/A</v>
      </c>
      <c r="G41" s="14">
        <v>18602.076000000001</v>
      </c>
      <c r="H41" s="11" t="str">
        <f t="shared" si="10"/>
        <v>N/A</v>
      </c>
      <c r="I41" s="12">
        <v>-7.95</v>
      </c>
      <c r="J41" s="12">
        <v>1.96</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12626.009695000001</v>
      </c>
      <c r="D44" s="11" t="str">
        <f t="shared" si="8"/>
        <v>N/A</v>
      </c>
      <c r="E44" s="14">
        <v>11737.565349</v>
      </c>
      <c r="F44" s="11" t="str">
        <f t="shared" si="9"/>
        <v>N/A</v>
      </c>
      <c r="G44" s="14">
        <v>12240.138473000001</v>
      </c>
      <c r="H44" s="11" t="str">
        <f t="shared" si="10"/>
        <v>N/A</v>
      </c>
      <c r="I44" s="12">
        <v>-7.04</v>
      </c>
      <c r="J44" s="12">
        <v>4.282</v>
      </c>
      <c r="K44" s="41" t="s">
        <v>732</v>
      </c>
      <c r="L44" s="9" t="str">
        <f t="shared" si="12"/>
        <v>Yes</v>
      </c>
    </row>
    <row r="45" spans="1:12" ht="25" x14ac:dyDescent="0.25">
      <c r="A45" s="2" t="s">
        <v>1132</v>
      </c>
      <c r="B45" s="41" t="s">
        <v>217</v>
      </c>
      <c r="C45" s="14">
        <v>607.11760617000004</v>
      </c>
      <c r="D45" s="11" t="str">
        <f t="shared" si="8"/>
        <v>N/A</v>
      </c>
      <c r="E45" s="14">
        <v>545.62730377000003</v>
      </c>
      <c r="F45" s="11" t="str">
        <f t="shared" si="9"/>
        <v>N/A</v>
      </c>
      <c r="G45" s="14">
        <v>558.92057090000003</v>
      </c>
      <c r="H45" s="11" t="str">
        <f t="shared" si="10"/>
        <v>N/A</v>
      </c>
      <c r="I45" s="12">
        <v>-10.1</v>
      </c>
      <c r="J45" s="12">
        <v>2.4359999999999999</v>
      </c>
      <c r="K45" s="41" t="s">
        <v>732</v>
      </c>
      <c r="L45" s="9" t="str">
        <f t="shared" si="12"/>
        <v>Yes</v>
      </c>
    </row>
    <row r="46" spans="1:12" x14ac:dyDescent="0.25">
      <c r="A46" s="2" t="s">
        <v>1133</v>
      </c>
      <c r="B46" s="33" t="s">
        <v>217</v>
      </c>
      <c r="C46" s="43">
        <v>44657.915263000003</v>
      </c>
      <c r="D46" s="11" t="str">
        <f t="shared" si="8"/>
        <v>N/A</v>
      </c>
      <c r="E46" s="43">
        <v>40723.291362000004</v>
      </c>
      <c r="F46" s="11" t="str">
        <f t="shared" si="9"/>
        <v>N/A</v>
      </c>
      <c r="G46" s="43">
        <v>41994.332208</v>
      </c>
      <c r="H46" s="11" t="str">
        <f t="shared" si="10"/>
        <v>N/A</v>
      </c>
      <c r="I46" s="12">
        <v>-8.81</v>
      </c>
      <c r="J46" s="12">
        <v>3.121</v>
      </c>
      <c r="K46" s="41" t="s">
        <v>732</v>
      </c>
      <c r="L46" s="9" t="str">
        <f>IF(J46="Div by 0", "N/A", IF(K46="N/A","N/A", IF(J46&gt;VALUE(MID(K46,1,2)), "No", IF(J46&lt;-1*VALUE(MID(K46,1,2)), "No", "Yes"))))</f>
        <v>Yes</v>
      </c>
    </row>
    <row r="47" spans="1:12" x14ac:dyDescent="0.25">
      <c r="A47" s="51" t="s">
        <v>1134</v>
      </c>
      <c r="B47" s="33" t="s">
        <v>217</v>
      </c>
      <c r="C47" s="43">
        <v>40721.895165000002</v>
      </c>
      <c r="D47" s="11" t="str">
        <f t="shared" si="8"/>
        <v>N/A</v>
      </c>
      <c r="E47" s="43">
        <v>31530.002223</v>
      </c>
      <c r="F47" s="11" t="str">
        <f t="shared" si="9"/>
        <v>N/A</v>
      </c>
      <c r="G47" s="43">
        <v>33107.586390999997</v>
      </c>
      <c r="H47" s="11" t="str">
        <f t="shared" si="10"/>
        <v>N/A</v>
      </c>
      <c r="I47" s="12">
        <v>-22.6</v>
      </c>
      <c r="J47" s="12">
        <v>5.0030000000000001</v>
      </c>
      <c r="K47" s="41" t="s">
        <v>732</v>
      </c>
      <c r="L47" s="9" t="str">
        <f>IF(J47="Div by 0", "N/A", IF(K47="N/A","N/A", IF(J47&gt;VALUE(MID(K47,1,2)), "No", IF(J47&lt;-1*VALUE(MID(K47,1,2)), "No", "Yes"))))</f>
        <v>Yes</v>
      </c>
    </row>
    <row r="48" spans="1:12" ht="25" x14ac:dyDescent="0.25">
      <c r="A48" s="2" t="s">
        <v>1135</v>
      </c>
      <c r="B48" s="33" t="s">
        <v>217</v>
      </c>
      <c r="C48" s="43">
        <v>54133.068556999999</v>
      </c>
      <c r="D48" s="11" t="str">
        <f t="shared" si="8"/>
        <v>N/A</v>
      </c>
      <c r="E48" s="43">
        <v>52562.444718999999</v>
      </c>
      <c r="F48" s="11" t="str">
        <f t="shared" si="9"/>
        <v>N/A</v>
      </c>
      <c r="G48" s="43">
        <v>57449.008343000001</v>
      </c>
      <c r="H48" s="11" t="str">
        <f t="shared" si="10"/>
        <v>N/A</v>
      </c>
      <c r="I48" s="12">
        <v>-2.9</v>
      </c>
      <c r="J48" s="12">
        <v>9.2970000000000006</v>
      </c>
      <c r="K48" s="41" t="s">
        <v>732</v>
      </c>
      <c r="L48" s="9" t="str">
        <f>IF(J48="Div by 0", "N/A", IF(K48="N/A","N/A", IF(J48&gt;VALUE(MID(K48,1,2)), "No", IF(J48&lt;-1*VALUE(MID(K48,1,2)), "No", "Yes"))))</f>
        <v>Yes</v>
      </c>
    </row>
    <row r="49" spans="1:12" x14ac:dyDescent="0.25">
      <c r="A49" s="6" t="s">
        <v>1136</v>
      </c>
      <c r="B49" s="33" t="s">
        <v>217</v>
      </c>
      <c r="C49" s="43">
        <v>30635.023647000002</v>
      </c>
      <c r="D49" s="11" t="str">
        <f t="shared" si="8"/>
        <v>N/A</v>
      </c>
      <c r="E49" s="43">
        <v>29100.293275</v>
      </c>
      <c r="F49" s="11" t="str">
        <f t="shared" si="9"/>
        <v>N/A</v>
      </c>
      <c r="G49" s="43">
        <v>30531.50865</v>
      </c>
      <c r="H49" s="11" t="str">
        <f t="shared" si="10"/>
        <v>N/A</v>
      </c>
      <c r="I49" s="12">
        <v>-5.01</v>
      </c>
      <c r="J49" s="12">
        <v>4.9180000000000001</v>
      </c>
      <c r="K49" s="41" t="s">
        <v>732</v>
      </c>
      <c r="L49" s="9" t="str">
        <f t="shared" ref="L49:L59" si="13">IF(J49="Div by 0", "N/A", IF(K49="N/A","N/A", IF(J49&gt;VALUE(MID(K49,1,2)), "No", IF(J49&lt;-1*VALUE(MID(K49,1,2)), "No", "Yes"))))</f>
        <v>Yes</v>
      </c>
    </row>
    <row r="50" spans="1:12" ht="25" x14ac:dyDescent="0.25">
      <c r="A50" s="2" t="s">
        <v>1137</v>
      </c>
      <c r="B50" s="33" t="s">
        <v>217</v>
      </c>
      <c r="C50" s="43">
        <v>17623.420869000001</v>
      </c>
      <c r="D50" s="11" t="str">
        <f t="shared" si="8"/>
        <v>N/A</v>
      </c>
      <c r="E50" s="43">
        <v>16467.333124000001</v>
      </c>
      <c r="F50" s="11" t="str">
        <f t="shared" si="9"/>
        <v>N/A</v>
      </c>
      <c r="G50" s="43">
        <v>17134.780984000001</v>
      </c>
      <c r="H50" s="11" t="str">
        <f t="shared" si="10"/>
        <v>N/A</v>
      </c>
      <c r="I50" s="12">
        <v>-6.56</v>
      </c>
      <c r="J50" s="12">
        <v>4.0529999999999999</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v>80340.817204000006</v>
      </c>
      <c r="D53" s="11" t="str">
        <f t="shared" si="14"/>
        <v>N/A</v>
      </c>
      <c r="E53" s="43">
        <v>75033.017856999999</v>
      </c>
      <c r="F53" s="11" t="str">
        <f t="shared" si="15"/>
        <v>N/A</v>
      </c>
      <c r="G53" s="43">
        <v>78039.078739999997</v>
      </c>
      <c r="H53" s="11" t="str">
        <f t="shared" si="16"/>
        <v>N/A</v>
      </c>
      <c r="I53" s="12">
        <v>-6.61</v>
      </c>
      <c r="J53" s="12">
        <v>4.0060000000000002</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74538.220134999996</v>
      </c>
      <c r="D55" s="11" t="str">
        <f t="shared" si="14"/>
        <v>N/A</v>
      </c>
      <c r="E55" s="43">
        <v>57579.531888999998</v>
      </c>
      <c r="F55" s="11" t="str">
        <f t="shared" si="15"/>
        <v>N/A</v>
      </c>
      <c r="G55" s="43">
        <v>49813.531888999998</v>
      </c>
      <c r="H55" s="11" t="str">
        <f t="shared" si="16"/>
        <v>N/A</v>
      </c>
      <c r="I55" s="12">
        <v>-22.8</v>
      </c>
      <c r="J55" s="12">
        <v>-13.5</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127583.91228</v>
      </c>
      <c r="D57" s="11" t="str">
        <f t="shared" si="14"/>
        <v>N/A</v>
      </c>
      <c r="E57" s="43">
        <v>131965.21311000001</v>
      </c>
      <c r="F57" s="11" t="str">
        <f t="shared" si="15"/>
        <v>N/A</v>
      </c>
      <c r="G57" s="43">
        <v>166064.89830999999</v>
      </c>
      <c r="H57" s="11" t="str">
        <f t="shared" si="16"/>
        <v>N/A</v>
      </c>
      <c r="I57" s="12">
        <v>3.4340000000000002</v>
      </c>
      <c r="J57" s="12">
        <v>25.84</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405916951</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75900011</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24675223</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300239258</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5102459</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21285.592714999999</v>
      </c>
      <c r="D71" s="11" t="str">
        <f t="shared" si="14"/>
        <v>N/A</v>
      </c>
      <c r="E71" s="43">
        <v>19182.850237999999</v>
      </c>
      <c r="F71" s="11" t="str">
        <f t="shared" si="15"/>
        <v>N/A</v>
      </c>
      <c r="G71" s="43">
        <v>20121.794032000002</v>
      </c>
      <c r="H71" s="11" t="str">
        <f t="shared" si="16"/>
        <v>N/A</v>
      </c>
      <c r="I71" s="12">
        <v>-9.8800000000000008</v>
      </c>
      <c r="J71" s="12">
        <v>4.8949999999999996</v>
      </c>
      <c r="K71" s="41" t="s">
        <v>732</v>
      </c>
      <c r="L71" s="9" t="str">
        <f t="shared" ref="L71:L81" si="18">IF(J71="Div by 0", "N/A", IF(K71="N/A","N/A", IF(J71&gt;VALUE(MID(K71,1,2)), "No", IF(J71&lt;-1*VALUE(MID(K71,1,2)), "No", "Yes"))))</f>
        <v>Yes</v>
      </c>
    </row>
    <row r="72" spans="1:12" ht="25" x14ac:dyDescent="0.25">
      <c r="A72" s="2" t="s">
        <v>1158</v>
      </c>
      <c r="B72" s="33" t="s">
        <v>217</v>
      </c>
      <c r="C72" s="43">
        <v>8192.7677934999992</v>
      </c>
      <c r="D72" s="11" t="str">
        <f t="shared" si="14"/>
        <v>N/A</v>
      </c>
      <c r="E72" s="43">
        <v>5799.1875343000002</v>
      </c>
      <c r="F72" s="11" t="str">
        <f t="shared" si="15"/>
        <v>N/A</v>
      </c>
      <c r="G72" s="43">
        <v>6100.3063012000002</v>
      </c>
      <c r="H72" s="11" t="str">
        <f t="shared" si="16"/>
        <v>N/A</v>
      </c>
      <c r="I72" s="12">
        <v>-29.2</v>
      </c>
      <c r="J72" s="12">
        <v>5.1920000000000002</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v>66534.618279999995</v>
      </c>
      <c r="D75" s="11" t="str">
        <f t="shared" si="14"/>
        <v>N/A</v>
      </c>
      <c r="E75" s="43">
        <v>64853.628571000001</v>
      </c>
      <c r="F75" s="11" t="str">
        <f t="shared" si="15"/>
        <v>N/A</v>
      </c>
      <c r="G75" s="43">
        <v>64764.364828999998</v>
      </c>
      <c r="H75" s="11" t="str">
        <f t="shared" si="16"/>
        <v>N/A</v>
      </c>
      <c r="I75" s="12">
        <v>-2.5299999999999998</v>
      </c>
      <c r="J75" s="12">
        <v>-0.13800000000000001</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66186.687407999998</v>
      </c>
      <c r="D77" s="11" t="str">
        <f t="shared" si="14"/>
        <v>N/A</v>
      </c>
      <c r="E77" s="43">
        <v>50063.222823999997</v>
      </c>
      <c r="F77" s="11" t="str">
        <f t="shared" si="15"/>
        <v>N/A</v>
      </c>
      <c r="G77" s="43">
        <v>41179.434645000001</v>
      </c>
      <c r="H77" s="11" t="str">
        <f t="shared" si="16"/>
        <v>N/A</v>
      </c>
      <c r="I77" s="12">
        <v>-24.4</v>
      </c>
      <c r="J77" s="12">
        <v>-17.7</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91129.859649000005</v>
      </c>
      <c r="D79" s="11" t="str">
        <f t="shared" si="14"/>
        <v>N/A</v>
      </c>
      <c r="E79" s="43">
        <v>83957.639343999996</v>
      </c>
      <c r="F79" s="11" t="str">
        <f t="shared" si="15"/>
        <v>N/A</v>
      </c>
      <c r="G79" s="43">
        <v>86482.355932000006</v>
      </c>
      <c r="H79" s="11" t="str">
        <f t="shared" si="16"/>
        <v>N/A</v>
      </c>
      <c r="I79" s="12">
        <v>-7.87</v>
      </c>
      <c r="J79" s="12">
        <v>3.0070000000000001</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406053678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18507</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21940.545631000001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27379037</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11215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2441.2872938</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149125494</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2716</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54906.293813999997</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35952</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11</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8988</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82528617</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7844</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10521.241330999999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122998</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23</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5347.7391304000002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4349960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220</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19772.545454999999</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10578723</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1986</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5326.6480363000001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18168832</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3213</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5654.7874260999997</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9215282</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1129</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8162.3401240000003</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3391202</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4061</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835.06574735000004</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55237068</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5248</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10525.355944999999</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1828039</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6194</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295.13061026999998</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13326603</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421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31654.638954999999</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30765871</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7600</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4048.1409211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4889351055</v>
      </c>
      <c r="F139" s="11" t="str">
        <f t="shared" si="24"/>
        <v>N/A</v>
      </c>
      <c r="G139" s="14">
        <v>5140305056</v>
      </c>
      <c r="H139" s="11" t="str">
        <f t="shared" si="25"/>
        <v>N/A</v>
      </c>
      <c r="I139" s="12" t="s">
        <v>217</v>
      </c>
      <c r="J139" s="12">
        <v>5.133</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5662.6085679999997</v>
      </c>
      <c r="F140" s="11" t="str">
        <f t="shared" si="24"/>
        <v>N/A</v>
      </c>
      <c r="G140" s="14">
        <v>5635.0389342999997</v>
      </c>
      <c r="H140" s="11" t="str">
        <f t="shared" si="25"/>
        <v>N/A</v>
      </c>
      <c r="I140" s="12" t="s">
        <v>217</v>
      </c>
      <c r="J140" s="12">
        <v>-0.48699999999999999</v>
      </c>
      <c r="K140" s="14" t="s">
        <v>217</v>
      </c>
      <c r="L140" s="9" t="str">
        <f t="shared" si="26"/>
        <v>N/A</v>
      </c>
    </row>
    <row r="141" spans="1:12" x14ac:dyDescent="0.25">
      <c r="A141" s="48" t="s">
        <v>406</v>
      </c>
      <c r="B141" s="14" t="s">
        <v>217</v>
      </c>
      <c r="C141" s="14">
        <v>3232077</v>
      </c>
      <c r="D141" s="11" t="str">
        <f t="shared" si="23"/>
        <v>N/A</v>
      </c>
      <c r="E141" s="14">
        <v>5316567</v>
      </c>
      <c r="F141" s="11" t="str">
        <f t="shared" si="24"/>
        <v>N/A</v>
      </c>
      <c r="G141" s="14">
        <v>7278567</v>
      </c>
      <c r="H141" s="11" t="str">
        <f t="shared" si="25"/>
        <v>N/A</v>
      </c>
      <c r="I141" s="12">
        <v>64.489999999999995</v>
      </c>
      <c r="J141" s="12">
        <v>36.9</v>
      </c>
      <c r="K141" s="14" t="s">
        <v>217</v>
      </c>
      <c r="L141" s="9" t="str">
        <f t="shared" si="26"/>
        <v>N/A</v>
      </c>
    </row>
    <row r="142" spans="1:12" x14ac:dyDescent="0.25">
      <c r="A142" s="48" t="s">
        <v>1205</v>
      </c>
      <c r="B142" s="14" t="s">
        <v>217</v>
      </c>
      <c r="C142" s="14">
        <v>4838.4386228000003</v>
      </c>
      <c r="D142" s="11" t="str">
        <f t="shared" si="23"/>
        <v>N/A</v>
      </c>
      <c r="E142" s="14">
        <v>4895.5497237999998</v>
      </c>
      <c r="F142" s="11" t="str">
        <f t="shared" si="24"/>
        <v>N/A</v>
      </c>
      <c r="G142" s="14">
        <v>5308.9474835999999</v>
      </c>
      <c r="H142" s="11" t="str">
        <f t="shared" si="25"/>
        <v>N/A</v>
      </c>
      <c r="I142" s="12">
        <v>1.18</v>
      </c>
      <c r="J142" s="12">
        <v>8.4440000000000008</v>
      </c>
      <c r="K142" s="14" t="s">
        <v>217</v>
      </c>
      <c r="L142" s="9" t="str">
        <f t="shared" si="26"/>
        <v>N/A</v>
      </c>
    </row>
    <row r="143" spans="1:12" x14ac:dyDescent="0.25">
      <c r="A143" s="48" t="s">
        <v>407</v>
      </c>
      <c r="B143" s="14" t="s">
        <v>217</v>
      </c>
      <c r="C143" s="14">
        <v>28305625</v>
      </c>
      <c r="D143" s="11" t="str">
        <f t="shared" si="23"/>
        <v>N/A</v>
      </c>
      <c r="E143" s="14">
        <v>26458853</v>
      </c>
      <c r="F143" s="11" t="str">
        <f t="shared" si="24"/>
        <v>N/A</v>
      </c>
      <c r="G143" s="14">
        <v>25721616</v>
      </c>
      <c r="H143" s="11" t="str">
        <f t="shared" si="25"/>
        <v>N/A</v>
      </c>
      <c r="I143" s="12">
        <v>-6.52</v>
      </c>
      <c r="J143" s="12">
        <v>-2.79</v>
      </c>
      <c r="K143" s="14" t="s">
        <v>217</v>
      </c>
      <c r="L143" s="9" t="str">
        <f t="shared" si="26"/>
        <v>N/A</v>
      </c>
    </row>
    <row r="144" spans="1:12" x14ac:dyDescent="0.25">
      <c r="A144" s="48" t="s">
        <v>1206</v>
      </c>
      <c r="B144" s="14" t="s">
        <v>217</v>
      </c>
      <c r="C144" s="14">
        <v>444.42808917999997</v>
      </c>
      <c r="D144" s="11" t="str">
        <f t="shared" si="23"/>
        <v>N/A</v>
      </c>
      <c r="E144" s="14">
        <v>403.36691820999999</v>
      </c>
      <c r="F144" s="11" t="str">
        <f t="shared" si="24"/>
        <v>N/A</v>
      </c>
      <c r="G144" s="14">
        <v>356.52171985000001</v>
      </c>
      <c r="H144" s="11" t="str">
        <f t="shared" si="25"/>
        <v>N/A</v>
      </c>
      <c r="I144" s="12">
        <v>-9.24</v>
      </c>
      <c r="J144" s="12">
        <v>-11.6</v>
      </c>
      <c r="K144" s="14" t="s">
        <v>217</v>
      </c>
      <c r="L144" s="9" t="str">
        <f t="shared" si="26"/>
        <v>N/A</v>
      </c>
    </row>
    <row r="145" spans="1:13" x14ac:dyDescent="0.25">
      <c r="A145" s="48" t="s">
        <v>408</v>
      </c>
      <c r="B145" s="14" t="s">
        <v>217</v>
      </c>
      <c r="C145" s="14" t="s">
        <v>217</v>
      </c>
      <c r="D145" s="11" t="str">
        <f t="shared" si="23"/>
        <v>N/A</v>
      </c>
      <c r="E145" s="14">
        <v>31578963</v>
      </c>
      <c r="F145" s="11" t="str">
        <f t="shared" si="24"/>
        <v>N/A</v>
      </c>
      <c r="G145" s="14">
        <v>29911210</v>
      </c>
      <c r="H145" s="11" t="str">
        <f t="shared" si="25"/>
        <v>N/A</v>
      </c>
      <c r="I145" s="12" t="s">
        <v>217</v>
      </c>
      <c r="J145" s="12">
        <v>-5.28</v>
      </c>
      <c r="K145" s="14" t="s">
        <v>217</v>
      </c>
      <c r="L145" s="9" t="str">
        <f t="shared" si="26"/>
        <v>N/A</v>
      </c>
    </row>
    <row r="146" spans="1:13" x14ac:dyDescent="0.25">
      <c r="A146" s="48" t="s">
        <v>1207</v>
      </c>
      <c r="B146" s="14" t="s">
        <v>217</v>
      </c>
      <c r="C146" s="14" t="s">
        <v>217</v>
      </c>
      <c r="D146" s="11" t="str">
        <f t="shared" si="23"/>
        <v>N/A</v>
      </c>
      <c r="E146" s="14">
        <v>3773.7766491000002</v>
      </c>
      <c r="F146" s="11" t="str">
        <f t="shared" si="24"/>
        <v>N/A</v>
      </c>
      <c r="G146" s="14">
        <v>3532.6809967999998</v>
      </c>
      <c r="H146" s="11" t="str">
        <f t="shared" si="25"/>
        <v>N/A</v>
      </c>
      <c r="I146" s="12" t="s">
        <v>217</v>
      </c>
      <c r="J146" s="12">
        <v>-6.39</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3253100</v>
      </c>
      <c r="F153" s="11" t="str">
        <f t="shared" si="28"/>
        <v>N/A</v>
      </c>
      <c r="G153" s="14">
        <v>10390116</v>
      </c>
      <c r="H153" s="11" t="str">
        <f t="shared" si="29"/>
        <v>N/A</v>
      </c>
      <c r="I153" s="12" t="s">
        <v>217</v>
      </c>
      <c r="J153" s="12">
        <v>219.4</v>
      </c>
      <c r="K153" s="14" t="s">
        <v>217</v>
      </c>
      <c r="L153" s="9" t="str">
        <f t="shared" si="26"/>
        <v>N/A</v>
      </c>
      <c r="M153" s="52"/>
    </row>
    <row r="154" spans="1:13" x14ac:dyDescent="0.25">
      <c r="A154" s="48" t="s">
        <v>1211</v>
      </c>
      <c r="B154" s="14" t="s">
        <v>217</v>
      </c>
      <c r="C154" s="14" t="s">
        <v>217</v>
      </c>
      <c r="D154" s="11" t="str">
        <f t="shared" si="27"/>
        <v>N/A</v>
      </c>
      <c r="E154" s="14">
        <v>79343.902438999998</v>
      </c>
      <c r="F154" s="11" t="str">
        <f t="shared" si="28"/>
        <v>N/A</v>
      </c>
      <c r="G154" s="14">
        <v>71165.178081999999</v>
      </c>
      <c r="H154" s="11" t="str">
        <f t="shared" si="29"/>
        <v>N/A</v>
      </c>
      <c r="I154" s="12" t="s">
        <v>217</v>
      </c>
      <c r="J154" s="12">
        <v>-10.3</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2175.8898321000001</v>
      </c>
      <c r="D164" s="112" t="str">
        <f t="shared" ref="D164:D166" si="31">IF($B164="N/A","N/A",IF(C164&gt;10,"No",IF(C164&lt;-10,"No","Yes")))</f>
        <v>N/A</v>
      </c>
      <c r="E164" s="113">
        <v>2239.1421650000002</v>
      </c>
      <c r="F164" s="112" t="str">
        <f t="shared" ref="F164:F166" si="32">IF($B164="N/A","N/A",IF(E164&gt;10,"No",IF(E164&lt;-10,"No","Yes")))</f>
        <v>N/A</v>
      </c>
      <c r="G164" s="113">
        <v>2190.9959828000001</v>
      </c>
      <c r="H164" s="112" t="str">
        <f t="shared" ref="H164:H166" si="33">IF($B164="N/A","N/A",IF(G164&gt;10,"No",IF(G164&lt;-10,"No","Yes")))</f>
        <v>N/A</v>
      </c>
      <c r="I164" s="114">
        <v>2.907</v>
      </c>
      <c r="J164" s="114">
        <v>-2.15</v>
      </c>
      <c r="K164" s="115" t="s">
        <v>732</v>
      </c>
      <c r="L164" s="116" t="str">
        <f>IF(J164="Div by 0", "N/A", IF(OR(J164="N/A",K164="N/A"),"N/A", IF(J164&gt;VALUE(MID(K164,1,2)), "No", IF(J164&lt;-1*VALUE(MID(K164,1,2)), "No", "Yes"))))</f>
        <v>Yes</v>
      </c>
      <c r="N164" s="53"/>
    </row>
    <row r="165" spans="1:16" x14ac:dyDescent="0.25">
      <c r="A165" s="48" t="s">
        <v>1216</v>
      </c>
      <c r="B165" s="113" t="s">
        <v>217</v>
      </c>
      <c r="C165" s="113">
        <v>2182.2640388999998</v>
      </c>
      <c r="D165" s="112" t="str">
        <f t="shared" si="31"/>
        <v>N/A</v>
      </c>
      <c r="E165" s="113">
        <v>2258.0396303000002</v>
      </c>
      <c r="F165" s="112" t="str">
        <f t="shared" si="32"/>
        <v>N/A</v>
      </c>
      <c r="G165" s="113">
        <v>2208.4797592999998</v>
      </c>
      <c r="H165" s="112" t="str">
        <f t="shared" si="33"/>
        <v>N/A</v>
      </c>
      <c r="I165" s="114">
        <v>3.472</v>
      </c>
      <c r="J165" s="114">
        <v>-2.19</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1998.0478588999999</v>
      </c>
      <c r="D166" s="112" t="str">
        <f t="shared" si="31"/>
        <v>N/A</v>
      </c>
      <c r="E166" s="113">
        <v>1688.4306856999999</v>
      </c>
      <c r="F166" s="112" t="str">
        <f t="shared" si="32"/>
        <v>N/A</v>
      </c>
      <c r="G166" s="113">
        <v>1700.4899031</v>
      </c>
      <c r="H166" s="112" t="str">
        <f t="shared" si="33"/>
        <v>N/A</v>
      </c>
      <c r="I166" s="114">
        <v>-15.5</v>
      </c>
      <c r="J166" s="114">
        <v>0.71419999999999995</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833582</v>
      </c>
      <c r="D6" s="112" t="str">
        <f t="shared" ref="D6:D11" si="0">IF($B6="N/A","N/A",IF(C6&gt;10,"No",IF(C6&lt;-10,"No","Yes")))</f>
        <v>N/A</v>
      </c>
      <c r="E6" s="131">
        <v>867410</v>
      </c>
      <c r="F6" s="112" t="str">
        <f t="shared" ref="F6:F11" si="1">IF($B6="N/A","N/A",IF(E6&gt;10,"No",IF(E6&lt;-10,"No","Yes")))</f>
        <v>N/A</v>
      </c>
      <c r="G6" s="131">
        <v>916380</v>
      </c>
      <c r="H6" s="112" t="str">
        <f t="shared" ref="H6:H11" si="2">IF($B6="N/A","N/A",IF(G6&gt;10,"No",IF(G6&lt;-10,"No","Yes")))</f>
        <v>N/A</v>
      </c>
      <c r="I6" s="114">
        <v>4.0579999999999998</v>
      </c>
      <c r="J6" s="114">
        <v>5.6459999999999999</v>
      </c>
      <c r="K6" s="131" t="s">
        <v>732</v>
      </c>
      <c r="L6" s="116" t="str">
        <f t="shared" ref="L6:L14" si="3">IF(J6="Div by 0", "N/A", IF(K6="N/A","N/A", IF(J6&gt;VALUE(MID(K6,1,2)), "No", IF(J6&lt;-1*VALUE(MID(K6,1,2)), "No", "Yes"))))</f>
        <v>Yes</v>
      </c>
    </row>
    <row r="7" spans="1:12" x14ac:dyDescent="0.25">
      <c r="A7" s="16" t="s">
        <v>100</v>
      </c>
      <c r="B7" s="115" t="s">
        <v>217</v>
      </c>
      <c r="C7" s="131">
        <v>62317</v>
      </c>
      <c r="D7" s="112" t="str">
        <f t="shared" si="0"/>
        <v>N/A</v>
      </c>
      <c r="E7" s="131">
        <v>62001</v>
      </c>
      <c r="F7" s="112" t="str">
        <f t="shared" si="1"/>
        <v>N/A</v>
      </c>
      <c r="G7" s="131">
        <v>60676</v>
      </c>
      <c r="H7" s="112" t="str">
        <f t="shared" si="2"/>
        <v>N/A</v>
      </c>
      <c r="I7" s="114">
        <v>-0.50700000000000001</v>
      </c>
      <c r="J7" s="114">
        <v>-2.14</v>
      </c>
      <c r="K7" s="115" t="s">
        <v>732</v>
      </c>
      <c r="L7" s="116" t="str">
        <f t="shared" si="3"/>
        <v>Yes</v>
      </c>
    </row>
    <row r="8" spans="1:12" x14ac:dyDescent="0.25">
      <c r="A8" s="16" t="s">
        <v>101</v>
      </c>
      <c r="B8" s="115" t="s">
        <v>217</v>
      </c>
      <c r="C8" s="131">
        <v>194334</v>
      </c>
      <c r="D8" s="112" t="str">
        <f t="shared" si="0"/>
        <v>N/A</v>
      </c>
      <c r="E8" s="131">
        <v>199200</v>
      </c>
      <c r="F8" s="112" t="str">
        <f t="shared" si="1"/>
        <v>N/A</v>
      </c>
      <c r="G8" s="131">
        <v>201970</v>
      </c>
      <c r="H8" s="112" t="str">
        <f t="shared" si="2"/>
        <v>N/A</v>
      </c>
      <c r="I8" s="114">
        <v>2.504</v>
      </c>
      <c r="J8" s="114">
        <v>1.391</v>
      </c>
      <c r="K8" s="115" t="s">
        <v>732</v>
      </c>
      <c r="L8" s="116" t="str">
        <f t="shared" si="3"/>
        <v>Yes</v>
      </c>
    </row>
    <row r="9" spans="1:12" x14ac:dyDescent="0.25">
      <c r="A9" s="16" t="s">
        <v>104</v>
      </c>
      <c r="B9" s="115" t="s">
        <v>217</v>
      </c>
      <c r="C9" s="131">
        <v>440489</v>
      </c>
      <c r="D9" s="112" t="str">
        <f t="shared" si="0"/>
        <v>N/A</v>
      </c>
      <c r="E9" s="131">
        <v>466078</v>
      </c>
      <c r="F9" s="112" t="str">
        <f t="shared" si="1"/>
        <v>N/A</v>
      </c>
      <c r="G9" s="131">
        <v>510470</v>
      </c>
      <c r="H9" s="112" t="str">
        <f t="shared" si="2"/>
        <v>N/A</v>
      </c>
      <c r="I9" s="114">
        <v>5.8090000000000002</v>
      </c>
      <c r="J9" s="114">
        <v>9.5250000000000004</v>
      </c>
      <c r="K9" s="115" t="s">
        <v>732</v>
      </c>
      <c r="L9" s="116" t="str">
        <f t="shared" si="3"/>
        <v>Yes</v>
      </c>
    </row>
    <row r="10" spans="1:12" x14ac:dyDescent="0.25">
      <c r="A10" s="16" t="s">
        <v>105</v>
      </c>
      <c r="B10" s="115" t="s">
        <v>217</v>
      </c>
      <c r="C10" s="131">
        <v>136442</v>
      </c>
      <c r="D10" s="112" t="str">
        <f t="shared" si="0"/>
        <v>N/A</v>
      </c>
      <c r="E10" s="131">
        <v>140131</v>
      </c>
      <c r="F10" s="112" t="str">
        <f t="shared" si="1"/>
        <v>N/A</v>
      </c>
      <c r="G10" s="131">
        <v>143264</v>
      </c>
      <c r="H10" s="112" t="str">
        <f t="shared" si="2"/>
        <v>N/A</v>
      </c>
      <c r="I10" s="114">
        <v>2.7040000000000002</v>
      </c>
      <c r="J10" s="114">
        <v>2.2360000000000002</v>
      </c>
      <c r="K10" s="115" t="s">
        <v>732</v>
      </c>
      <c r="L10" s="116" t="str">
        <f t="shared" si="3"/>
        <v>Yes</v>
      </c>
    </row>
    <row r="11" spans="1:12" x14ac:dyDescent="0.25">
      <c r="A11" s="16" t="s">
        <v>77</v>
      </c>
      <c r="B11" s="131" t="s">
        <v>217</v>
      </c>
      <c r="C11" s="131">
        <v>668708.5</v>
      </c>
      <c r="D11" s="112" t="str">
        <f t="shared" si="0"/>
        <v>N/A</v>
      </c>
      <c r="E11" s="131">
        <v>707676.11</v>
      </c>
      <c r="F11" s="112" t="str">
        <f t="shared" si="1"/>
        <v>N/A</v>
      </c>
      <c r="G11" s="131">
        <v>731837.57</v>
      </c>
      <c r="H11" s="112" t="str">
        <f t="shared" si="2"/>
        <v>N/A</v>
      </c>
      <c r="I11" s="114">
        <v>5.827</v>
      </c>
      <c r="J11" s="114">
        <v>3.4140000000000001</v>
      </c>
      <c r="K11" s="131" t="s">
        <v>733</v>
      </c>
      <c r="L11" s="116" t="str">
        <f t="shared" si="3"/>
        <v>Yes</v>
      </c>
    </row>
    <row r="12" spans="1:12" x14ac:dyDescent="0.25">
      <c r="A12" s="16" t="s">
        <v>115</v>
      </c>
      <c r="B12" s="131" t="s">
        <v>217</v>
      </c>
      <c r="C12" s="131">
        <v>110256</v>
      </c>
      <c r="D12" s="131" t="s">
        <v>217</v>
      </c>
      <c r="E12" s="131">
        <v>112284</v>
      </c>
      <c r="F12" s="131" t="s">
        <v>217</v>
      </c>
      <c r="G12" s="131">
        <v>112252</v>
      </c>
      <c r="H12" s="131" t="s">
        <v>217</v>
      </c>
      <c r="I12" s="114">
        <v>1.839</v>
      </c>
      <c r="J12" s="114">
        <v>-2.8000000000000001E-2</v>
      </c>
      <c r="K12" s="131" t="s">
        <v>733</v>
      </c>
      <c r="L12" s="116" t="str">
        <f t="shared" si="3"/>
        <v>Yes</v>
      </c>
    </row>
    <row r="13" spans="1:12" x14ac:dyDescent="0.25">
      <c r="A13" s="16" t="s">
        <v>449</v>
      </c>
      <c r="B13" s="131" t="s">
        <v>217</v>
      </c>
      <c r="C13" s="131">
        <v>59443</v>
      </c>
      <c r="D13" s="131" t="s">
        <v>217</v>
      </c>
      <c r="E13" s="131">
        <v>59711</v>
      </c>
      <c r="F13" s="131" t="s">
        <v>217</v>
      </c>
      <c r="G13" s="131">
        <v>58984</v>
      </c>
      <c r="H13" s="131" t="s">
        <v>217</v>
      </c>
      <c r="I13" s="114">
        <v>0.45090000000000002</v>
      </c>
      <c r="J13" s="114">
        <v>-1.22</v>
      </c>
      <c r="K13" s="131" t="s">
        <v>733</v>
      </c>
      <c r="L13" s="116" t="str">
        <f t="shared" si="3"/>
        <v>Yes</v>
      </c>
    </row>
    <row r="14" spans="1:12" x14ac:dyDescent="0.25">
      <c r="A14" s="16" t="s">
        <v>450</v>
      </c>
      <c r="B14" s="131" t="s">
        <v>217</v>
      </c>
      <c r="C14" s="131">
        <v>50093</v>
      </c>
      <c r="D14" s="131" t="s">
        <v>217</v>
      </c>
      <c r="E14" s="131">
        <v>51795</v>
      </c>
      <c r="F14" s="131" t="s">
        <v>217</v>
      </c>
      <c r="G14" s="131">
        <v>52526</v>
      </c>
      <c r="H14" s="131" t="s">
        <v>217</v>
      </c>
      <c r="I14" s="114">
        <v>3.3980000000000001</v>
      </c>
      <c r="J14" s="114">
        <v>1.411</v>
      </c>
      <c r="K14" s="131" t="s">
        <v>733</v>
      </c>
      <c r="L14" s="116" t="str">
        <f t="shared" si="3"/>
        <v>Yes</v>
      </c>
    </row>
    <row r="15" spans="1:12" x14ac:dyDescent="0.25">
      <c r="A15" s="4" t="s">
        <v>58</v>
      </c>
      <c r="B15" s="115" t="s">
        <v>217</v>
      </c>
      <c r="C15" s="113">
        <v>5052483824</v>
      </c>
      <c r="D15" s="112" t="str">
        <f t="shared" ref="D15:D20" si="4">IF($B15="N/A","N/A",IF(C15&gt;10,"No",IF(C15&lt;-10,"No","Yes")))</f>
        <v>N/A</v>
      </c>
      <c r="E15" s="113">
        <v>4895068527</v>
      </c>
      <c r="F15" s="112" t="str">
        <f t="shared" ref="F15:F20" si="5">IF($B15="N/A","N/A",IF(E15&gt;10,"No",IF(E15&lt;-10,"No","Yes")))</f>
        <v>N/A</v>
      </c>
      <c r="G15" s="113">
        <v>5145734812</v>
      </c>
      <c r="H15" s="112" t="str">
        <f t="shared" ref="H15:H20" si="6">IF($B15="N/A","N/A",IF(G15&gt;10,"No",IF(G15&lt;-10,"No","Yes")))</f>
        <v>N/A</v>
      </c>
      <c r="I15" s="114">
        <v>-3.12</v>
      </c>
      <c r="J15" s="114">
        <v>5.1210000000000004</v>
      </c>
      <c r="K15" s="115" t="s">
        <v>732</v>
      </c>
      <c r="L15" s="116" t="str">
        <f t="shared" ref="L15:L20" si="7">IF(J15="Div by 0", "N/A", IF(K15="N/A","N/A", IF(J15&gt;VALUE(MID(K15,1,2)), "No", IF(J15&lt;-1*VALUE(MID(K15,1,2)), "No", "Yes"))))</f>
        <v>Yes</v>
      </c>
    </row>
    <row r="16" spans="1:12" x14ac:dyDescent="0.25">
      <c r="A16" s="4" t="s">
        <v>1120</v>
      </c>
      <c r="B16" s="115" t="s">
        <v>217</v>
      </c>
      <c r="C16" s="113">
        <v>6061.1719351000002</v>
      </c>
      <c r="D16" s="112" t="str">
        <f t="shared" si="4"/>
        <v>N/A</v>
      </c>
      <c r="E16" s="113">
        <v>5643.3157641999996</v>
      </c>
      <c r="F16" s="112" t="str">
        <f t="shared" si="5"/>
        <v>N/A</v>
      </c>
      <c r="G16" s="113">
        <v>5615.2849385999998</v>
      </c>
      <c r="H16" s="112" t="str">
        <f t="shared" si="6"/>
        <v>N/A</v>
      </c>
      <c r="I16" s="114">
        <v>-6.89</v>
      </c>
      <c r="J16" s="114">
        <v>-0.497</v>
      </c>
      <c r="K16" s="115" t="s">
        <v>732</v>
      </c>
      <c r="L16" s="116" t="str">
        <f t="shared" si="7"/>
        <v>Yes</v>
      </c>
    </row>
    <row r="17" spans="1:12" x14ac:dyDescent="0.25">
      <c r="A17" s="4" t="s">
        <v>1218</v>
      </c>
      <c r="B17" s="115" t="s">
        <v>217</v>
      </c>
      <c r="C17" s="113">
        <v>15916.678097</v>
      </c>
      <c r="D17" s="112" t="str">
        <f t="shared" si="4"/>
        <v>N/A</v>
      </c>
      <c r="E17" s="113">
        <v>13948.726262</v>
      </c>
      <c r="F17" s="112" t="str">
        <f t="shared" si="5"/>
        <v>N/A</v>
      </c>
      <c r="G17" s="113">
        <v>14570.886809</v>
      </c>
      <c r="H17" s="112" t="str">
        <f t="shared" si="6"/>
        <v>N/A</v>
      </c>
      <c r="I17" s="114">
        <v>-12.4</v>
      </c>
      <c r="J17" s="114">
        <v>4.46</v>
      </c>
      <c r="K17" s="115" t="s">
        <v>732</v>
      </c>
      <c r="L17" s="116" t="str">
        <f t="shared" si="7"/>
        <v>Yes</v>
      </c>
    </row>
    <row r="18" spans="1:12" x14ac:dyDescent="0.25">
      <c r="A18" s="4" t="s">
        <v>1219</v>
      </c>
      <c r="B18" s="115" t="s">
        <v>217</v>
      </c>
      <c r="C18" s="113">
        <v>11748.033803</v>
      </c>
      <c r="D18" s="112" t="str">
        <f t="shared" si="4"/>
        <v>N/A</v>
      </c>
      <c r="E18" s="113">
        <v>10989.674392999999</v>
      </c>
      <c r="F18" s="112" t="str">
        <f t="shared" si="5"/>
        <v>N/A</v>
      </c>
      <c r="G18" s="113">
        <v>11616.402139</v>
      </c>
      <c r="H18" s="112" t="str">
        <f t="shared" si="6"/>
        <v>N/A</v>
      </c>
      <c r="I18" s="114">
        <v>-6.46</v>
      </c>
      <c r="J18" s="114">
        <v>5.7030000000000003</v>
      </c>
      <c r="K18" s="115" t="s">
        <v>732</v>
      </c>
      <c r="L18" s="116" t="str">
        <f t="shared" si="7"/>
        <v>Yes</v>
      </c>
    </row>
    <row r="19" spans="1:12" x14ac:dyDescent="0.25">
      <c r="A19" s="4" t="s">
        <v>1220</v>
      </c>
      <c r="B19" s="115" t="s">
        <v>217</v>
      </c>
      <c r="C19" s="113">
        <v>2625.2930333999998</v>
      </c>
      <c r="D19" s="112" t="str">
        <f t="shared" si="4"/>
        <v>N/A</v>
      </c>
      <c r="E19" s="113">
        <v>2670.8837512</v>
      </c>
      <c r="F19" s="112" t="str">
        <f t="shared" si="5"/>
        <v>N/A</v>
      </c>
      <c r="G19" s="113">
        <v>2538.4029501999999</v>
      </c>
      <c r="H19" s="112" t="str">
        <f t="shared" si="6"/>
        <v>N/A</v>
      </c>
      <c r="I19" s="114">
        <v>1.7370000000000001</v>
      </c>
      <c r="J19" s="114">
        <v>-4.96</v>
      </c>
      <c r="K19" s="115" t="s">
        <v>732</v>
      </c>
      <c r="L19" s="116" t="str">
        <f t="shared" si="7"/>
        <v>Yes</v>
      </c>
    </row>
    <row r="20" spans="1:12" x14ac:dyDescent="0.25">
      <c r="A20" s="4" t="s">
        <v>1221</v>
      </c>
      <c r="B20" s="115" t="s">
        <v>217</v>
      </c>
      <c r="C20" s="113">
        <v>4552.4771770999996</v>
      </c>
      <c r="D20" s="112" t="str">
        <f t="shared" si="4"/>
        <v>N/A</v>
      </c>
      <c r="E20" s="113">
        <v>4254.9489691999997</v>
      </c>
      <c r="F20" s="112" t="str">
        <f t="shared" si="5"/>
        <v>N/A</v>
      </c>
      <c r="G20" s="113">
        <v>4325.4997068000002</v>
      </c>
      <c r="H20" s="112" t="str">
        <f t="shared" si="6"/>
        <v>N/A</v>
      </c>
      <c r="I20" s="114">
        <v>-6.54</v>
      </c>
      <c r="J20" s="114">
        <v>1.6579999999999999</v>
      </c>
      <c r="K20" s="115" t="s">
        <v>732</v>
      </c>
      <c r="L20" s="116" t="str">
        <f t="shared" si="7"/>
        <v>Yes</v>
      </c>
    </row>
    <row r="21" spans="1:12" x14ac:dyDescent="0.25">
      <c r="A21" s="2" t="s">
        <v>1124</v>
      </c>
      <c r="B21" s="115" t="s">
        <v>217</v>
      </c>
      <c r="C21" s="113">
        <v>6395.9427741</v>
      </c>
      <c r="D21" s="112" t="str">
        <f t="shared" ref="D21:D22" si="8">IF($B21="N/A","N/A",IF(C21&gt;10,"No",IF(C21&lt;-10,"No","Yes")))</f>
        <v>N/A</v>
      </c>
      <c r="E21" s="113">
        <v>5873.5152613999999</v>
      </c>
      <c r="F21" s="112" t="str">
        <f t="shared" ref="F21:F22" si="9">IF($B21="N/A","N/A",IF(E21&gt;10,"No",IF(E21&lt;-10,"No","Yes")))</f>
        <v>N/A</v>
      </c>
      <c r="G21" s="113">
        <v>5858.1669952000002</v>
      </c>
      <c r="H21" s="112" t="str">
        <f t="shared" ref="H21:H22" si="10">IF($B21="N/A","N/A",IF(G21&gt;10,"No",IF(G21&lt;-10,"No","Yes")))</f>
        <v>N/A</v>
      </c>
      <c r="I21" s="114">
        <v>-8.17</v>
      </c>
      <c r="J21" s="114">
        <v>-0.26100000000000001</v>
      </c>
      <c r="K21" s="115" t="s">
        <v>732</v>
      </c>
      <c r="L21" s="116" t="str">
        <f>IF(J21="Div by 0", "N/A", IF(OR(J21="N/A",K21="N/A"),"N/A", IF(J21&gt;VALUE(MID(K21,1,2)), "No", IF(J21&lt;-1*VALUE(MID(K21,1,2)), "No", "Yes"))))</f>
        <v>Yes</v>
      </c>
    </row>
    <row r="22" spans="1:12" x14ac:dyDescent="0.25">
      <c r="A22" s="2" t="s">
        <v>1125</v>
      </c>
      <c r="B22" s="115" t="s">
        <v>217</v>
      </c>
      <c r="C22" s="113">
        <v>5610.6225432000001</v>
      </c>
      <c r="D22" s="112" t="str">
        <f t="shared" si="8"/>
        <v>N/A</v>
      </c>
      <c r="E22" s="113">
        <v>5338.9425191999999</v>
      </c>
      <c r="F22" s="112" t="str">
        <f t="shared" si="9"/>
        <v>N/A</v>
      </c>
      <c r="G22" s="113">
        <v>5300.1956479</v>
      </c>
      <c r="H22" s="112" t="str">
        <f t="shared" si="10"/>
        <v>N/A</v>
      </c>
      <c r="I22" s="114">
        <v>-4.84</v>
      </c>
      <c r="J22" s="114">
        <v>-0.72599999999999998</v>
      </c>
      <c r="K22" s="115" t="s">
        <v>732</v>
      </c>
      <c r="L22" s="116" t="str">
        <f>IF(J22="Div by 0", "N/A", IF(OR(J22="N/A",K22="N/A"),"N/A", IF(J22&gt;VALUE(MID(K22,1,2)), "No", IF(J22&lt;-1*VALUE(MID(K22,1,2)), "No", "Yes"))))</f>
        <v>Yes</v>
      </c>
    </row>
    <row r="23" spans="1:12" x14ac:dyDescent="0.25">
      <c r="A23" s="4" t="s">
        <v>1222</v>
      </c>
      <c r="B23" s="115" t="s">
        <v>217</v>
      </c>
      <c r="C23" s="113">
        <v>12293.113862</v>
      </c>
      <c r="D23" s="112" t="str">
        <f>IF($B23="N/A","N/A",IF(C23&gt;10,"No",IF(C23&lt;-10,"No","Yes")))</f>
        <v>N/A</v>
      </c>
      <c r="E23" s="113">
        <v>11295.682554999999</v>
      </c>
      <c r="F23" s="112" t="str">
        <f>IF($B23="N/A","N/A",IF(E23&gt;10,"No",IF(E23&lt;-10,"No","Yes")))</f>
        <v>N/A</v>
      </c>
      <c r="G23" s="113">
        <v>11879.568729000001</v>
      </c>
      <c r="H23" s="112" t="str">
        <f>IF($B23="N/A","N/A",IF(G23&gt;10,"No",IF(G23&lt;-10,"No","Yes")))</f>
        <v>N/A</v>
      </c>
      <c r="I23" s="114">
        <v>-8.11</v>
      </c>
      <c r="J23" s="114">
        <v>5.1689999999999996</v>
      </c>
      <c r="K23" s="115" t="s">
        <v>732</v>
      </c>
      <c r="L23" s="116" t="str">
        <f>IF(J23="Div by 0", "N/A", IF(K23="N/A","N/A", IF(J23&gt;VALUE(MID(K23,1,2)), "No", IF(J23&lt;-1*VALUE(MID(K23,1,2)), "No", "Yes"))))</f>
        <v>Yes</v>
      </c>
    </row>
    <row r="24" spans="1:12" x14ac:dyDescent="0.25">
      <c r="A24" s="4" t="s">
        <v>1223</v>
      </c>
      <c r="B24" s="115" t="s">
        <v>217</v>
      </c>
      <c r="C24" s="113">
        <v>15889.538280000001</v>
      </c>
      <c r="D24" s="112" t="str">
        <f>IF($B24="N/A","N/A",IF(C24&gt;10,"No",IF(C24&lt;-10,"No","Yes")))</f>
        <v>N/A</v>
      </c>
      <c r="E24" s="113">
        <v>13820.859807999999</v>
      </c>
      <c r="F24" s="112" t="str">
        <f>IF($B24="N/A","N/A",IF(E24&gt;10,"No",IF(E24&lt;-10,"No","Yes")))</f>
        <v>N/A</v>
      </c>
      <c r="G24" s="113">
        <v>14533.760257</v>
      </c>
      <c r="H24" s="112" t="str">
        <f>IF($B24="N/A","N/A",IF(G24&gt;10,"No",IF(G24&lt;-10,"No","Yes")))</f>
        <v>N/A</v>
      </c>
      <c r="I24" s="114">
        <v>-13</v>
      </c>
      <c r="J24" s="114">
        <v>5.1580000000000004</v>
      </c>
      <c r="K24" s="115" t="s">
        <v>732</v>
      </c>
      <c r="L24" s="116" t="str">
        <f>IF(J24="Div by 0", "N/A", IF(K24="N/A","N/A", IF(J24&gt;VALUE(MID(K24,1,2)), "No", IF(J24&lt;-1*VALUE(MID(K24,1,2)), "No", "Yes"))))</f>
        <v>Yes</v>
      </c>
    </row>
    <row r="25" spans="1:12" x14ac:dyDescent="0.25">
      <c r="A25" s="4" t="s">
        <v>1224</v>
      </c>
      <c r="B25" s="115" t="s">
        <v>217</v>
      </c>
      <c r="C25" s="113">
        <v>8113.3647815000004</v>
      </c>
      <c r="D25" s="112" t="str">
        <f>IF($B25="N/A","N/A",IF(C25&gt;10,"No",IF(C25&lt;-10,"No","Yes")))</f>
        <v>N/A</v>
      </c>
      <c r="E25" s="113">
        <v>8472.4968819000005</v>
      </c>
      <c r="F25" s="112" t="str">
        <f>IF($B25="N/A","N/A",IF(E25&gt;10,"No",IF(E25&lt;-10,"No","Yes")))</f>
        <v>N/A</v>
      </c>
      <c r="G25" s="113">
        <v>8996.2595096000005</v>
      </c>
      <c r="H25" s="112" t="str">
        <f>IF($B25="N/A","N/A",IF(G25&gt;10,"No",IF(G25&lt;-10,"No","Yes")))</f>
        <v>N/A</v>
      </c>
      <c r="I25" s="114">
        <v>4.4260000000000002</v>
      </c>
      <c r="J25" s="114">
        <v>6.1820000000000004</v>
      </c>
      <c r="K25" s="115" t="s">
        <v>732</v>
      </c>
      <c r="L25" s="116" t="str">
        <f>IF(J25="Div by 0", "N/A", IF(K25="N/A","N/A", IF(J25&gt;VALUE(MID(K25,1,2)), "No", IF(J25&lt;-1*VALUE(MID(K25,1,2)), "No", "Yes"))))</f>
        <v>Yes</v>
      </c>
    </row>
    <row r="26" spans="1:12" x14ac:dyDescent="0.25">
      <c r="A26" s="4" t="s">
        <v>1225</v>
      </c>
      <c r="B26" s="115" t="s">
        <v>217</v>
      </c>
      <c r="C26" s="113">
        <v>13221.720530000001</v>
      </c>
      <c r="D26" s="112" t="str">
        <f t="shared" ref="D26:D27" si="11">IF($B26="N/A","N/A",IF(C26&gt;10,"No",IF(C26&lt;-10,"No","Yes")))</f>
        <v>N/A</v>
      </c>
      <c r="E26" s="113">
        <v>11834.319154000001</v>
      </c>
      <c r="F26" s="112" t="str">
        <f t="shared" ref="F26:F30" si="12">IF($B26="N/A","N/A",IF(E26&gt;10,"No",IF(E26&lt;-10,"No","Yes")))</f>
        <v>N/A</v>
      </c>
      <c r="G26" s="113">
        <v>12340.518045000001</v>
      </c>
      <c r="H26" s="112" t="str">
        <f t="shared" ref="H26:H27" si="13">IF($B26="N/A","N/A",IF(G26&gt;10,"No",IF(G26&lt;-10,"No","Yes")))</f>
        <v>N/A</v>
      </c>
      <c r="I26" s="114">
        <v>-10.5</v>
      </c>
      <c r="J26" s="114">
        <v>4.2770000000000001</v>
      </c>
      <c r="K26" s="115" t="s">
        <v>732</v>
      </c>
      <c r="L26" s="116" t="str">
        <f>IF(J26="Div by 0", "N/A", IF(OR(J26="N/A",K26="N/A"),"N/A", IF(J26&gt;VALUE(MID(K26,1,2)), "No", IF(J26&lt;-1*VALUE(MID(K26,1,2)), "No", "Yes"))))</f>
        <v>Yes</v>
      </c>
    </row>
    <row r="27" spans="1:12" x14ac:dyDescent="0.25">
      <c r="A27" s="4" t="s">
        <v>1226</v>
      </c>
      <c r="B27" s="115" t="s">
        <v>217</v>
      </c>
      <c r="C27" s="113">
        <v>10767.164124999999</v>
      </c>
      <c r="D27" s="112" t="str">
        <f t="shared" si="11"/>
        <v>N/A</v>
      </c>
      <c r="E27" s="113">
        <v>10421.855718000001</v>
      </c>
      <c r="F27" s="112" t="str">
        <f t="shared" si="12"/>
        <v>N/A</v>
      </c>
      <c r="G27" s="113">
        <v>11132.033305000001</v>
      </c>
      <c r="H27" s="112" t="str">
        <f t="shared" si="13"/>
        <v>N/A</v>
      </c>
      <c r="I27" s="114">
        <v>-3.21</v>
      </c>
      <c r="J27" s="114">
        <v>6.8140000000000001</v>
      </c>
      <c r="K27" s="115" t="s">
        <v>732</v>
      </c>
      <c r="L27" s="116" t="str">
        <f>IF(J27="Div by 0", "N/A", IF(OR(J27="N/A",K27="N/A"),"N/A", IF(J27&gt;VALUE(MID(K27,1,2)), "No", IF(J27&lt;-1*VALUE(MID(K27,1,2)), "No", "Yes"))))</f>
        <v>Yes</v>
      </c>
    </row>
    <row r="28" spans="1:12" x14ac:dyDescent="0.25">
      <c r="A28" s="48" t="s">
        <v>1227</v>
      </c>
      <c r="B28" s="113" t="s">
        <v>217</v>
      </c>
      <c r="C28" s="113">
        <v>2175.8898321000001</v>
      </c>
      <c r="D28" s="112" t="str">
        <f t="shared" ref="D28:D30" si="14">IF($B28="N/A","N/A",IF(C28&gt;10,"No",IF(C28&lt;-10,"No","Yes")))</f>
        <v>N/A</v>
      </c>
      <c r="E28" s="113">
        <v>2239.1421650000002</v>
      </c>
      <c r="F28" s="112" t="str">
        <f t="shared" si="12"/>
        <v>N/A</v>
      </c>
      <c r="G28" s="113">
        <v>2190.9959828000001</v>
      </c>
      <c r="H28" s="112" t="str">
        <f t="shared" ref="H28:H30" si="15">IF($B28="N/A","N/A",IF(G28&gt;10,"No",IF(G28&lt;-10,"No","Yes")))</f>
        <v>N/A</v>
      </c>
      <c r="I28" s="114">
        <v>2.907</v>
      </c>
      <c r="J28" s="114">
        <v>-2.15</v>
      </c>
      <c r="K28" s="115" t="s">
        <v>732</v>
      </c>
      <c r="L28" s="116" t="str">
        <f>IF(J28="Div by 0", "N/A", IF(OR(J28="N/A",K28="N/A"),"N/A", IF(J28&gt;VALUE(MID(K28,1,2)), "No", IF(J28&lt;-1*VALUE(MID(K28,1,2)), "No", "Yes"))))</f>
        <v>Yes</v>
      </c>
    </row>
    <row r="29" spans="1:12" x14ac:dyDescent="0.25">
      <c r="A29" s="48" t="s">
        <v>1228</v>
      </c>
      <c r="B29" s="113" t="s">
        <v>217</v>
      </c>
      <c r="C29" s="113">
        <v>2182.2640388999998</v>
      </c>
      <c r="D29" s="112" t="str">
        <f t="shared" si="14"/>
        <v>N/A</v>
      </c>
      <c r="E29" s="113">
        <v>2258.0396303000002</v>
      </c>
      <c r="F29" s="112" t="str">
        <f t="shared" si="12"/>
        <v>N/A</v>
      </c>
      <c r="G29" s="113">
        <v>2208.4797592999998</v>
      </c>
      <c r="H29" s="112" t="str">
        <f t="shared" si="15"/>
        <v>N/A</v>
      </c>
      <c r="I29" s="114">
        <v>3.472</v>
      </c>
      <c r="J29" s="114">
        <v>-2.19</v>
      </c>
      <c r="K29" s="115" t="s">
        <v>732</v>
      </c>
      <c r="L29" s="116" t="str">
        <f t="shared" ref="L29:L30" si="16">IF(J29="Div by 0", "N/A", IF(OR(J29="N/A",K29="N/A"),"N/A", IF(J29&gt;VALUE(MID(K29,1,2)), "No", IF(J29&lt;-1*VALUE(MID(K29,1,2)), "No", "Yes"))))</f>
        <v>Yes</v>
      </c>
    </row>
    <row r="30" spans="1:12" x14ac:dyDescent="0.25">
      <c r="A30" s="48" t="s">
        <v>1229</v>
      </c>
      <c r="B30" s="113" t="s">
        <v>217</v>
      </c>
      <c r="C30" s="113">
        <v>1998.0478588999999</v>
      </c>
      <c r="D30" s="112" t="str">
        <f t="shared" si="14"/>
        <v>N/A</v>
      </c>
      <c r="E30" s="113">
        <v>1688.4306856999999</v>
      </c>
      <c r="F30" s="112" t="str">
        <f t="shared" si="12"/>
        <v>N/A</v>
      </c>
      <c r="G30" s="113">
        <v>1700.4899031</v>
      </c>
      <c r="H30" s="112" t="str">
        <f t="shared" si="15"/>
        <v>N/A</v>
      </c>
      <c r="I30" s="114">
        <v>-15.5</v>
      </c>
      <c r="J30" s="114">
        <v>0.71419999999999995</v>
      </c>
      <c r="K30" s="115" t="s">
        <v>732</v>
      </c>
      <c r="L30" s="116" t="str">
        <f t="shared" si="16"/>
        <v>Yes</v>
      </c>
    </row>
    <row r="31" spans="1:12" x14ac:dyDescent="0.25">
      <c r="A31" s="42" t="s">
        <v>2</v>
      </c>
      <c r="B31" s="117" t="s">
        <v>217</v>
      </c>
      <c r="C31" s="119">
        <v>98.239165432999997</v>
      </c>
      <c r="D31" s="112" t="str">
        <f t="shared" ref="D31:D69" si="17">IF($B31="N/A","N/A",IF(C31&gt;10,"No",IF(C31&lt;-10,"No","Yes")))</f>
        <v>N/A</v>
      </c>
      <c r="E31" s="119">
        <v>98.810251207999997</v>
      </c>
      <c r="F31" s="112" t="str">
        <f t="shared" ref="F31:F69" si="18">IF($B31="N/A","N/A",IF(E31&gt;10,"No",IF(E31&lt;-10,"No","Yes")))</f>
        <v>N/A</v>
      </c>
      <c r="G31" s="119">
        <v>99.376677796999999</v>
      </c>
      <c r="H31" s="112" t="str">
        <f t="shared" ref="H31:H69" si="19">IF($B31="N/A","N/A",IF(G31&gt;10,"No",IF(G31&lt;-10,"No","Yes")))</f>
        <v>N/A</v>
      </c>
      <c r="I31" s="114">
        <v>0.58130000000000004</v>
      </c>
      <c r="J31" s="114">
        <v>0.57320000000000004</v>
      </c>
      <c r="K31" s="115" t="s">
        <v>732</v>
      </c>
      <c r="L31" s="116" t="str">
        <f t="shared" ref="L31:L99" si="20">IF(J31="Div by 0", "N/A", IF(K31="N/A","N/A", IF(J31&gt;VALUE(MID(K31,1,2)), "No", IF(J31&lt;-1*VALUE(MID(K31,1,2)), "No", "Yes"))))</f>
        <v>Yes</v>
      </c>
    </row>
    <row r="32" spans="1:12" x14ac:dyDescent="0.25">
      <c r="A32" s="42" t="s">
        <v>22</v>
      </c>
      <c r="B32" s="117" t="s">
        <v>217</v>
      </c>
      <c r="C32" s="131">
        <v>818904</v>
      </c>
      <c r="D32" s="112" t="str">
        <f t="shared" si="17"/>
        <v>N/A</v>
      </c>
      <c r="E32" s="131">
        <v>857090</v>
      </c>
      <c r="F32" s="112" t="str">
        <f t="shared" si="18"/>
        <v>N/A</v>
      </c>
      <c r="G32" s="131">
        <v>910668</v>
      </c>
      <c r="H32" s="112" t="str">
        <f t="shared" si="19"/>
        <v>N/A</v>
      </c>
      <c r="I32" s="114">
        <v>4.6630000000000003</v>
      </c>
      <c r="J32" s="114">
        <v>6.2510000000000003</v>
      </c>
      <c r="K32" s="115" t="s">
        <v>732</v>
      </c>
      <c r="L32" s="116" t="str">
        <f t="shared" si="20"/>
        <v>Yes</v>
      </c>
    </row>
    <row r="33" spans="1:12" x14ac:dyDescent="0.25">
      <c r="A33" s="42" t="s">
        <v>451</v>
      </c>
      <c r="B33" s="115" t="s">
        <v>217</v>
      </c>
      <c r="C33" s="131">
        <v>58635</v>
      </c>
      <c r="D33" s="131" t="str">
        <f t="shared" si="17"/>
        <v>N/A</v>
      </c>
      <c r="E33" s="131">
        <v>59909</v>
      </c>
      <c r="F33" s="131" t="str">
        <f t="shared" si="18"/>
        <v>N/A</v>
      </c>
      <c r="G33" s="131">
        <v>59374</v>
      </c>
      <c r="H33" s="112" t="str">
        <f t="shared" si="19"/>
        <v>N/A</v>
      </c>
      <c r="I33" s="114">
        <v>2.173</v>
      </c>
      <c r="J33" s="114">
        <v>-0.89300000000000002</v>
      </c>
      <c r="K33" s="115" t="s">
        <v>732</v>
      </c>
      <c r="L33" s="116" t="str">
        <f t="shared" si="20"/>
        <v>Yes</v>
      </c>
    </row>
    <row r="34" spans="1:12" x14ac:dyDescent="0.25">
      <c r="A34" s="42" t="s">
        <v>1230</v>
      </c>
      <c r="B34" s="120" t="s">
        <v>217</v>
      </c>
      <c r="C34" s="131" t="s">
        <v>217</v>
      </c>
      <c r="D34" s="116" t="str">
        <f t="shared" ref="D34:D38" si="21">IF($B34="N/A","N/A",IF(C34&lt;0,"No","Yes"))</f>
        <v>N/A</v>
      </c>
      <c r="E34" s="131">
        <v>36648</v>
      </c>
      <c r="F34" s="116" t="str">
        <f t="shared" ref="F34:F38" si="22">IF($B34="N/A","N/A",IF(E34&lt;0,"No","Yes"))</f>
        <v>N/A</v>
      </c>
      <c r="G34" s="131">
        <v>36297</v>
      </c>
      <c r="H34" s="116" t="str">
        <f t="shared" ref="H34:H38" si="23">IF($B34="N/A","N/A",IF(G34&lt;0,"No","Yes"))</f>
        <v>N/A</v>
      </c>
      <c r="I34" s="114" t="s">
        <v>217</v>
      </c>
      <c r="J34" s="114">
        <v>-0.95799999999999996</v>
      </c>
      <c r="K34" s="131" t="s">
        <v>732</v>
      </c>
      <c r="L34" s="116" t="str">
        <f t="shared" si="20"/>
        <v>Yes</v>
      </c>
    </row>
    <row r="35" spans="1:12" x14ac:dyDescent="0.25">
      <c r="A35" s="42" t="s">
        <v>1231</v>
      </c>
      <c r="B35" s="120" t="s">
        <v>217</v>
      </c>
      <c r="C35" s="131" t="s">
        <v>217</v>
      </c>
      <c r="D35" s="116" t="str">
        <f t="shared" si="21"/>
        <v>N/A</v>
      </c>
      <c r="E35" s="131">
        <v>1129</v>
      </c>
      <c r="F35" s="116" t="str">
        <f t="shared" si="22"/>
        <v>N/A</v>
      </c>
      <c r="G35" s="131">
        <v>1137</v>
      </c>
      <c r="H35" s="116" t="str">
        <f t="shared" si="23"/>
        <v>N/A</v>
      </c>
      <c r="I35" s="114" t="s">
        <v>217</v>
      </c>
      <c r="J35" s="114">
        <v>0.70860000000000001</v>
      </c>
      <c r="K35" s="131" t="s">
        <v>732</v>
      </c>
      <c r="L35" s="116" t="str">
        <f t="shared" si="20"/>
        <v>Yes</v>
      </c>
    </row>
    <row r="36" spans="1:12" x14ac:dyDescent="0.25">
      <c r="A36" s="42" t="s">
        <v>1232</v>
      </c>
      <c r="B36" s="120" t="s">
        <v>217</v>
      </c>
      <c r="C36" s="131" t="s">
        <v>217</v>
      </c>
      <c r="D36" s="116" t="str">
        <f t="shared" si="21"/>
        <v>N/A</v>
      </c>
      <c r="E36" s="131">
        <v>847</v>
      </c>
      <c r="F36" s="116" t="str">
        <f t="shared" si="22"/>
        <v>N/A</v>
      </c>
      <c r="G36" s="131">
        <v>1007</v>
      </c>
      <c r="H36" s="116" t="str">
        <f t="shared" si="23"/>
        <v>N/A</v>
      </c>
      <c r="I36" s="114" t="s">
        <v>217</v>
      </c>
      <c r="J36" s="114">
        <v>18.89</v>
      </c>
      <c r="K36" s="131" t="s">
        <v>732</v>
      </c>
      <c r="L36" s="116" t="str">
        <f t="shared" si="20"/>
        <v>Yes</v>
      </c>
    </row>
    <row r="37" spans="1:12" x14ac:dyDescent="0.25">
      <c r="A37" s="42" t="s">
        <v>1233</v>
      </c>
      <c r="B37" s="120" t="s">
        <v>217</v>
      </c>
      <c r="C37" s="131" t="s">
        <v>217</v>
      </c>
      <c r="D37" s="116" t="str">
        <f t="shared" si="21"/>
        <v>N/A</v>
      </c>
      <c r="E37" s="131">
        <v>21285</v>
      </c>
      <c r="F37" s="116" t="str">
        <f t="shared" si="22"/>
        <v>N/A</v>
      </c>
      <c r="G37" s="131">
        <v>20933</v>
      </c>
      <c r="H37" s="116" t="str">
        <f t="shared" si="23"/>
        <v>N/A</v>
      </c>
      <c r="I37" s="114" t="s">
        <v>217</v>
      </c>
      <c r="J37" s="114">
        <v>-1.65</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188054</v>
      </c>
      <c r="D39" s="131" t="str">
        <f t="shared" si="17"/>
        <v>N/A</v>
      </c>
      <c r="E39" s="131">
        <v>193750</v>
      </c>
      <c r="F39" s="131" t="str">
        <f t="shared" si="18"/>
        <v>N/A</v>
      </c>
      <c r="G39" s="131">
        <v>198948</v>
      </c>
      <c r="H39" s="112" t="str">
        <f t="shared" si="19"/>
        <v>N/A</v>
      </c>
      <c r="I39" s="114">
        <v>3.0289999999999999</v>
      </c>
      <c r="J39" s="114">
        <v>2.6829999999999998</v>
      </c>
      <c r="K39" s="115" t="s">
        <v>732</v>
      </c>
      <c r="L39" s="116" t="str">
        <f t="shared" si="20"/>
        <v>Yes</v>
      </c>
    </row>
    <row r="40" spans="1:12" x14ac:dyDescent="0.25">
      <c r="A40" s="42" t="s">
        <v>1235</v>
      </c>
      <c r="B40" s="120" t="s">
        <v>217</v>
      </c>
      <c r="C40" s="131" t="s">
        <v>217</v>
      </c>
      <c r="D40" s="116" t="str">
        <f t="shared" ref="D40:D45" si="24">IF($B40="N/A","N/A",IF(C40&lt;0,"No","Yes"))</f>
        <v>N/A</v>
      </c>
      <c r="E40" s="131">
        <v>179748</v>
      </c>
      <c r="F40" s="116" t="str">
        <f t="shared" ref="F40:F45" si="25">IF($B40="N/A","N/A",IF(E40&lt;0,"No","Yes"))</f>
        <v>N/A</v>
      </c>
      <c r="G40" s="131">
        <v>183481</v>
      </c>
      <c r="H40" s="116" t="str">
        <f t="shared" ref="H40:H45" si="26">IF($B40="N/A","N/A",IF(G40&lt;0,"No","Yes"))</f>
        <v>N/A</v>
      </c>
      <c r="I40" s="114" t="s">
        <v>217</v>
      </c>
      <c r="J40" s="114">
        <v>2.077</v>
      </c>
      <c r="K40" s="131" t="s">
        <v>732</v>
      </c>
      <c r="L40" s="116" t="str">
        <f t="shared" si="20"/>
        <v>Yes</v>
      </c>
    </row>
    <row r="41" spans="1:12" x14ac:dyDescent="0.25">
      <c r="A41" s="42" t="s">
        <v>1236</v>
      </c>
      <c r="B41" s="120" t="s">
        <v>217</v>
      </c>
      <c r="C41" s="131" t="s">
        <v>217</v>
      </c>
      <c r="D41" s="116" t="str">
        <f t="shared" si="24"/>
        <v>N/A</v>
      </c>
      <c r="E41" s="131">
        <v>3041</v>
      </c>
      <c r="F41" s="116" t="str">
        <f t="shared" si="25"/>
        <v>N/A</v>
      </c>
      <c r="G41" s="131">
        <v>3338</v>
      </c>
      <c r="H41" s="116" t="str">
        <f t="shared" si="26"/>
        <v>N/A</v>
      </c>
      <c r="I41" s="114" t="s">
        <v>217</v>
      </c>
      <c r="J41" s="114">
        <v>9.7669999999999995</v>
      </c>
      <c r="K41" s="131" t="s">
        <v>732</v>
      </c>
      <c r="L41" s="116" t="str">
        <f t="shared" si="20"/>
        <v>Yes</v>
      </c>
    </row>
    <row r="42" spans="1:12" x14ac:dyDescent="0.25">
      <c r="A42" s="42" t="s">
        <v>1237</v>
      </c>
      <c r="B42" s="120" t="s">
        <v>217</v>
      </c>
      <c r="C42" s="131" t="s">
        <v>217</v>
      </c>
      <c r="D42" s="116" t="str">
        <f t="shared" si="24"/>
        <v>N/A</v>
      </c>
      <c r="E42" s="131">
        <v>1758</v>
      </c>
      <c r="F42" s="116" t="str">
        <f t="shared" si="25"/>
        <v>N/A</v>
      </c>
      <c r="G42" s="131">
        <v>2203</v>
      </c>
      <c r="H42" s="116" t="str">
        <f t="shared" si="26"/>
        <v>N/A</v>
      </c>
      <c r="I42" s="114" t="s">
        <v>217</v>
      </c>
      <c r="J42" s="114">
        <v>25.31</v>
      </c>
      <c r="K42" s="131" t="s">
        <v>732</v>
      </c>
      <c r="L42" s="116" t="str">
        <f t="shared" si="20"/>
        <v>Yes</v>
      </c>
    </row>
    <row r="43" spans="1:12" x14ac:dyDescent="0.25">
      <c r="A43" s="42" t="s">
        <v>1238</v>
      </c>
      <c r="B43" s="120" t="s">
        <v>217</v>
      </c>
      <c r="C43" s="131" t="s">
        <v>217</v>
      </c>
      <c r="D43" s="116" t="str">
        <f t="shared" si="24"/>
        <v>N/A</v>
      </c>
      <c r="E43" s="131">
        <v>525</v>
      </c>
      <c r="F43" s="116" t="str">
        <f t="shared" si="25"/>
        <v>N/A</v>
      </c>
      <c r="G43" s="131">
        <v>556</v>
      </c>
      <c r="H43" s="116" t="str">
        <f t="shared" si="26"/>
        <v>N/A</v>
      </c>
      <c r="I43" s="114" t="s">
        <v>217</v>
      </c>
      <c r="J43" s="114">
        <v>5.9050000000000002</v>
      </c>
      <c r="K43" s="131" t="s">
        <v>732</v>
      </c>
      <c r="L43" s="116" t="str">
        <f t="shared" si="20"/>
        <v>Yes</v>
      </c>
    </row>
    <row r="44" spans="1:12" x14ac:dyDescent="0.25">
      <c r="A44" s="42" t="s">
        <v>1239</v>
      </c>
      <c r="B44" s="120" t="s">
        <v>217</v>
      </c>
      <c r="C44" s="131" t="s">
        <v>217</v>
      </c>
      <c r="D44" s="116" t="str">
        <f t="shared" si="24"/>
        <v>N/A</v>
      </c>
      <c r="E44" s="131">
        <v>8678</v>
      </c>
      <c r="F44" s="116" t="str">
        <f t="shared" si="25"/>
        <v>N/A</v>
      </c>
      <c r="G44" s="131">
        <v>9370</v>
      </c>
      <c r="H44" s="116" t="str">
        <f t="shared" si="26"/>
        <v>N/A</v>
      </c>
      <c r="I44" s="114" t="s">
        <v>217</v>
      </c>
      <c r="J44" s="114">
        <v>7.9740000000000002</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436680</v>
      </c>
      <c r="D46" s="131" t="str">
        <f t="shared" si="17"/>
        <v>N/A</v>
      </c>
      <c r="E46" s="131">
        <v>464600</v>
      </c>
      <c r="F46" s="131" t="str">
        <f t="shared" si="18"/>
        <v>N/A</v>
      </c>
      <c r="G46" s="131">
        <v>509807</v>
      </c>
      <c r="H46" s="112" t="str">
        <f t="shared" si="19"/>
        <v>N/A</v>
      </c>
      <c r="I46" s="114">
        <v>6.3940000000000001</v>
      </c>
      <c r="J46" s="114">
        <v>9.73</v>
      </c>
      <c r="K46" s="115" t="s">
        <v>732</v>
      </c>
      <c r="L46" s="116" t="str">
        <f t="shared" si="20"/>
        <v>Yes</v>
      </c>
    </row>
    <row r="47" spans="1:12" x14ac:dyDescent="0.25">
      <c r="A47" s="42" t="s">
        <v>1241</v>
      </c>
      <c r="B47" s="120" t="s">
        <v>217</v>
      </c>
      <c r="C47" s="131" t="s">
        <v>217</v>
      </c>
      <c r="D47" s="116" t="str">
        <f t="shared" ref="D47:D53" si="27">IF($B47="N/A","N/A",IF(C47&lt;0,"No","Yes"))</f>
        <v>N/A</v>
      </c>
      <c r="E47" s="131">
        <v>125174</v>
      </c>
      <c r="F47" s="116" t="str">
        <f t="shared" ref="F47:F53" si="28">IF($B47="N/A","N/A",IF(E47&lt;0,"No","Yes"))</f>
        <v>N/A</v>
      </c>
      <c r="G47" s="131">
        <v>127523</v>
      </c>
      <c r="H47" s="116" t="str">
        <f t="shared" ref="H47:H53" si="29">IF($B47="N/A","N/A",IF(G47&lt;0,"No","Yes"))</f>
        <v>N/A</v>
      </c>
      <c r="I47" s="114" t="s">
        <v>217</v>
      </c>
      <c r="J47" s="114">
        <v>1.877</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7312</v>
      </c>
      <c r="F49" s="116" t="str">
        <f t="shared" si="28"/>
        <v>N/A</v>
      </c>
      <c r="G49" s="131">
        <v>7192</v>
      </c>
      <c r="H49" s="116" t="str">
        <f t="shared" si="29"/>
        <v>N/A</v>
      </c>
      <c r="I49" s="114" t="s">
        <v>217</v>
      </c>
      <c r="J49" s="114">
        <v>-1.64</v>
      </c>
      <c r="K49" s="131" t="s">
        <v>732</v>
      </c>
      <c r="L49" s="116" t="str">
        <f t="shared" si="20"/>
        <v>Yes</v>
      </c>
    </row>
    <row r="50" spans="1:12" x14ac:dyDescent="0.25">
      <c r="A50" s="42" t="s">
        <v>1244</v>
      </c>
      <c r="B50" s="120" t="s">
        <v>217</v>
      </c>
      <c r="C50" s="131" t="s">
        <v>217</v>
      </c>
      <c r="D50" s="116" t="str">
        <f t="shared" si="27"/>
        <v>N/A</v>
      </c>
      <c r="E50" s="131">
        <v>302588</v>
      </c>
      <c r="F50" s="116" t="str">
        <f t="shared" si="28"/>
        <v>N/A</v>
      </c>
      <c r="G50" s="131">
        <v>342993</v>
      </c>
      <c r="H50" s="116" t="str">
        <f t="shared" si="29"/>
        <v>N/A</v>
      </c>
      <c r="I50" s="114" t="s">
        <v>217</v>
      </c>
      <c r="J50" s="114">
        <v>13.35</v>
      </c>
      <c r="K50" s="131" t="s">
        <v>732</v>
      </c>
      <c r="L50" s="116" t="str">
        <f t="shared" si="20"/>
        <v>Yes</v>
      </c>
    </row>
    <row r="51" spans="1:12" x14ac:dyDescent="0.25">
      <c r="A51" s="42" t="s">
        <v>1245</v>
      </c>
      <c r="B51" s="120" t="s">
        <v>217</v>
      </c>
      <c r="C51" s="131" t="s">
        <v>217</v>
      </c>
      <c r="D51" s="116" t="str">
        <f t="shared" si="27"/>
        <v>N/A</v>
      </c>
      <c r="E51" s="131">
        <v>15102</v>
      </c>
      <c r="F51" s="116" t="str">
        <f t="shared" si="28"/>
        <v>N/A</v>
      </c>
      <c r="G51" s="131">
        <v>15849</v>
      </c>
      <c r="H51" s="116" t="str">
        <f t="shared" si="29"/>
        <v>N/A</v>
      </c>
      <c r="I51" s="114" t="s">
        <v>217</v>
      </c>
      <c r="J51" s="114">
        <v>4.9459999999999997</v>
      </c>
      <c r="K51" s="131" t="s">
        <v>732</v>
      </c>
      <c r="L51" s="116" t="str">
        <f t="shared" si="20"/>
        <v>Yes</v>
      </c>
    </row>
    <row r="52" spans="1:12" x14ac:dyDescent="0.25">
      <c r="A52" s="42" t="s">
        <v>1246</v>
      </c>
      <c r="B52" s="120" t="s">
        <v>217</v>
      </c>
      <c r="C52" s="131" t="s">
        <v>217</v>
      </c>
      <c r="D52" s="116" t="str">
        <f t="shared" si="27"/>
        <v>N/A</v>
      </c>
      <c r="E52" s="131">
        <v>14424</v>
      </c>
      <c r="F52" s="116" t="str">
        <f t="shared" si="28"/>
        <v>N/A</v>
      </c>
      <c r="G52" s="131">
        <v>16250</v>
      </c>
      <c r="H52" s="116" t="str">
        <f t="shared" si="29"/>
        <v>N/A</v>
      </c>
      <c r="I52" s="114" t="s">
        <v>217</v>
      </c>
      <c r="J52" s="114">
        <v>12.66</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135535</v>
      </c>
      <c r="D54" s="131" t="str">
        <f t="shared" si="17"/>
        <v>N/A</v>
      </c>
      <c r="E54" s="131">
        <v>138831</v>
      </c>
      <c r="F54" s="131" t="str">
        <f t="shared" si="18"/>
        <v>N/A</v>
      </c>
      <c r="G54" s="131">
        <v>142539</v>
      </c>
      <c r="H54" s="112" t="str">
        <f t="shared" si="19"/>
        <v>N/A</v>
      </c>
      <c r="I54" s="114">
        <v>2.4319999999999999</v>
      </c>
      <c r="J54" s="114">
        <v>2.6709999999999998</v>
      </c>
      <c r="K54" s="115" t="s">
        <v>732</v>
      </c>
      <c r="L54" s="116" t="str">
        <f t="shared" si="20"/>
        <v>Yes</v>
      </c>
    </row>
    <row r="55" spans="1:12" x14ac:dyDescent="0.25">
      <c r="A55" s="42" t="s">
        <v>1248</v>
      </c>
      <c r="B55" s="120" t="s">
        <v>217</v>
      </c>
      <c r="C55" s="131" t="s">
        <v>217</v>
      </c>
      <c r="D55" s="116" t="str">
        <f t="shared" ref="D55:D60" si="30">IF($B55="N/A","N/A",IF(C55&lt;0,"No","Yes"))</f>
        <v>N/A</v>
      </c>
      <c r="E55" s="131">
        <v>70408</v>
      </c>
      <c r="F55" s="116" t="str">
        <f t="shared" ref="F55:F60" si="31">IF($B55="N/A","N/A",IF(E55&lt;0,"No","Yes"))</f>
        <v>N/A</v>
      </c>
      <c r="G55" s="131">
        <v>72921</v>
      </c>
      <c r="H55" s="116" t="str">
        <f t="shared" ref="H55:H60" si="32">IF($B55="N/A","N/A",IF(G55&lt;0,"No","Yes"))</f>
        <v>N/A</v>
      </c>
      <c r="I55" s="114" t="s">
        <v>217</v>
      </c>
      <c r="J55" s="114">
        <v>3.569</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14665</v>
      </c>
      <c r="F57" s="116" t="str">
        <f t="shared" si="31"/>
        <v>N/A</v>
      </c>
      <c r="G57" s="131">
        <v>14858</v>
      </c>
      <c r="H57" s="116" t="str">
        <f t="shared" si="32"/>
        <v>N/A</v>
      </c>
      <c r="I57" s="114" t="s">
        <v>217</v>
      </c>
      <c r="J57" s="114">
        <v>1.3160000000000001</v>
      </c>
      <c r="K57" s="131" t="s">
        <v>732</v>
      </c>
      <c r="L57" s="116" t="str">
        <f t="shared" si="20"/>
        <v>Yes</v>
      </c>
    </row>
    <row r="58" spans="1:12" x14ac:dyDescent="0.25">
      <c r="A58" s="42" t="s">
        <v>1251</v>
      </c>
      <c r="B58" s="120" t="s">
        <v>217</v>
      </c>
      <c r="C58" s="131" t="s">
        <v>217</v>
      </c>
      <c r="D58" s="116" t="str">
        <f t="shared" si="30"/>
        <v>N/A</v>
      </c>
      <c r="E58" s="131">
        <v>34307</v>
      </c>
      <c r="F58" s="116" t="str">
        <f t="shared" si="31"/>
        <v>N/A</v>
      </c>
      <c r="G58" s="131">
        <v>34822</v>
      </c>
      <c r="H58" s="116" t="str">
        <f t="shared" si="32"/>
        <v>N/A</v>
      </c>
      <c r="I58" s="114" t="s">
        <v>217</v>
      </c>
      <c r="J58" s="114">
        <v>1.5009999999999999</v>
      </c>
      <c r="K58" s="131" t="s">
        <v>732</v>
      </c>
      <c r="L58" s="116" t="str">
        <f t="shared" si="20"/>
        <v>Yes</v>
      </c>
    </row>
    <row r="59" spans="1:12" x14ac:dyDescent="0.25">
      <c r="A59" s="42" t="s">
        <v>1252</v>
      </c>
      <c r="B59" s="120" t="s">
        <v>217</v>
      </c>
      <c r="C59" s="131" t="s">
        <v>217</v>
      </c>
      <c r="D59" s="116" t="str">
        <f t="shared" si="30"/>
        <v>N/A</v>
      </c>
      <c r="E59" s="131">
        <v>19451</v>
      </c>
      <c r="F59" s="116" t="str">
        <f t="shared" si="31"/>
        <v>N/A</v>
      </c>
      <c r="G59" s="131">
        <v>19938</v>
      </c>
      <c r="H59" s="116" t="str">
        <f t="shared" si="32"/>
        <v>N/A</v>
      </c>
      <c r="I59" s="114" t="s">
        <v>217</v>
      </c>
      <c r="J59" s="114">
        <v>2.504</v>
      </c>
      <c r="K59" s="131" t="s">
        <v>732</v>
      </c>
      <c r="L59" s="116" t="str">
        <f t="shared" si="20"/>
        <v>Yes</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182349</v>
      </c>
      <c r="D61" s="131" t="str">
        <f t="shared" si="17"/>
        <v>N/A</v>
      </c>
      <c r="E61" s="131">
        <v>193222</v>
      </c>
      <c r="F61" s="131" t="str">
        <f t="shared" si="18"/>
        <v>N/A</v>
      </c>
      <c r="G61" s="131">
        <v>208261</v>
      </c>
      <c r="H61" s="112" t="str">
        <f t="shared" si="19"/>
        <v>N/A</v>
      </c>
      <c r="I61" s="114">
        <v>5.9630000000000001</v>
      </c>
      <c r="J61" s="114">
        <v>7.7830000000000004</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429155</v>
      </c>
      <c r="D67" s="131" t="str">
        <f t="shared" si="17"/>
        <v>N/A</v>
      </c>
      <c r="E67" s="131">
        <v>444127</v>
      </c>
      <c r="F67" s="131" t="str">
        <f t="shared" si="18"/>
        <v>N/A</v>
      </c>
      <c r="G67" s="131">
        <v>469224</v>
      </c>
      <c r="H67" s="112" t="str">
        <f t="shared" si="19"/>
        <v>N/A</v>
      </c>
      <c r="I67" s="114">
        <v>3.4889999999999999</v>
      </c>
      <c r="J67" s="114">
        <v>5.6509999999999998</v>
      </c>
      <c r="K67" s="115" t="s">
        <v>732</v>
      </c>
      <c r="L67" s="116" t="str">
        <f t="shared" si="33"/>
        <v>Yes</v>
      </c>
    </row>
    <row r="68" spans="1:12" x14ac:dyDescent="0.25">
      <c r="A68" s="2" t="s">
        <v>197</v>
      </c>
      <c r="B68" s="115" t="s">
        <v>217</v>
      </c>
      <c r="C68" s="131">
        <v>815579</v>
      </c>
      <c r="D68" s="131" t="str">
        <f t="shared" si="17"/>
        <v>N/A</v>
      </c>
      <c r="E68" s="131">
        <v>855478</v>
      </c>
      <c r="F68" s="131" t="str">
        <f t="shared" si="18"/>
        <v>N/A</v>
      </c>
      <c r="G68" s="131">
        <v>909712</v>
      </c>
      <c r="H68" s="112" t="str">
        <f t="shared" si="19"/>
        <v>N/A</v>
      </c>
      <c r="I68" s="114">
        <v>4.8920000000000003</v>
      </c>
      <c r="J68" s="114">
        <v>6.34</v>
      </c>
      <c r="K68" s="115" t="s">
        <v>732</v>
      </c>
      <c r="L68" s="116" t="str">
        <f t="shared" si="33"/>
        <v>Yes</v>
      </c>
    </row>
    <row r="69" spans="1:12" x14ac:dyDescent="0.25">
      <c r="A69" s="2" t="s">
        <v>198</v>
      </c>
      <c r="B69" s="115" t="s">
        <v>217</v>
      </c>
      <c r="C69" s="131">
        <v>815579</v>
      </c>
      <c r="D69" s="131" t="str">
        <f t="shared" si="17"/>
        <v>N/A</v>
      </c>
      <c r="E69" s="131">
        <v>855478</v>
      </c>
      <c r="F69" s="131" t="str">
        <f t="shared" si="18"/>
        <v>N/A</v>
      </c>
      <c r="G69" s="131">
        <v>909712</v>
      </c>
      <c r="H69" s="112" t="str">
        <f t="shared" si="19"/>
        <v>N/A</v>
      </c>
      <c r="I69" s="114">
        <v>4.8920000000000003</v>
      </c>
      <c r="J69" s="114">
        <v>6.34</v>
      </c>
      <c r="K69" s="115" t="s">
        <v>732</v>
      </c>
      <c r="L69" s="116" t="str">
        <f t="shared" si="33"/>
        <v>Yes</v>
      </c>
    </row>
    <row r="70" spans="1:12" x14ac:dyDescent="0.25">
      <c r="A70" s="42" t="s">
        <v>78</v>
      </c>
      <c r="B70" s="115" t="s">
        <v>298</v>
      </c>
      <c r="C70" s="119">
        <v>13.203816571999999</v>
      </c>
      <c r="D70" s="112" t="str">
        <f>IF($B70="N/A","N/A",IF(C70&gt;=20,"No",IF(C70&lt;0,"No","Yes")))</f>
        <v>Yes</v>
      </c>
      <c r="E70" s="119">
        <v>13.249438923</v>
      </c>
      <c r="F70" s="112" t="str">
        <f>IF($B70="N/A","N/A",IF(E70&gt;=20,"No",IF(E70&lt;0,"No","Yes")))</f>
        <v>Yes</v>
      </c>
      <c r="G70" s="119">
        <v>13.578377223</v>
      </c>
      <c r="H70" s="112" t="str">
        <f>IF($B70="N/A","N/A",IF(G70&gt;=20,"No",IF(G70&lt;0,"No","Yes")))</f>
        <v>Yes</v>
      </c>
      <c r="I70" s="114">
        <v>0.34549999999999997</v>
      </c>
      <c r="J70" s="114">
        <v>2.4830000000000001</v>
      </c>
      <c r="K70" s="115" t="s">
        <v>732</v>
      </c>
      <c r="L70" s="116" t="str">
        <f t="shared" si="20"/>
        <v>Yes</v>
      </c>
    </row>
    <row r="71" spans="1:12" x14ac:dyDescent="0.25">
      <c r="A71" s="42" t="s">
        <v>79</v>
      </c>
      <c r="B71" s="117" t="s">
        <v>217</v>
      </c>
      <c r="C71" s="119">
        <v>82.624981860000005</v>
      </c>
      <c r="D71" s="112" t="str">
        <f>IF($B71="N/A","N/A",IF(C71&gt;10,"No",IF(C71&lt;-10,"No","Yes")))</f>
        <v>N/A</v>
      </c>
      <c r="E71" s="119">
        <v>83.033201524999996</v>
      </c>
      <c r="F71" s="112" t="str">
        <f>IF($B71="N/A","N/A",IF(E71&gt;10,"No",IF(E71&lt;-10,"No","Yes")))</f>
        <v>N/A</v>
      </c>
      <c r="G71" s="119">
        <v>84.346826782999997</v>
      </c>
      <c r="H71" s="112" t="str">
        <f>IF($B71="N/A","N/A",IF(G71&gt;10,"No",IF(G71&lt;-10,"No","Yes")))</f>
        <v>N/A</v>
      </c>
      <c r="I71" s="114">
        <v>0.49409999999999998</v>
      </c>
      <c r="J71" s="114">
        <v>1.5820000000000001</v>
      </c>
      <c r="K71" s="115" t="s">
        <v>732</v>
      </c>
      <c r="L71" s="116" t="str">
        <f t="shared" si="20"/>
        <v>Yes</v>
      </c>
    </row>
    <row r="72" spans="1:12" x14ac:dyDescent="0.25">
      <c r="A72" s="42" t="s">
        <v>80</v>
      </c>
      <c r="B72" s="117" t="s">
        <v>217</v>
      </c>
      <c r="C72" s="119">
        <v>2.2674502999999999E-2</v>
      </c>
      <c r="D72" s="112" t="str">
        <f>IF($B72="N/A","N/A",IF(C72&gt;10,"No",IF(C72&lt;-10,"No","Yes")))</f>
        <v>N/A</v>
      </c>
      <c r="E72" s="119">
        <v>0</v>
      </c>
      <c r="F72" s="112" t="str">
        <f>IF($B72="N/A","N/A",IF(E72&gt;10,"No",IF(E72&lt;-10,"No","Yes")))</f>
        <v>N/A</v>
      </c>
      <c r="G72" s="119">
        <v>0</v>
      </c>
      <c r="H72" s="112" t="str">
        <f>IF($B72="N/A","N/A",IF(G72&gt;10,"No",IF(G72&lt;-10,"No","Yes")))</f>
        <v>N/A</v>
      </c>
      <c r="I72" s="114">
        <v>-100</v>
      </c>
      <c r="J72" s="114" t="s">
        <v>1742</v>
      </c>
      <c r="K72" s="115" t="s">
        <v>732</v>
      </c>
      <c r="L72" s="116" t="str">
        <f t="shared" si="20"/>
        <v>N/A</v>
      </c>
    </row>
    <row r="73" spans="1:12" x14ac:dyDescent="0.25">
      <c r="A73" s="42" t="s">
        <v>81</v>
      </c>
      <c r="B73" s="117" t="s">
        <v>217</v>
      </c>
      <c r="C73" s="119">
        <v>2.3573904822</v>
      </c>
      <c r="D73" s="112" t="str">
        <f>IF($B73="N/A","N/A",IF(C73&gt;10,"No",IF(C73&lt;-10,"No","Yes")))</f>
        <v>N/A</v>
      </c>
      <c r="E73" s="119">
        <v>2.9056924384</v>
      </c>
      <c r="F73" s="112" t="str">
        <f>IF($B73="N/A","N/A",IF(E73&gt;10,"No",IF(E73&lt;-10,"No","Yes")))</f>
        <v>N/A</v>
      </c>
      <c r="G73" s="119">
        <v>4.7159320662999997</v>
      </c>
      <c r="H73" s="112" t="str">
        <f>IF($B73="N/A","N/A",IF(G73&gt;10,"No",IF(G73&lt;-10,"No","Yes")))</f>
        <v>N/A</v>
      </c>
      <c r="I73" s="114">
        <v>23.26</v>
      </c>
      <c r="J73" s="114">
        <v>62.3</v>
      </c>
      <c r="K73" s="115" t="s">
        <v>732</v>
      </c>
      <c r="L73" s="116" t="str">
        <f t="shared" si="20"/>
        <v>No</v>
      </c>
    </row>
    <row r="74" spans="1:12" x14ac:dyDescent="0.25">
      <c r="A74" s="42" t="s">
        <v>121</v>
      </c>
      <c r="B74" s="117" t="s">
        <v>217</v>
      </c>
      <c r="C74" s="119">
        <v>96.300031516000004</v>
      </c>
      <c r="D74" s="112" t="str">
        <f>IF($B74="N/A","N/A",IF(C74&gt;10,"No",IF(C74&lt;-10,"No","Yes")))</f>
        <v>N/A</v>
      </c>
      <c r="E74" s="119">
        <v>96.369300480999996</v>
      </c>
      <c r="F74" s="112" t="str">
        <f>IF($B74="N/A","N/A",IF(E74&gt;10,"No",IF(E74&lt;-10,"No","Yes")))</f>
        <v>N/A</v>
      </c>
      <c r="G74" s="119">
        <v>94.935301253999995</v>
      </c>
      <c r="H74" s="112" t="str">
        <f>IF($B74="N/A","N/A",IF(G74&gt;10,"No",IF(G74&lt;-10,"No","Yes")))</f>
        <v>N/A</v>
      </c>
      <c r="I74" s="114">
        <v>7.1900000000000006E-2</v>
      </c>
      <c r="J74" s="114">
        <v>-1.49</v>
      </c>
      <c r="K74" s="115" t="s">
        <v>732</v>
      </c>
      <c r="L74" s="116" t="str">
        <f t="shared" si="20"/>
        <v>Yes</v>
      </c>
    </row>
    <row r="75" spans="1:12" x14ac:dyDescent="0.25">
      <c r="A75" s="42" t="s">
        <v>82</v>
      </c>
      <c r="B75" s="117" t="s">
        <v>217</v>
      </c>
      <c r="C75" s="119">
        <v>6.3031831E-3</v>
      </c>
      <c r="D75" s="112" t="str">
        <f>IF($B75="N/A","N/A",IF(C75&gt;10,"No",IF(C75&lt;-10,"No","Yes")))</f>
        <v>N/A</v>
      </c>
      <c r="E75" s="119">
        <v>0</v>
      </c>
      <c r="F75" s="112" t="str">
        <f>IF($B75="N/A","N/A",IF(E75&gt;10,"No",IF(E75&lt;-10,"No","Yes")))</f>
        <v>N/A</v>
      </c>
      <c r="G75" s="119">
        <v>0</v>
      </c>
      <c r="H75" s="112" t="str">
        <f>IF($B75="N/A","N/A",IF(G75&gt;10,"No",IF(G75&lt;-10,"No","Yes")))</f>
        <v>N/A</v>
      </c>
      <c r="I75" s="114">
        <v>-100</v>
      </c>
      <c r="J75" s="114" t="s">
        <v>1742</v>
      </c>
      <c r="K75" s="115" t="s">
        <v>732</v>
      </c>
      <c r="L75" s="116" t="str">
        <f t="shared" si="20"/>
        <v>N/A</v>
      </c>
    </row>
    <row r="76" spans="1:12" x14ac:dyDescent="0.25">
      <c r="A76" s="42" t="s">
        <v>199</v>
      </c>
      <c r="B76" s="117" t="s">
        <v>217</v>
      </c>
      <c r="C76" s="119">
        <v>26.882380557000001</v>
      </c>
      <c r="D76" s="112" t="str">
        <f t="shared" ref="D76:D98" si="34">IF($B76="N/A","N/A",IF(C76&gt;10,"No",IF(C76&lt;-10,"No","Yes")))</f>
        <v>N/A</v>
      </c>
      <c r="E76" s="119">
        <v>28.770462664</v>
      </c>
      <c r="F76" s="112" t="str">
        <f t="shared" ref="F76:F98" si="35">IF($B76="N/A","N/A",IF(E76&gt;10,"No",IF(E76&lt;-10,"No","Yes")))</f>
        <v>N/A</v>
      </c>
      <c r="G76" s="119">
        <v>28.083611654999999</v>
      </c>
      <c r="H76" s="112" t="str">
        <f t="shared" ref="H76:H98" si="36">IF($B76="N/A","N/A",IF(G76&gt;10,"No",IF(G76&lt;-10,"No","Yes")))</f>
        <v>N/A</v>
      </c>
      <c r="I76" s="114">
        <v>7.0229999999999997</v>
      </c>
      <c r="J76" s="114">
        <v>-2.39</v>
      </c>
      <c r="K76" s="115" t="s">
        <v>732</v>
      </c>
      <c r="L76" s="116" t="str">
        <f>IF(J76="Div by 0", "N/A", IF(OR(J76="N/A",K76="N/A"),"N/A", IF(J76&gt;VALUE(MID(K76,1,2)), "No", IF(J76&lt;-1*VALUE(MID(K76,1,2)), "No", "Yes"))))</f>
        <v>Yes</v>
      </c>
    </row>
    <row r="77" spans="1:12" x14ac:dyDescent="0.25">
      <c r="A77" s="42" t="s">
        <v>200</v>
      </c>
      <c r="B77" s="117" t="s">
        <v>217</v>
      </c>
      <c r="C77" s="119">
        <v>70.441659744999995</v>
      </c>
      <c r="D77" s="112" t="str">
        <f t="shared" si="34"/>
        <v>N/A</v>
      </c>
      <c r="E77" s="119">
        <v>70.271368353</v>
      </c>
      <c r="F77" s="112" t="str">
        <f t="shared" si="35"/>
        <v>N/A</v>
      </c>
      <c r="G77" s="119">
        <v>71.506103881000001</v>
      </c>
      <c r="H77" s="112" t="str">
        <f t="shared" si="36"/>
        <v>N/A</v>
      </c>
      <c r="I77" s="114">
        <v>-0.24199999999999999</v>
      </c>
      <c r="J77" s="114">
        <v>1.7569999999999999</v>
      </c>
      <c r="K77" s="115" t="s">
        <v>732</v>
      </c>
      <c r="L77" s="116" t="str">
        <f t="shared" ref="L77:L81" si="37">IF(J77="Div by 0", "N/A", IF(OR(J77="N/A",K77="N/A"),"N/A", IF(J77&gt;VALUE(MID(K77,1,2)), "No", IF(J77&lt;-1*VALUE(MID(K77,1,2)), "No", "Yes"))))</f>
        <v>Yes</v>
      </c>
    </row>
    <row r="78" spans="1:12" x14ac:dyDescent="0.25">
      <c r="A78" s="42" t="s">
        <v>201</v>
      </c>
      <c r="B78" s="117" t="s">
        <v>217</v>
      </c>
      <c r="C78" s="119">
        <v>1.8742551731999999</v>
      </c>
      <c r="D78" s="112" t="str">
        <f t="shared" si="34"/>
        <v>N/A</v>
      </c>
      <c r="E78" s="119">
        <v>0.69577288349999999</v>
      </c>
      <c r="F78" s="112" t="str">
        <f t="shared" si="35"/>
        <v>N/A</v>
      </c>
      <c r="G78" s="119">
        <v>0.31815040880000001</v>
      </c>
      <c r="H78" s="112" t="str">
        <f t="shared" si="36"/>
        <v>N/A</v>
      </c>
      <c r="I78" s="114">
        <v>-62.9</v>
      </c>
      <c r="J78" s="114">
        <v>-54.3</v>
      </c>
      <c r="K78" s="115" t="s">
        <v>732</v>
      </c>
      <c r="L78" s="116" t="str">
        <f t="shared" si="37"/>
        <v>No</v>
      </c>
    </row>
    <row r="79" spans="1:12" x14ac:dyDescent="0.25">
      <c r="A79" s="42" t="s">
        <v>202</v>
      </c>
      <c r="B79" s="117" t="s">
        <v>217</v>
      </c>
      <c r="C79" s="119">
        <v>21.007556675</v>
      </c>
      <c r="D79" s="112" t="str">
        <f t="shared" si="34"/>
        <v>N/A</v>
      </c>
      <c r="E79" s="119">
        <v>22.693635915000002</v>
      </c>
      <c r="F79" s="112" t="str">
        <f t="shared" si="35"/>
        <v>N/A</v>
      </c>
      <c r="G79" s="119">
        <v>22.455573506</v>
      </c>
      <c r="H79" s="112" t="str">
        <f t="shared" si="36"/>
        <v>N/A</v>
      </c>
      <c r="I79" s="114">
        <v>8.0259999999999998</v>
      </c>
      <c r="J79" s="114">
        <v>-1.05</v>
      </c>
      <c r="K79" s="115" t="s">
        <v>732</v>
      </c>
      <c r="L79" s="116" t="str">
        <f t="shared" si="37"/>
        <v>Yes</v>
      </c>
    </row>
    <row r="80" spans="1:12" x14ac:dyDescent="0.25">
      <c r="A80" s="42" t="s">
        <v>203</v>
      </c>
      <c r="B80" s="117" t="s">
        <v>217</v>
      </c>
      <c r="C80" s="119">
        <v>77.783375315000001</v>
      </c>
      <c r="D80" s="112" t="str">
        <f t="shared" si="34"/>
        <v>N/A</v>
      </c>
      <c r="E80" s="119">
        <v>77.109028120000005</v>
      </c>
      <c r="F80" s="112" t="str">
        <f t="shared" si="35"/>
        <v>N/A</v>
      </c>
      <c r="G80" s="119">
        <v>77.382875605999999</v>
      </c>
      <c r="H80" s="112" t="str">
        <f t="shared" si="36"/>
        <v>N/A</v>
      </c>
      <c r="I80" s="114">
        <v>-0.86699999999999999</v>
      </c>
      <c r="J80" s="114">
        <v>0.35510000000000003</v>
      </c>
      <c r="K80" s="115" t="s">
        <v>732</v>
      </c>
      <c r="L80" s="116" t="str">
        <f t="shared" si="37"/>
        <v>Yes</v>
      </c>
    </row>
    <row r="81" spans="1:12" x14ac:dyDescent="0.25">
      <c r="A81" s="42" t="s">
        <v>204</v>
      </c>
      <c r="B81" s="115" t="s">
        <v>217</v>
      </c>
      <c r="C81" s="119">
        <v>0.95717884129999997</v>
      </c>
      <c r="D81" s="112" t="str">
        <f t="shared" si="34"/>
        <v>N/A</v>
      </c>
      <c r="E81" s="119">
        <v>0.14800197339999999</v>
      </c>
      <c r="F81" s="112" t="str">
        <f t="shared" si="35"/>
        <v>N/A</v>
      </c>
      <c r="G81" s="119">
        <v>4.0387722100000002E-2</v>
      </c>
      <c r="H81" s="112" t="str">
        <f t="shared" si="36"/>
        <v>N/A</v>
      </c>
      <c r="I81" s="114">
        <v>-84.5</v>
      </c>
      <c r="J81" s="114">
        <v>-72.7</v>
      </c>
      <c r="K81" s="115" t="s">
        <v>732</v>
      </c>
      <c r="L81" s="116" t="str">
        <f t="shared" si="37"/>
        <v>No</v>
      </c>
    </row>
    <row r="82" spans="1:12" x14ac:dyDescent="0.25">
      <c r="A82" s="42" t="s">
        <v>73</v>
      </c>
      <c r="B82" s="117" t="s">
        <v>217</v>
      </c>
      <c r="C82" s="128">
        <v>663974</v>
      </c>
      <c r="D82" s="112" t="str">
        <f t="shared" si="34"/>
        <v>N/A</v>
      </c>
      <c r="E82" s="128">
        <v>706521</v>
      </c>
      <c r="F82" s="112" t="str">
        <f t="shared" si="35"/>
        <v>N/A</v>
      </c>
      <c r="G82" s="128">
        <v>729228</v>
      </c>
      <c r="H82" s="112" t="str">
        <f t="shared" si="36"/>
        <v>N/A</v>
      </c>
      <c r="I82" s="114">
        <v>6.4080000000000004</v>
      </c>
      <c r="J82" s="114">
        <v>3.214</v>
      </c>
      <c r="K82" s="115" t="s">
        <v>732</v>
      </c>
      <c r="L82" s="116" t="str">
        <f t="shared" si="20"/>
        <v>Yes</v>
      </c>
    </row>
    <row r="83" spans="1:12" x14ac:dyDescent="0.25">
      <c r="A83" s="42" t="s">
        <v>1254</v>
      </c>
      <c r="B83" s="117" t="s">
        <v>217</v>
      </c>
      <c r="C83" s="129">
        <v>0.154072298</v>
      </c>
      <c r="D83" s="112" t="str">
        <f t="shared" si="34"/>
        <v>N/A</v>
      </c>
      <c r="E83" s="129">
        <v>0.35922499120000001</v>
      </c>
      <c r="F83" s="112" t="str">
        <f t="shared" si="35"/>
        <v>N/A</v>
      </c>
      <c r="G83" s="129">
        <v>0.21145649920000001</v>
      </c>
      <c r="H83" s="112" t="str">
        <f t="shared" si="36"/>
        <v>N/A</v>
      </c>
      <c r="I83" s="114">
        <v>133.19999999999999</v>
      </c>
      <c r="J83" s="114">
        <v>-41.1</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0.54324416320000002</v>
      </c>
      <c r="D86" s="112" t="str">
        <f t="shared" si="34"/>
        <v>N/A</v>
      </c>
      <c r="E86" s="129">
        <v>0.2534956498</v>
      </c>
      <c r="F86" s="112" t="str">
        <f t="shared" si="35"/>
        <v>N/A</v>
      </c>
      <c r="G86" s="129">
        <v>8.2553056099999994E-2</v>
      </c>
      <c r="H86" s="112" t="str">
        <f t="shared" si="36"/>
        <v>N/A</v>
      </c>
      <c r="I86" s="114">
        <v>-53.3</v>
      </c>
      <c r="J86" s="114">
        <v>-67.400000000000006</v>
      </c>
      <c r="K86" s="115" t="s">
        <v>732</v>
      </c>
      <c r="L86" s="116" t="str">
        <f t="shared" si="20"/>
        <v>No</v>
      </c>
    </row>
    <row r="87" spans="1:12" x14ac:dyDescent="0.25">
      <c r="A87" s="42" t="s">
        <v>1258</v>
      </c>
      <c r="B87" s="117" t="s">
        <v>217</v>
      </c>
      <c r="C87" s="129">
        <v>29.467268297</v>
      </c>
      <c r="D87" s="112" t="str">
        <f t="shared" si="34"/>
        <v>N/A</v>
      </c>
      <c r="E87" s="129">
        <v>29.474141604</v>
      </c>
      <c r="F87" s="112" t="str">
        <f t="shared" si="35"/>
        <v>N/A</v>
      </c>
      <c r="G87" s="129">
        <v>29.505723861</v>
      </c>
      <c r="H87" s="112" t="str">
        <f t="shared" si="36"/>
        <v>N/A</v>
      </c>
      <c r="I87" s="114">
        <v>2.3300000000000001E-2</v>
      </c>
      <c r="J87" s="114">
        <v>0.1072</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20.977478034000001</v>
      </c>
      <c r="D90" s="112" t="str">
        <f t="shared" si="34"/>
        <v>N/A</v>
      </c>
      <c r="E90" s="129">
        <v>21.194132942</v>
      </c>
      <c r="F90" s="112" t="str">
        <f t="shared" si="35"/>
        <v>N/A</v>
      </c>
      <c r="G90" s="129">
        <v>21.787013115000001</v>
      </c>
      <c r="H90" s="112" t="str">
        <f t="shared" si="36"/>
        <v>N/A</v>
      </c>
      <c r="I90" s="114">
        <v>1.0329999999999999</v>
      </c>
      <c r="J90" s="114">
        <v>2.7970000000000002</v>
      </c>
      <c r="K90" s="115" t="s">
        <v>732</v>
      </c>
      <c r="L90" s="116" t="str">
        <f t="shared" si="20"/>
        <v>Yes</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46.821261073000002</v>
      </c>
      <c r="D94" s="112" t="str">
        <f t="shared" si="34"/>
        <v>N/A</v>
      </c>
      <c r="E94" s="129">
        <v>46.412208554000003</v>
      </c>
      <c r="F94" s="112" t="str">
        <f t="shared" si="35"/>
        <v>N/A</v>
      </c>
      <c r="G94" s="129">
        <v>47.040980324000003</v>
      </c>
      <c r="H94" s="112" t="str">
        <f t="shared" si="36"/>
        <v>N/A</v>
      </c>
      <c r="I94" s="114">
        <v>-0.874</v>
      </c>
      <c r="J94" s="114">
        <v>1.355</v>
      </c>
      <c r="K94" s="115" t="s">
        <v>732</v>
      </c>
      <c r="L94" s="116" t="str">
        <f t="shared" si="20"/>
        <v>Yes</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4.5182490000000001E-4</v>
      </c>
      <c r="D97" s="112" t="str">
        <f t="shared" si="34"/>
        <v>N/A</v>
      </c>
      <c r="E97" s="129">
        <v>4.2461579999999999E-4</v>
      </c>
      <c r="F97" s="112" t="str">
        <f t="shared" si="35"/>
        <v>N/A</v>
      </c>
      <c r="G97" s="129">
        <v>1.3713129999999999E-4</v>
      </c>
      <c r="H97" s="112" t="str">
        <f t="shared" si="36"/>
        <v>N/A</v>
      </c>
      <c r="I97" s="114">
        <v>-6.02</v>
      </c>
      <c r="J97" s="114">
        <v>-67.7</v>
      </c>
      <c r="K97" s="115" t="s">
        <v>732</v>
      </c>
      <c r="L97" s="116" t="str">
        <f t="shared" si="20"/>
        <v>No</v>
      </c>
    </row>
    <row r="98" spans="1:12" x14ac:dyDescent="0.25">
      <c r="A98" s="42" t="s">
        <v>1269</v>
      </c>
      <c r="B98" s="117" t="s">
        <v>217</v>
      </c>
      <c r="C98" s="129">
        <v>2.0362243100000001</v>
      </c>
      <c r="D98" s="112" t="str">
        <f t="shared" si="34"/>
        <v>N/A</v>
      </c>
      <c r="E98" s="129">
        <v>2.3063716435999999</v>
      </c>
      <c r="F98" s="112" t="str">
        <f t="shared" si="35"/>
        <v>N/A</v>
      </c>
      <c r="G98" s="129">
        <v>1.3721360122999999</v>
      </c>
      <c r="H98" s="112" t="str">
        <f t="shared" si="36"/>
        <v>N/A</v>
      </c>
      <c r="I98" s="114">
        <v>13.27</v>
      </c>
      <c r="J98" s="114">
        <v>-40.5</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714925876</v>
      </c>
      <c r="D100" s="112" t="str">
        <f>IF($B100="N/A","N/A",IF(C100&gt;10,"No",IF(C100&lt;-10,"No","Yes")))</f>
        <v>N/A</v>
      </c>
      <c r="E100" s="118">
        <v>792341191</v>
      </c>
      <c r="F100" s="112" t="str">
        <f>IF($B100="N/A","N/A",IF(E100&gt;10,"No",IF(E100&lt;-10,"No","Yes")))</f>
        <v>N/A</v>
      </c>
      <c r="G100" s="118">
        <v>791613388</v>
      </c>
      <c r="H100" s="112" t="str">
        <f>IF($B100="N/A","N/A",IF(G100&gt;10,"No",IF(G100&lt;-10,"No","Yes")))</f>
        <v>N/A</v>
      </c>
      <c r="I100" s="114">
        <v>10.83</v>
      </c>
      <c r="J100" s="114">
        <v>-9.1999999999999998E-2</v>
      </c>
      <c r="K100" s="115" t="s">
        <v>732</v>
      </c>
      <c r="L100" s="116" t="str">
        <f t="shared" ref="L100:L111" si="38">IF(J100="Div by 0", "N/A", IF(K100="N/A","N/A", IF(J100&gt;VALUE(MID(K100,1,2)), "No", IF(J100&lt;-1*VALUE(MID(K100,1,2)), "No", "Yes"))))</f>
        <v>Yes</v>
      </c>
    </row>
    <row r="101" spans="1:12" x14ac:dyDescent="0.25">
      <c r="A101" s="42" t="s">
        <v>455</v>
      </c>
      <c r="B101" s="117" t="s">
        <v>217</v>
      </c>
      <c r="C101" s="118">
        <v>650549363</v>
      </c>
      <c r="D101" s="112" t="str">
        <f>IF($B101="N/A","N/A",IF(C101&gt;10,"No",IF(C101&lt;-10,"No","Yes")))</f>
        <v>N/A</v>
      </c>
      <c r="E101" s="118">
        <v>719939461</v>
      </c>
      <c r="F101" s="112" t="str">
        <f>IF($B101="N/A","N/A",IF(E101&gt;10,"No",IF(E101&lt;-10,"No","Yes")))</f>
        <v>N/A</v>
      </c>
      <c r="G101" s="118">
        <v>715810135</v>
      </c>
      <c r="H101" s="112" t="str">
        <f>IF($B101="N/A","N/A",IF(G101&gt;10,"No",IF(G101&lt;-10,"No","Yes")))</f>
        <v>N/A</v>
      </c>
      <c r="I101" s="114">
        <v>10.67</v>
      </c>
      <c r="J101" s="114">
        <v>-0.57399999999999995</v>
      </c>
      <c r="K101" s="115" t="s">
        <v>732</v>
      </c>
      <c r="L101" s="116" t="str">
        <f t="shared" si="38"/>
        <v>Yes</v>
      </c>
    </row>
    <row r="102" spans="1:12" x14ac:dyDescent="0.25">
      <c r="A102" s="42" t="s">
        <v>456</v>
      </c>
      <c r="B102" s="117" t="s">
        <v>217</v>
      </c>
      <c r="C102" s="118">
        <v>50348837</v>
      </c>
      <c r="D102" s="112" t="str">
        <f>IF($B102="N/A","N/A",IF(C102&gt;10,"No",IF(C102&lt;-10,"No","Yes")))</f>
        <v>N/A</v>
      </c>
      <c r="E102" s="118">
        <v>57717786</v>
      </c>
      <c r="F102" s="112" t="str">
        <f>IF($B102="N/A","N/A",IF(E102&gt;10,"No",IF(E102&lt;-10,"No","Yes")))</f>
        <v>N/A</v>
      </c>
      <c r="G102" s="118">
        <v>60627593</v>
      </c>
      <c r="H102" s="112" t="str">
        <f>IF($B102="N/A","N/A",IF(G102&gt;10,"No",IF(G102&lt;-10,"No","Yes")))</f>
        <v>N/A</v>
      </c>
      <c r="I102" s="114">
        <v>14.64</v>
      </c>
      <c r="J102" s="114">
        <v>5.0410000000000004</v>
      </c>
      <c r="K102" s="115" t="s">
        <v>732</v>
      </c>
      <c r="L102" s="116" t="str">
        <f t="shared" si="38"/>
        <v>Yes</v>
      </c>
    </row>
    <row r="103" spans="1:12" x14ac:dyDescent="0.25">
      <c r="A103" s="42" t="s">
        <v>457</v>
      </c>
      <c r="B103" s="117" t="s">
        <v>217</v>
      </c>
      <c r="C103" s="118">
        <v>14027676</v>
      </c>
      <c r="D103" s="112" t="str">
        <f>IF($B103="N/A","N/A",IF(C103&gt;10,"No",IF(C103&lt;-10,"No","Yes")))</f>
        <v>N/A</v>
      </c>
      <c r="E103" s="118">
        <v>14683944</v>
      </c>
      <c r="F103" s="112" t="str">
        <f>IF($B103="N/A","N/A",IF(E103&gt;10,"No",IF(E103&lt;-10,"No","Yes")))</f>
        <v>N/A</v>
      </c>
      <c r="G103" s="118">
        <v>15175660</v>
      </c>
      <c r="H103" s="112" t="str">
        <f>IF($B103="N/A","N/A",IF(G103&gt;10,"No",IF(G103&lt;-10,"No","Yes")))</f>
        <v>N/A</v>
      </c>
      <c r="I103" s="114">
        <v>4.6779999999999999</v>
      </c>
      <c r="J103" s="114">
        <v>3.3490000000000002</v>
      </c>
      <c r="K103" s="115" t="s">
        <v>732</v>
      </c>
      <c r="L103" s="116" t="str">
        <f t="shared" si="38"/>
        <v>Yes</v>
      </c>
    </row>
    <row r="104" spans="1:12" x14ac:dyDescent="0.25">
      <c r="A104" s="42" t="s">
        <v>108</v>
      </c>
      <c r="B104" s="133" t="s">
        <v>299</v>
      </c>
      <c r="C104" s="129">
        <v>1.5688983327999999</v>
      </c>
      <c r="D104" s="112" t="str">
        <f>IF($B104="N/A","N/A",IF(C104&gt;2,"No",IF(C104&lt;0.9,"No","Yes")))</f>
        <v>Yes</v>
      </c>
      <c r="E104" s="129">
        <v>1.6460129639000001</v>
      </c>
      <c r="F104" s="112" t="str">
        <f>IF($B104="N/A","N/A",IF(E104&gt;2,"No",IF(E104&lt;0.9,"No","Yes")))</f>
        <v>Yes</v>
      </c>
      <c r="G104" s="129">
        <v>1.6399333503</v>
      </c>
      <c r="H104" s="112" t="str">
        <f>IF($B104="N/A","N/A",IF(G104&gt;2,"No",IF(G104&lt;0.9,"No","Yes")))</f>
        <v>Yes</v>
      </c>
      <c r="I104" s="114">
        <v>4.915</v>
      </c>
      <c r="J104" s="114">
        <v>-0.36899999999999999</v>
      </c>
      <c r="K104" s="115" t="s">
        <v>732</v>
      </c>
      <c r="L104" s="116" t="str">
        <f t="shared" si="38"/>
        <v>Yes</v>
      </c>
    </row>
    <row r="105" spans="1:12" x14ac:dyDescent="0.25">
      <c r="A105" s="42" t="s">
        <v>458</v>
      </c>
      <c r="B105" s="133" t="s">
        <v>299</v>
      </c>
      <c r="C105" s="129">
        <v>0.94685788780000002</v>
      </c>
      <c r="D105" s="112" t="str">
        <f>IF($B105="N/A","N/A",IF(C105&gt;2,"No",IF(C105&lt;0.9,"No","Yes")))</f>
        <v>Yes</v>
      </c>
      <c r="E105" s="129">
        <v>0.95403769770000002</v>
      </c>
      <c r="F105" s="112" t="str">
        <f>IF($B105="N/A","N/A",IF(E105&gt;2,"No",IF(E105&lt;0.9,"No","Yes")))</f>
        <v>Yes</v>
      </c>
      <c r="G105" s="129">
        <v>0.92628011489999995</v>
      </c>
      <c r="H105" s="112" t="str">
        <f>IF($B105="N/A","N/A",IF(G105&gt;2,"No",IF(G105&lt;0.9,"No","Yes")))</f>
        <v>Yes</v>
      </c>
      <c r="I105" s="114">
        <v>0.75829999999999997</v>
      </c>
      <c r="J105" s="114">
        <v>-2.91</v>
      </c>
      <c r="K105" s="115" t="s">
        <v>732</v>
      </c>
      <c r="L105" s="116" t="str">
        <f t="shared" si="38"/>
        <v>Yes</v>
      </c>
    </row>
    <row r="106" spans="1:12" x14ac:dyDescent="0.25">
      <c r="A106" s="42" t="s">
        <v>459</v>
      </c>
      <c r="B106" s="133" t="s">
        <v>299</v>
      </c>
      <c r="C106" s="129">
        <v>0.92729700309999996</v>
      </c>
      <c r="D106" s="112" t="str">
        <f>IF($B106="N/A","N/A",IF(C106&gt;2,"No",IF(C106&lt;0.9,"No","Yes")))</f>
        <v>Yes</v>
      </c>
      <c r="E106" s="129">
        <v>1.0007386147999999</v>
      </c>
      <c r="F106" s="112" t="str">
        <f>IF($B106="N/A","N/A",IF(E106&gt;2,"No",IF(E106&lt;0.9,"No","Yes")))</f>
        <v>Yes</v>
      </c>
      <c r="G106" s="129">
        <v>0.99895655159999996</v>
      </c>
      <c r="H106" s="112" t="str">
        <f>IF($B106="N/A","N/A",IF(G106&gt;2,"No",IF(G106&lt;0.9,"No","Yes")))</f>
        <v>Yes</v>
      </c>
      <c r="I106" s="114">
        <v>7.92</v>
      </c>
      <c r="J106" s="114">
        <v>-0.17799999999999999</v>
      </c>
      <c r="K106" s="115" t="s">
        <v>732</v>
      </c>
      <c r="L106" s="116" t="str">
        <f t="shared" si="38"/>
        <v>Yes</v>
      </c>
    </row>
    <row r="107" spans="1:12" x14ac:dyDescent="0.25">
      <c r="A107" s="42" t="s">
        <v>460</v>
      </c>
      <c r="B107" s="133" t="s">
        <v>299</v>
      </c>
      <c r="C107" s="129">
        <v>0.92554266679999997</v>
      </c>
      <c r="D107" s="112" t="str">
        <f>IF($B107="N/A","N/A",IF(C107&gt;2,"No",IF(C107&lt;0.9,"No","Yes")))</f>
        <v>Yes</v>
      </c>
      <c r="E107" s="129">
        <v>0.92835945529999997</v>
      </c>
      <c r="F107" s="112" t="str">
        <f>IF($B107="N/A","N/A",IF(E107&gt;2,"No",IF(E107&lt;0.9,"No","Yes")))</f>
        <v>Yes</v>
      </c>
      <c r="G107" s="129">
        <v>0.92111706500000001</v>
      </c>
      <c r="H107" s="112" t="str">
        <f>IF($B107="N/A","N/A",IF(G107&gt;2,"No",IF(G107&lt;0.9,"No","Yes")))</f>
        <v>Yes</v>
      </c>
      <c r="I107" s="114">
        <v>0.30430000000000001</v>
      </c>
      <c r="J107" s="114">
        <v>-0.78</v>
      </c>
      <c r="K107" s="115" t="s">
        <v>732</v>
      </c>
      <c r="L107" s="116" t="str">
        <f t="shared" si="38"/>
        <v>Yes</v>
      </c>
    </row>
    <row r="108" spans="1:12" x14ac:dyDescent="0.25">
      <c r="A108" s="42" t="s">
        <v>1271</v>
      </c>
      <c r="B108" s="117" t="s">
        <v>217</v>
      </c>
      <c r="C108" s="118">
        <v>90.927921658000002</v>
      </c>
      <c r="D108" s="112" t="str">
        <f>IF($B108="N/A","N/A",IF(C108&gt;10,"No",IF(C108&lt;-10,"No","Yes")))</f>
        <v>N/A</v>
      </c>
      <c r="E108" s="118">
        <v>95.401243053000002</v>
      </c>
      <c r="F108" s="112" t="str">
        <f>IF($B108="N/A","N/A",IF(E108&gt;10,"No",IF(E108&lt;-10,"No","Yes")))</f>
        <v>N/A</v>
      </c>
      <c r="G108" s="118">
        <v>91.598596190999999</v>
      </c>
      <c r="H108" s="112" t="str">
        <f>IF($B108="N/A","N/A",IF(G108&gt;10,"No",IF(G108&lt;-10,"No","Yes")))</f>
        <v>N/A</v>
      </c>
      <c r="I108" s="114">
        <v>4.92</v>
      </c>
      <c r="J108" s="114">
        <v>-3.99</v>
      </c>
      <c r="K108" s="115" t="s">
        <v>732</v>
      </c>
      <c r="L108" s="116" t="str">
        <f t="shared" si="38"/>
        <v>Yes</v>
      </c>
    </row>
    <row r="109" spans="1:12" x14ac:dyDescent="0.25">
      <c r="A109" s="42" t="s">
        <v>1272</v>
      </c>
      <c r="B109" s="117" t="s">
        <v>217</v>
      </c>
      <c r="C109" s="118">
        <v>383.37880668000003</v>
      </c>
      <c r="D109" s="112" t="str">
        <f>IF($B109="N/A","N/A",IF(C109&gt;10,"No",IF(C109&lt;-10,"No","Yes")))</f>
        <v>N/A</v>
      </c>
      <c r="E109" s="118">
        <v>393.04978284999999</v>
      </c>
      <c r="F109" s="112" t="str">
        <f>IF($B109="N/A","N/A",IF(E109&gt;10,"No",IF(E109&lt;-10,"No","Yes")))</f>
        <v>N/A</v>
      </c>
      <c r="G109" s="118">
        <v>370.25989984</v>
      </c>
      <c r="H109" s="112" t="str">
        <f>IF($B109="N/A","N/A",IF(G109&gt;10,"No",IF(G109&lt;-10,"No","Yes")))</f>
        <v>N/A</v>
      </c>
      <c r="I109" s="114">
        <v>2.5230000000000001</v>
      </c>
      <c r="J109" s="114">
        <v>-5.8</v>
      </c>
      <c r="K109" s="115" t="s">
        <v>732</v>
      </c>
      <c r="L109" s="116" t="str">
        <f t="shared" si="38"/>
        <v>Yes</v>
      </c>
    </row>
    <row r="110" spans="1:12" x14ac:dyDescent="0.25">
      <c r="A110" s="42" t="s">
        <v>1273</v>
      </c>
      <c r="B110" s="117" t="s">
        <v>217</v>
      </c>
      <c r="C110" s="118">
        <v>6.4545736228999999</v>
      </c>
      <c r="D110" s="112" t="str">
        <f>IF($B110="N/A","N/A",IF(C110&gt;10,"No",IF(C110&lt;-10,"No","Yes")))</f>
        <v>N/A</v>
      </c>
      <c r="E110" s="118">
        <v>6.9898687823000003</v>
      </c>
      <c r="F110" s="112" t="str">
        <f>IF($B110="N/A","N/A",IF(E110&gt;10,"No",IF(E110&lt;-10,"No","Yes")))</f>
        <v>N/A</v>
      </c>
      <c r="G110" s="118">
        <v>7.0439555395999998</v>
      </c>
      <c r="H110" s="112" t="str">
        <f>IF($B110="N/A","N/A",IF(G110&gt;10,"No",IF(G110&lt;-10,"No","Yes")))</f>
        <v>N/A</v>
      </c>
      <c r="I110" s="114">
        <v>8.2929999999999993</v>
      </c>
      <c r="J110" s="114">
        <v>0.77380000000000004</v>
      </c>
      <c r="K110" s="115" t="s">
        <v>732</v>
      </c>
      <c r="L110" s="116" t="str">
        <f t="shared" si="38"/>
        <v>Yes</v>
      </c>
    </row>
    <row r="111" spans="1:12" x14ac:dyDescent="0.25">
      <c r="A111" s="42" t="s">
        <v>1274</v>
      </c>
      <c r="B111" s="117" t="s">
        <v>217</v>
      </c>
      <c r="C111" s="118">
        <v>3.7142945655999999</v>
      </c>
      <c r="D111" s="112" t="str">
        <f>IF($B111="N/A","N/A",IF(C111&gt;10,"No",IF(C111&lt;-10,"No","Yes")))</f>
        <v>N/A</v>
      </c>
      <c r="E111" s="118">
        <v>3.7248009936000002</v>
      </c>
      <c r="F111" s="112" t="str">
        <f>IF($B111="N/A","N/A",IF(E111&gt;10,"No",IF(E111&lt;-10,"No","Yes")))</f>
        <v>N/A</v>
      </c>
      <c r="G111" s="118">
        <v>3.6942874559000001</v>
      </c>
      <c r="H111" s="112" t="str">
        <f>IF($B111="N/A","N/A",IF(G111&gt;10,"No",IF(G111&lt;-10,"No","Yes")))</f>
        <v>N/A</v>
      </c>
      <c r="I111" s="114">
        <v>0.28289999999999998</v>
      </c>
      <c r="J111" s="114">
        <v>-0.81899999999999995</v>
      </c>
      <c r="K111" s="115" t="s">
        <v>732</v>
      </c>
      <c r="L111" s="116" t="str">
        <f t="shared" si="38"/>
        <v>Yes</v>
      </c>
    </row>
    <row r="112" spans="1:12" x14ac:dyDescent="0.25">
      <c r="A112" s="42" t="s">
        <v>329</v>
      </c>
      <c r="B112" s="115" t="s">
        <v>300</v>
      </c>
      <c r="C112" s="129">
        <v>99.641105672999998</v>
      </c>
      <c r="D112" s="112" t="str">
        <f>IF(OR($B112="N/A",$C112="N/A"),"N/A",IF(C112&gt;98,"Yes","No"))</f>
        <v>Yes</v>
      </c>
      <c r="E112" s="129">
        <v>99.845407132999995</v>
      </c>
      <c r="F112" s="112" t="str">
        <f>IF(OR($B112="N/A",$E112="N/A"),"N/A",IF(E112&gt;98,"Yes","No"))</f>
        <v>Yes</v>
      </c>
      <c r="G112" s="129">
        <v>99.360908695999996</v>
      </c>
      <c r="H112" s="112" t="str">
        <f t="shared" ref="H112:H115" si="39">IF($B112="N/A","N/A",IF(G112&gt;98,"Yes","No"))</f>
        <v>Yes</v>
      </c>
      <c r="I112" s="114">
        <v>0.20499999999999999</v>
      </c>
      <c r="J112" s="114">
        <v>-0.48499999999999999</v>
      </c>
      <c r="K112" s="115" t="s">
        <v>732</v>
      </c>
      <c r="L112" s="116" t="str">
        <f>IF(J112="Div by 0", "N/A", IF(OR(J112="N/A",K112="N/A"),"N/A", IF(J112&gt;VALUE(MID(K112,1,2)), "No", IF(J112&lt;-1*VALUE(MID(K112,1,2)), "No", "Yes"))))</f>
        <v>Yes</v>
      </c>
    </row>
    <row r="113" spans="1:12" x14ac:dyDescent="0.25">
      <c r="A113" s="42" t="s">
        <v>461</v>
      </c>
      <c r="B113" s="115" t="s">
        <v>300</v>
      </c>
      <c r="C113" s="129">
        <v>98.345480370000004</v>
      </c>
      <c r="D113" s="112" t="str">
        <f t="shared" ref="D113:D115" si="40">IF(OR($B113="N/A",$C113="N/A"),"N/A",IF(C113&gt;98,"Yes","No"))</f>
        <v>Yes</v>
      </c>
      <c r="E113" s="129">
        <v>98.779124530000004</v>
      </c>
      <c r="F113" s="112" t="str">
        <f t="shared" ref="F113:F115" si="41">IF(OR($B113="N/A",$E113="N/A"),"N/A",IF(E113&gt;98,"Yes","No"))</f>
        <v>Yes</v>
      </c>
      <c r="G113" s="129">
        <v>98.077412477999999</v>
      </c>
      <c r="H113" s="112" t="str">
        <f t="shared" si="39"/>
        <v>Yes</v>
      </c>
      <c r="I113" s="114">
        <v>0.44090000000000001</v>
      </c>
      <c r="J113" s="114">
        <v>-0.71</v>
      </c>
      <c r="K113" s="115" t="s">
        <v>732</v>
      </c>
      <c r="L113" s="116" t="str">
        <f t="shared" ref="L113:L115" si="42">IF(J113="Div by 0", "N/A", IF(OR(J113="N/A",K113="N/A"),"N/A", IF(J113&gt;VALUE(MID(K113,1,2)), "No", IF(J113&lt;-1*VALUE(MID(K113,1,2)), "No", "Yes"))))</f>
        <v>Yes</v>
      </c>
    </row>
    <row r="114" spans="1:12" x14ac:dyDescent="0.25">
      <c r="A114" s="42" t="s">
        <v>462</v>
      </c>
      <c r="B114" s="115" t="s">
        <v>300</v>
      </c>
      <c r="C114" s="129">
        <v>99.629833528999995</v>
      </c>
      <c r="D114" s="112" t="str">
        <f t="shared" si="40"/>
        <v>Yes</v>
      </c>
      <c r="E114" s="129">
        <v>99.558609339</v>
      </c>
      <c r="F114" s="112" t="str">
        <f t="shared" si="41"/>
        <v>Yes</v>
      </c>
      <c r="G114" s="129">
        <v>99.218763741000004</v>
      </c>
      <c r="H114" s="112" t="str">
        <f t="shared" si="39"/>
        <v>Yes</v>
      </c>
      <c r="I114" s="114">
        <v>-7.0999999999999994E-2</v>
      </c>
      <c r="J114" s="114">
        <v>-0.34100000000000003</v>
      </c>
      <c r="K114" s="115" t="s">
        <v>732</v>
      </c>
      <c r="L114" s="116" t="str">
        <f t="shared" si="42"/>
        <v>Yes</v>
      </c>
    </row>
    <row r="115" spans="1:12" x14ac:dyDescent="0.25">
      <c r="A115" s="42" t="s">
        <v>463</v>
      </c>
      <c r="B115" s="115" t="s">
        <v>300</v>
      </c>
      <c r="C115" s="129">
        <v>98.242826019000006</v>
      </c>
      <c r="D115" s="112" t="str">
        <f t="shared" si="40"/>
        <v>Yes</v>
      </c>
      <c r="E115" s="129">
        <v>98.452694836999996</v>
      </c>
      <c r="F115" s="112" t="str">
        <f t="shared" si="41"/>
        <v>Yes</v>
      </c>
      <c r="G115" s="129">
        <v>98.016299251999996</v>
      </c>
      <c r="H115" s="112" t="str">
        <f t="shared" si="39"/>
        <v>Yes</v>
      </c>
      <c r="I115" s="114">
        <v>0.21360000000000001</v>
      </c>
      <c r="J115" s="114">
        <v>-0.443</v>
      </c>
      <c r="K115" s="115" t="s">
        <v>732</v>
      </c>
      <c r="L115" s="116" t="str">
        <f t="shared" si="42"/>
        <v>Yes</v>
      </c>
    </row>
    <row r="116" spans="1:12" x14ac:dyDescent="0.25">
      <c r="A116" s="3" t="s">
        <v>464</v>
      </c>
      <c r="B116" s="115" t="s">
        <v>217</v>
      </c>
      <c r="C116" s="131">
        <v>816628</v>
      </c>
      <c r="D116" s="112" t="str">
        <f>IF($B116="N/A","N/A",IF(C116&gt;10,"No",IF(C116&lt;-10,"No","Yes")))</f>
        <v>N/A</v>
      </c>
      <c r="E116" s="131">
        <v>856292</v>
      </c>
      <c r="F116" s="112" t="str">
        <f>IF($B116="N/A","N/A",IF(E116&gt;10,"No",IF(E116&lt;-10,"No","Yes")))</f>
        <v>N/A</v>
      </c>
      <c r="G116" s="131">
        <v>910232</v>
      </c>
      <c r="H116" s="112" t="str">
        <f>IF($B116="N/A","N/A",IF(G116&gt;10,"No",IF(G116&lt;-10,"No","Yes")))</f>
        <v>N/A</v>
      </c>
      <c r="I116" s="114">
        <v>4.8570000000000002</v>
      </c>
      <c r="J116" s="114">
        <v>6.2990000000000004</v>
      </c>
      <c r="K116" s="115" t="s">
        <v>732</v>
      </c>
      <c r="L116" s="116" t="str">
        <f>IF(J116="Div by 0", "N/A", IF(OR(J116="N/A",K116="N/A"),"N/A", IF(J116&gt;VALUE(MID(K116,1,2)), "No", IF(J116&lt;-1*VALUE(MID(K116,1,2)), "No", "Yes"))))</f>
        <v>Yes</v>
      </c>
    </row>
    <row r="117" spans="1:12" x14ac:dyDescent="0.25">
      <c r="A117" s="3" t="s">
        <v>215</v>
      </c>
      <c r="B117" s="115" t="s">
        <v>217</v>
      </c>
      <c r="C117" s="129">
        <v>23.502500526999999</v>
      </c>
      <c r="D117" s="112" t="str">
        <f>IF($B117="N/A","N/A",IF(C117&gt;10,"No",IF(C117&lt;-10,"No","Yes")))</f>
        <v>N/A</v>
      </c>
      <c r="E117" s="129">
        <v>23.426120996000002</v>
      </c>
      <c r="F117" s="112" t="str">
        <f>IF($B117="N/A","N/A",IF(E117&gt;10,"No",IF(E117&lt;-10,"No","Yes")))</f>
        <v>N/A</v>
      </c>
      <c r="G117" s="129">
        <v>23.826343174000002</v>
      </c>
      <c r="H117" s="112" t="str">
        <f>IF($B117="N/A","N/A",IF(G117&gt;10,"No",IF(G117&lt;-10,"No","Yes")))</f>
        <v>N/A</v>
      </c>
      <c r="I117" s="114">
        <v>-0.32500000000000001</v>
      </c>
      <c r="J117" s="114">
        <v>1.708</v>
      </c>
      <c r="K117" s="115" t="s">
        <v>732</v>
      </c>
      <c r="L117" s="116" t="str">
        <f>IF(J117="Div by 0", "N/A", IF(OR(J117="N/A",K117="N/A"),"N/A", IF(J117&gt;VALUE(MID(K117,1,2)), "No", IF(J117&lt;-1*VALUE(MID(K117,1,2)), "No", "Yes"))))</f>
        <v>Yes</v>
      </c>
    </row>
    <row r="118" spans="1:12" x14ac:dyDescent="0.25">
      <c r="A118" s="4" t="s">
        <v>1629</v>
      </c>
      <c r="B118" s="115" t="s">
        <v>217</v>
      </c>
      <c r="C118" s="113">
        <v>52762633</v>
      </c>
      <c r="D118" s="112" t="str">
        <f>IF($B118="N/A","N/A",IF(C118&gt;10,"No",IF(C118&lt;-10,"No","Yes")))</f>
        <v>N/A</v>
      </c>
      <c r="E118" s="113">
        <v>59014630</v>
      </c>
      <c r="F118" s="112" t="str">
        <f>IF($B118="N/A","N/A",IF(E118&gt;10,"No",IF(E118&lt;-10,"No","Yes")))</f>
        <v>N/A</v>
      </c>
      <c r="G118" s="113">
        <v>61065661</v>
      </c>
      <c r="H118" s="112" t="str">
        <f>IF($B118="N/A","N/A",IF(G118&gt;10,"No",IF(G118&lt;-10,"No","Yes")))</f>
        <v>N/A</v>
      </c>
      <c r="I118" s="114">
        <v>11.85</v>
      </c>
      <c r="J118" s="114">
        <v>3.4750000000000001</v>
      </c>
      <c r="K118" s="115" t="s">
        <v>732</v>
      </c>
      <c r="L118" s="116" t="str">
        <f>IF(J118="Div by 0", "N/A", IF(K118="N/A","N/A", IF(J118&gt;VALUE(MID(K118,1,2)), "No", IF(J118&lt;-1*VALUE(MID(K118,1,2)), "No", "Yes"))))</f>
        <v>Yes</v>
      </c>
    </row>
    <row r="119" spans="1:12" x14ac:dyDescent="0.25">
      <c r="A119" s="4" t="s">
        <v>1630</v>
      </c>
      <c r="B119" s="115" t="s">
        <v>217</v>
      </c>
      <c r="C119" s="113">
        <v>4146561275</v>
      </c>
      <c r="D119" s="112" t="str">
        <f>IF($B119="N/A","N/A",IF(C119&gt;10,"No",IF(C119&lt;-10,"No","Yes")))</f>
        <v>N/A</v>
      </c>
      <c r="E119" s="113">
        <v>3948380506</v>
      </c>
      <c r="F119" s="112" t="str">
        <f>IF($B119="N/A","N/A",IF(E119&gt;10,"No",IF(E119&lt;-10,"No","Yes")))</f>
        <v>N/A</v>
      </c>
      <c r="G119" s="113">
        <v>4198261743</v>
      </c>
      <c r="H119" s="112" t="str">
        <f>IF($B119="N/A","N/A",IF(G119&gt;10,"No",IF(G119&lt;-10,"No","Yes")))</f>
        <v>N/A</v>
      </c>
      <c r="I119" s="114">
        <v>-4.78</v>
      </c>
      <c r="J119" s="114">
        <v>6.3289999999999997</v>
      </c>
      <c r="K119" s="115" t="s">
        <v>732</v>
      </c>
      <c r="L119" s="116" t="str">
        <f>IF(J119="Div by 0", "N/A", IF(K119="N/A","N/A", IF(J119&gt;VALUE(MID(K119,1,2)), "No", IF(J119&lt;-1*VALUE(MID(K119,1,2)), "No", "Yes"))))</f>
        <v>Yes</v>
      </c>
    </row>
    <row r="120" spans="1:12" x14ac:dyDescent="0.25">
      <c r="A120" s="4" t="s">
        <v>1631</v>
      </c>
      <c r="B120" s="115" t="s">
        <v>217</v>
      </c>
      <c r="C120" s="131">
        <v>634279</v>
      </c>
      <c r="D120" s="112" t="str">
        <f>IF($B120="N/A","N/A",IF(C120&gt;10,"No",IF(C120&lt;-10,"No","Yes")))</f>
        <v>N/A</v>
      </c>
      <c r="E120" s="131">
        <v>663070</v>
      </c>
      <c r="F120" s="112" t="str">
        <f>IF($B120="N/A","N/A",IF(E120&gt;10,"No",IF(E120&lt;-10,"No","Yes")))</f>
        <v>N/A</v>
      </c>
      <c r="G120" s="131">
        <v>701971</v>
      </c>
      <c r="H120" s="112" t="str">
        <f>IF($B120="N/A","N/A",IF(G120&gt;10,"No",IF(G120&lt;-10,"No","Yes")))</f>
        <v>N/A</v>
      </c>
      <c r="I120" s="114">
        <v>4.5389999999999997</v>
      </c>
      <c r="J120" s="114">
        <v>5.867</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53661</v>
      </c>
      <c r="F121" s="116" t="str">
        <f t="shared" si="43"/>
        <v>N/A</v>
      </c>
      <c r="G121" s="131">
        <v>53036</v>
      </c>
      <c r="H121" s="116" t="str">
        <f t="shared" si="43"/>
        <v>N/A</v>
      </c>
      <c r="I121" s="114" t="s">
        <v>217</v>
      </c>
      <c r="J121" s="114">
        <v>-1.1599999999999999</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156814</v>
      </c>
      <c r="F122" s="116" t="str">
        <f t="shared" si="43"/>
        <v>N/A</v>
      </c>
      <c r="G122" s="131">
        <v>160760</v>
      </c>
      <c r="H122" s="116" t="str">
        <f t="shared" si="43"/>
        <v>N/A</v>
      </c>
      <c r="I122" s="114" t="s">
        <v>217</v>
      </c>
      <c r="J122" s="114">
        <v>2.516</v>
      </c>
      <c r="K122" s="120" t="s">
        <v>732</v>
      </c>
      <c r="L122" s="116" t="str">
        <f t="shared" si="44"/>
        <v>Yes</v>
      </c>
    </row>
    <row r="123" spans="1:12" x14ac:dyDescent="0.25">
      <c r="A123" s="4" t="s">
        <v>1634</v>
      </c>
      <c r="B123" s="120" t="s">
        <v>217</v>
      </c>
      <c r="C123" s="131" t="s">
        <v>217</v>
      </c>
      <c r="D123" s="116" t="str">
        <f t="shared" si="43"/>
        <v>N/A</v>
      </c>
      <c r="E123" s="131">
        <v>344454</v>
      </c>
      <c r="F123" s="116" t="str">
        <f t="shared" si="43"/>
        <v>N/A</v>
      </c>
      <c r="G123" s="131">
        <v>377077</v>
      </c>
      <c r="H123" s="116" t="str">
        <f t="shared" si="43"/>
        <v>N/A</v>
      </c>
      <c r="I123" s="114" t="s">
        <v>217</v>
      </c>
      <c r="J123" s="114">
        <v>9.4710000000000001</v>
      </c>
      <c r="K123" s="120" t="s">
        <v>732</v>
      </c>
      <c r="L123" s="116" t="str">
        <f t="shared" si="44"/>
        <v>Yes</v>
      </c>
    </row>
    <row r="124" spans="1:12" x14ac:dyDescent="0.25">
      <c r="A124" s="4" t="s">
        <v>1635</v>
      </c>
      <c r="B124" s="120" t="s">
        <v>217</v>
      </c>
      <c r="C124" s="131" t="s">
        <v>217</v>
      </c>
      <c r="D124" s="116" t="str">
        <f t="shared" si="43"/>
        <v>N/A</v>
      </c>
      <c r="E124" s="131">
        <v>108141</v>
      </c>
      <c r="F124" s="116" t="str">
        <f t="shared" si="43"/>
        <v>N/A</v>
      </c>
      <c r="G124" s="131">
        <v>111098</v>
      </c>
      <c r="H124" s="116" t="str">
        <f t="shared" si="43"/>
        <v>N/A</v>
      </c>
      <c r="I124" s="114" t="s">
        <v>217</v>
      </c>
      <c r="J124" s="114">
        <v>2.734</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76.602610271000003</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87.408530556000002</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79.595979600999996</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73.868591690000002</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77.547744025</v>
      </c>
      <c r="H129" s="116" t="str">
        <f t="shared" si="43"/>
        <v>N/A</v>
      </c>
      <c r="I129" s="114" t="s">
        <v>217</v>
      </c>
      <c r="J129" s="114" t="s">
        <v>217</v>
      </c>
      <c r="K129" s="120" t="s">
        <v>732</v>
      </c>
      <c r="L129" s="116" t="str">
        <f t="shared" si="45"/>
        <v>N/A</v>
      </c>
    </row>
    <row r="130" spans="1:12" ht="25" x14ac:dyDescent="0.25">
      <c r="A130" s="2" t="s">
        <v>1641</v>
      </c>
      <c r="B130" s="120" t="s">
        <v>217</v>
      </c>
      <c r="C130" s="119">
        <v>4.9818770603999996</v>
      </c>
      <c r="D130" s="116" t="str">
        <f t="shared" si="43"/>
        <v>N/A</v>
      </c>
      <c r="E130" s="119">
        <v>4.6782390998999999</v>
      </c>
      <c r="F130" s="116" t="str">
        <f t="shared" si="43"/>
        <v>N/A</v>
      </c>
      <c r="G130" s="119">
        <v>4.7369478226000004</v>
      </c>
      <c r="H130" s="116" t="str">
        <f t="shared" si="43"/>
        <v>N/A</v>
      </c>
      <c r="I130" s="114">
        <v>-6.09</v>
      </c>
      <c r="J130" s="114">
        <v>1.2549999999999999</v>
      </c>
      <c r="K130" s="115" t="s">
        <v>732</v>
      </c>
      <c r="L130" s="116" t="str">
        <f>IF(J130="Div by 0", "N/A", IF(OR(J130="N/A",K130="N/A"),"N/A", IF(J130&gt;VALUE(MID(K130,1,2)), "No", IF(J130&lt;-1*VALUE(MID(K130,1,2)), "No", "Yes"))))</f>
        <v>Yes</v>
      </c>
    </row>
    <row r="131" spans="1:12" ht="25" x14ac:dyDescent="0.25">
      <c r="A131" s="2" t="s">
        <v>1642</v>
      </c>
      <c r="B131" s="120" t="s">
        <v>217</v>
      </c>
      <c r="C131" s="119" t="s">
        <v>217</v>
      </c>
      <c r="D131" s="116" t="str">
        <f t="shared" si="43"/>
        <v>N/A</v>
      </c>
      <c r="E131" s="119">
        <v>16.319114441</v>
      </c>
      <c r="F131" s="116" t="str">
        <f t="shared" si="43"/>
        <v>N/A</v>
      </c>
      <c r="G131" s="119">
        <v>16.532166830000001</v>
      </c>
      <c r="H131" s="116" t="str">
        <f t="shared" si="43"/>
        <v>N/A</v>
      </c>
      <c r="I131" s="114" t="s">
        <v>217</v>
      </c>
      <c r="J131" s="114">
        <v>1.306</v>
      </c>
      <c r="K131" s="120" t="s">
        <v>732</v>
      </c>
      <c r="L131" s="116" t="str">
        <f t="shared" si="44"/>
        <v>Yes</v>
      </c>
    </row>
    <row r="132" spans="1:12" ht="25" x14ac:dyDescent="0.25">
      <c r="A132" s="2" t="s">
        <v>496</v>
      </c>
      <c r="B132" s="120" t="s">
        <v>217</v>
      </c>
      <c r="C132" s="119" t="s">
        <v>217</v>
      </c>
      <c r="D132" s="116" t="str">
        <f t="shared" si="43"/>
        <v>N/A</v>
      </c>
      <c r="E132" s="119">
        <v>11.354215823000001</v>
      </c>
      <c r="F132" s="116" t="str">
        <f t="shared" si="43"/>
        <v>N/A</v>
      </c>
      <c r="G132" s="119">
        <v>12.005473998999999</v>
      </c>
      <c r="H132" s="116" t="str">
        <f t="shared" si="43"/>
        <v>N/A</v>
      </c>
      <c r="I132" s="114" t="s">
        <v>217</v>
      </c>
      <c r="J132" s="114">
        <v>5.7359999999999998</v>
      </c>
      <c r="K132" s="120" t="s">
        <v>732</v>
      </c>
      <c r="L132" s="116" t="str">
        <f t="shared" si="44"/>
        <v>Yes</v>
      </c>
    </row>
    <row r="133" spans="1:12" ht="25" x14ac:dyDescent="0.25">
      <c r="A133" s="2" t="s">
        <v>497</v>
      </c>
      <c r="B133" s="120" t="s">
        <v>217</v>
      </c>
      <c r="C133" s="119" t="s">
        <v>217</v>
      </c>
      <c r="D133" s="116" t="str">
        <f t="shared" si="43"/>
        <v>N/A</v>
      </c>
      <c r="E133" s="119">
        <v>0.82768671579999997</v>
      </c>
      <c r="F133" s="116" t="str">
        <f t="shared" si="43"/>
        <v>N/A</v>
      </c>
      <c r="G133" s="119">
        <v>0.89186028319999999</v>
      </c>
      <c r="H133" s="116" t="str">
        <f t="shared" si="43"/>
        <v>N/A</v>
      </c>
      <c r="I133" s="114" t="s">
        <v>217</v>
      </c>
      <c r="J133" s="114">
        <v>7.7530000000000001</v>
      </c>
      <c r="K133" s="120" t="s">
        <v>732</v>
      </c>
      <c r="L133" s="116" t="str">
        <f t="shared" si="44"/>
        <v>Yes</v>
      </c>
    </row>
    <row r="134" spans="1:12" ht="25" x14ac:dyDescent="0.25">
      <c r="A134" s="2" t="s">
        <v>498</v>
      </c>
      <c r="B134" s="120" t="s">
        <v>217</v>
      </c>
      <c r="C134" s="119" t="s">
        <v>217</v>
      </c>
      <c r="D134" s="116" t="str">
        <f t="shared" si="43"/>
        <v>N/A</v>
      </c>
      <c r="E134" s="119">
        <v>1.4860228775</v>
      </c>
      <c r="F134" s="116" t="str">
        <f t="shared" si="43"/>
        <v>N/A</v>
      </c>
      <c r="G134" s="119">
        <v>1.6390934130000001</v>
      </c>
      <c r="H134" s="116" t="str">
        <f t="shared" si="43"/>
        <v>N/A</v>
      </c>
      <c r="I134" s="114" t="s">
        <v>217</v>
      </c>
      <c r="J134" s="114">
        <v>10.3</v>
      </c>
      <c r="K134" s="120" t="s">
        <v>732</v>
      </c>
      <c r="L134" s="116" t="str">
        <f t="shared" si="44"/>
        <v>Yes</v>
      </c>
    </row>
    <row r="135" spans="1:12" ht="25" x14ac:dyDescent="0.25">
      <c r="A135" s="2" t="s">
        <v>499</v>
      </c>
      <c r="B135" s="117" t="s">
        <v>217</v>
      </c>
      <c r="C135" s="119" t="s">
        <v>217</v>
      </c>
      <c r="D135" s="112" t="str">
        <f t="shared" ref="D135:D141" si="46">IF($B135="N/A","N/A",IF(C135&gt;10,"No",IF(C135&lt;-10,"No","Yes")))</f>
        <v>N/A</v>
      </c>
      <c r="E135" s="119">
        <v>0</v>
      </c>
      <c r="F135" s="112" t="str">
        <f t="shared" ref="F135:F141" si="47">IF($B135="N/A","N/A",IF(E135&gt;10,"No",IF(E135&lt;-10,"No","Yes")))</f>
        <v>N/A</v>
      </c>
      <c r="G135" s="119">
        <v>4.8435049000000001E-3</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v>1.3573228000000001E-3</v>
      </c>
      <c r="F136" s="112" t="str">
        <f t="shared" si="47"/>
        <v>N/A</v>
      </c>
      <c r="G136" s="119">
        <v>9.9719219999999989E-4</v>
      </c>
      <c r="H136" s="112" t="str">
        <f t="shared" si="48"/>
        <v>N/A</v>
      </c>
      <c r="I136" s="114" t="s">
        <v>217</v>
      </c>
      <c r="J136" s="114">
        <v>-26.5</v>
      </c>
      <c r="K136" s="120" t="s">
        <v>732</v>
      </c>
      <c r="L136" s="116" t="str">
        <f t="shared" si="44"/>
        <v>Yes</v>
      </c>
    </row>
    <row r="137" spans="1:12" ht="25" x14ac:dyDescent="0.25">
      <c r="A137" s="2" t="s">
        <v>501</v>
      </c>
      <c r="B137" s="117" t="s">
        <v>217</v>
      </c>
      <c r="C137" s="119" t="s">
        <v>217</v>
      </c>
      <c r="D137" s="112" t="str">
        <f t="shared" si="46"/>
        <v>N/A</v>
      </c>
      <c r="E137" s="119">
        <v>3.3480627999999998E-2</v>
      </c>
      <c r="F137" s="112" t="str">
        <f t="shared" si="47"/>
        <v>N/A</v>
      </c>
      <c r="G137" s="119">
        <v>3.19101501E-2</v>
      </c>
      <c r="H137" s="112" t="str">
        <f t="shared" si="48"/>
        <v>N/A</v>
      </c>
      <c r="I137" s="114" t="s">
        <v>217</v>
      </c>
      <c r="J137" s="114">
        <v>-4.6900000000000004</v>
      </c>
      <c r="K137" s="120" t="s">
        <v>732</v>
      </c>
      <c r="L137" s="116" t="str">
        <f t="shared" si="44"/>
        <v>Yes</v>
      </c>
    </row>
    <row r="138" spans="1:12" ht="25" x14ac:dyDescent="0.25">
      <c r="A138" s="2" t="s">
        <v>502</v>
      </c>
      <c r="B138" s="117" t="s">
        <v>217</v>
      </c>
      <c r="C138" s="119" t="s">
        <v>217</v>
      </c>
      <c r="D138" s="112" t="str">
        <f t="shared" si="46"/>
        <v>N/A</v>
      </c>
      <c r="E138" s="119">
        <v>4.6017765846999996</v>
      </c>
      <c r="F138" s="112" t="str">
        <f t="shared" si="47"/>
        <v>N/A</v>
      </c>
      <c r="G138" s="119">
        <v>4.6967752229000004</v>
      </c>
      <c r="H138" s="112" t="str">
        <f t="shared" si="48"/>
        <v>N/A</v>
      </c>
      <c r="I138" s="114" t="s">
        <v>217</v>
      </c>
      <c r="J138" s="114">
        <v>2.0640000000000001</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3.4687136999999998E-3</v>
      </c>
      <c r="F140" s="112" t="str">
        <f t="shared" si="47"/>
        <v>N/A</v>
      </c>
      <c r="G140" s="119">
        <v>0</v>
      </c>
      <c r="H140" s="112" t="str">
        <f t="shared" si="48"/>
        <v>N/A</v>
      </c>
      <c r="I140" s="114" t="s">
        <v>217</v>
      </c>
      <c r="J140" s="114">
        <v>-100</v>
      </c>
      <c r="K140" s="120" t="s">
        <v>732</v>
      </c>
      <c r="L140" s="116" t="str">
        <f t="shared" si="44"/>
        <v>No</v>
      </c>
    </row>
    <row r="141" spans="1:12" ht="25" x14ac:dyDescent="0.25">
      <c r="A141" s="2" t="s">
        <v>505</v>
      </c>
      <c r="B141" s="117" t="s">
        <v>217</v>
      </c>
      <c r="C141" s="119" t="s">
        <v>217</v>
      </c>
      <c r="D141" s="112" t="str">
        <f t="shared" si="46"/>
        <v>N/A</v>
      </c>
      <c r="E141" s="119">
        <v>0.11959521620000001</v>
      </c>
      <c r="F141" s="112" t="str">
        <f t="shared" si="47"/>
        <v>N/A</v>
      </c>
      <c r="G141" s="119">
        <v>1.4245600000000001E-4</v>
      </c>
      <c r="H141" s="112" t="str">
        <f t="shared" si="48"/>
        <v>N/A</v>
      </c>
      <c r="I141" s="114" t="s">
        <v>217</v>
      </c>
      <c r="J141" s="114">
        <v>-99.9</v>
      </c>
      <c r="K141" s="120" t="s">
        <v>732</v>
      </c>
      <c r="L141" s="116" t="str">
        <f t="shared" si="44"/>
        <v>No</v>
      </c>
    </row>
    <row r="142" spans="1:12" ht="25" x14ac:dyDescent="0.25">
      <c r="A142" s="2" t="s">
        <v>506</v>
      </c>
      <c r="B142" s="117" t="s">
        <v>217</v>
      </c>
      <c r="C142" s="119" t="s">
        <v>217</v>
      </c>
      <c r="D142" s="116" t="str">
        <f t="shared" ref="D142" si="49">IF($B142="N/A","N/A",IF(C142&lt;0,"No","Yes"))</f>
        <v>N/A</v>
      </c>
      <c r="E142" s="119">
        <v>0.1215557935</v>
      </c>
      <c r="F142" s="116" t="str">
        <f t="shared" ref="F142" si="50">IF($B142="N/A","N/A",IF(E142&lt;0,"No","Yes"))</f>
        <v>N/A</v>
      </c>
      <c r="G142" s="119">
        <v>0.1081241248</v>
      </c>
      <c r="H142" s="116" t="str">
        <f t="shared" ref="H142" si="51">IF($B142="N/A","N/A",IF(G142&lt;0,"No","Yes"))</f>
        <v>N/A</v>
      </c>
      <c r="I142" s="114" t="s">
        <v>217</v>
      </c>
      <c r="J142" s="114">
        <v>-11</v>
      </c>
      <c r="K142" s="120" t="s">
        <v>732</v>
      </c>
      <c r="L142" s="116" t="str">
        <f t="shared" si="44"/>
        <v>Yes</v>
      </c>
    </row>
    <row r="143" spans="1:12" x14ac:dyDescent="0.25">
      <c r="A143" s="3" t="s">
        <v>729</v>
      </c>
      <c r="B143" s="117" t="s">
        <v>217</v>
      </c>
      <c r="C143" s="113">
        <v>56164</v>
      </c>
      <c r="D143" s="112" t="str">
        <f>IF($B143="N/A","N/A",IF(C143&gt;10,"No",IF(C143&lt;-10,"No","Yes")))</f>
        <v>N/A</v>
      </c>
      <c r="E143" s="113">
        <v>13109</v>
      </c>
      <c r="F143" s="112" t="str">
        <f>IF($B143="N/A","N/A",IF(E143&gt;10,"No",IF(E143&lt;-10,"No","Yes")))</f>
        <v>N/A</v>
      </c>
      <c r="G143" s="113">
        <v>862</v>
      </c>
      <c r="H143" s="112" t="str">
        <f>IF($B143="N/A","N/A",IF(G143&gt;10,"No",IF(G143&lt;-10,"No","Yes")))</f>
        <v>N/A</v>
      </c>
      <c r="I143" s="114">
        <v>-76.7</v>
      </c>
      <c r="J143" s="114">
        <v>-93.4</v>
      </c>
      <c r="K143" s="115" t="s">
        <v>732</v>
      </c>
      <c r="L143" s="116" t="str">
        <f>IF(J143="Div by 0", "N/A", IF(K143="N/A","N/A", IF(J143&gt;VALUE(MID(K143,1,2)), "No", IF(J143&lt;-1*VALUE(MID(K143,1,2)), "No", "Yes"))))</f>
        <v>No</v>
      </c>
    </row>
    <row r="144" spans="1:12" x14ac:dyDescent="0.25">
      <c r="A144" s="3" t="s">
        <v>730</v>
      </c>
      <c r="B144" s="117" t="s">
        <v>217</v>
      </c>
      <c r="C144" s="131">
        <v>2276</v>
      </c>
      <c r="D144" s="112" t="str">
        <f>IF($B144="N/A","N/A",IF(C144&gt;10,"No",IF(C144&lt;-10,"No","Yes")))</f>
        <v>N/A</v>
      </c>
      <c r="E144" s="131">
        <v>798</v>
      </c>
      <c r="F144" s="112" t="str">
        <f>IF($B144="N/A","N/A",IF(E144&gt;10,"No",IF(E144&lt;-10,"No","Yes")))</f>
        <v>N/A</v>
      </c>
      <c r="G144" s="131">
        <v>436</v>
      </c>
      <c r="H144" s="112" t="str">
        <f>IF($B144="N/A","N/A",IF(G144&gt;10,"No",IF(G144&lt;-10,"No","Yes")))</f>
        <v>N/A</v>
      </c>
      <c r="I144" s="114">
        <v>-64.900000000000006</v>
      </c>
      <c r="J144" s="114">
        <v>-45.4</v>
      </c>
      <c r="K144" s="115" t="s">
        <v>732</v>
      </c>
      <c r="L144" s="116" t="str">
        <f>IF(J144="Div by 0", "N/A", IF(K144="N/A","N/A", IF(J144&gt;VALUE(MID(K144,1,2)), "No", IF(J144&lt;-1*VALUE(MID(K144,1,2)), "No", "Yes"))))</f>
        <v>No</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4.7578515500000002E-2</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4.9512299999999998E-4</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8.3256606699999999E-2</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6.9801205999999996E-3</v>
      </c>
      <c r="H149" s="116" t="str">
        <f t="shared" si="54"/>
        <v>N/A</v>
      </c>
      <c r="I149" s="114" t="s">
        <v>217</v>
      </c>
      <c r="J149" s="114" t="s">
        <v>217</v>
      </c>
      <c r="K149" s="120" t="s">
        <v>732</v>
      </c>
      <c r="L149" s="116" t="str">
        <f t="shared" si="55"/>
        <v>N/A</v>
      </c>
    </row>
    <row r="150" spans="1:12" x14ac:dyDescent="0.25">
      <c r="A150" s="4" t="s">
        <v>731</v>
      </c>
      <c r="B150" s="115" t="s">
        <v>217</v>
      </c>
      <c r="C150" s="131">
        <v>182349</v>
      </c>
      <c r="D150" s="112" t="str">
        <f t="shared" ref="D150:D172" si="56">IF($B150="N/A","N/A",IF(C150&gt;10,"No",IF(C150&lt;-10,"No","Yes")))</f>
        <v>N/A</v>
      </c>
      <c r="E150" s="131">
        <v>193222</v>
      </c>
      <c r="F150" s="112" t="str">
        <f t="shared" ref="F150:F172" si="57">IF($B150="N/A","N/A",IF(E150&gt;10,"No",IF(E150&lt;-10,"No","Yes")))</f>
        <v>N/A</v>
      </c>
      <c r="G150" s="131">
        <v>208261</v>
      </c>
      <c r="H150" s="112" t="str">
        <f t="shared" ref="H150:H172" si="58">IF($B150="N/A","N/A",IF(G150&gt;10,"No",IF(G150&lt;-10,"No","Yes")))</f>
        <v>N/A</v>
      </c>
      <c r="I150" s="114">
        <v>5.9630000000000001</v>
      </c>
      <c r="J150" s="114">
        <v>7.7830000000000004</v>
      </c>
      <c r="K150" s="115" t="s">
        <v>732</v>
      </c>
      <c r="L150" s="116" t="str">
        <f t="shared" ref="L150:L172" si="59">IF(J150="Div by 0", "N/A", IF(K150="N/A","N/A", IF(J150&gt;VALUE(MID(K150,1,2)), "No", IF(J150&lt;-1*VALUE(MID(K150,1,2)), "No", "Yes"))))</f>
        <v>Yes</v>
      </c>
    </row>
    <row r="151" spans="1:12" x14ac:dyDescent="0.25">
      <c r="A151" s="4" t="s">
        <v>534</v>
      </c>
      <c r="B151" s="115" t="s">
        <v>217</v>
      </c>
      <c r="C151" s="131">
        <v>6310</v>
      </c>
      <c r="D151" s="112" t="str">
        <f t="shared" si="56"/>
        <v>N/A</v>
      </c>
      <c r="E151" s="131">
        <v>6248</v>
      </c>
      <c r="F151" s="112" t="str">
        <f t="shared" si="57"/>
        <v>N/A</v>
      </c>
      <c r="G151" s="131">
        <v>6338</v>
      </c>
      <c r="H151" s="112" t="str">
        <f t="shared" si="58"/>
        <v>N/A</v>
      </c>
      <c r="I151" s="114">
        <v>-0.98299999999999998</v>
      </c>
      <c r="J151" s="114">
        <v>1.44</v>
      </c>
      <c r="K151" s="115" t="s">
        <v>732</v>
      </c>
      <c r="L151" s="116" t="str">
        <f t="shared" si="59"/>
        <v>Yes</v>
      </c>
    </row>
    <row r="152" spans="1:12" x14ac:dyDescent="0.25">
      <c r="A152" s="4" t="s">
        <v>535</v>
      </c>
      <c r="B152" s="115" t="s">
        <v>217</v>
      </c>
      <c r="C152" s="131">
        <v>35385</v>
      </c>
      <c r="D152" s="112" t="str">
        <f t="shared" si="56"/>
        <v>N/A</v>
      </c>
      <c r="E152" s="131">
        <v>36933</v>
      </c>
      <c r="F152" s="112" t="str">
        <f t="shared" si="57"/>
        <v>N/A</v>
      </c>
      <c r="G152" s="131">
        <v>38187</v>
      </c>
      <c r="H152" s="112" t="str">
        <f t="shared" si="58"/>
        <v>N/A</v>
      </c>
      <c r="I152" s="114">
        <v>4.375</v>
      </c>
      <c r="J152" s="114">
        <v>3.395</v>
      </c>
      <c r="K152" s="115" t="s">
        <v>732</v>
      </c>
      <c r="L152" s="116" t="str">
        <f t="shared" si="59"/>
        <v>Yes</v>
      </c>
    </row>
    <row r="153" spans="1:12" x14ac:dyDescent="0.25">
      <c r="A153" s="4" t="s">
        <v>536</v>
      </c>
      <c r="B153" s="115" t="s">
        <v>217</v>
      </c>
      <c r="C153" s="131">
        <v>110977</v>
      </c>
      <c r="D153" s="112" t="str">
        <f t="shared" si="56"/>
        <v>N/A</v>
      </c>
      <c r="E153" s="131">
        <v>119384</v>
      </c>
      <c r="F153" s="112" t="str">
        <f t="shared" si="57"/>
        <v>N/A</v>
      </c>
      <c r="G153" s="131">
        <v>132305</v>
      </c>
      <c r="H153" s="112" t="str">
        <f t="shared" si="58"/>
        <v>N/A</v>
      </c>
      <c r="I153" s="114">
        <v>7.5750000000000002</v>
      </c>
      <c r="J153" s="114">
        <v>10.82</v>
      </c>
      <c r="K153" s="115" t="s">
        <v>732</v>
      </c>
      <c r="L153" s="116" t="str">
        <f t="shared" si="59"/>
        <v>Yes</v>
      </c>
    </row>
    <row r="154" spans="1:12" x14ac:dyDescent="0.25">
      <c r="A154" s="4" t="s">
        <v>537</v>
      </c>
      <c r="B154" s="115" t="s">
        <v>217</v>
      </c>
      <c r="C154" s="131">
        <v>29677</v>
      </c>
      <c r="D154" s="112" t="str">
        <f t="shared" si="56"/>
        <v>N/A</v>
      </c>
      <c r="E154" s="131">
        <v>30657</v>
      </c>
      <c r="F154" s="112" t="str">
        <f t="shared" si="57"/>
        <v>N/A</v>
      </c>
      <c r="G154" s="131">
        <v>31431</v>
      </c>
      <c r="H154" s="112" t="str">
        <f t="shared" si="58"/>
        <v>N/A</v>
      </c>
      <c r="I154" s="114">
        <v>3.302</v>
      </c>
      <c r="J154" s="114">
        <v>2.5249999999999999</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22.726489011000002</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10.445645725</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18.907263454999999</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25.918271397000002</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21.939217110000001</v>
      </c>
      <c r="H159" s="116" t="str">
        <f t="shared" si="62"/>
        <v>N/A</v>
      </c>
      <c r="I159" s="114" t="s">
        <v>217</v>
      </c>
      <c r="J159" s="114" t="s">
        <v>217</v>
      </c>
      <c r="K159" s="120" t="s">
        <v>732</v>
      </c>
      <c r="L159" s="116" t="str">
        <f t="shared" si="63"/>
        <v>N/A</v>
      </c>
    </row>
    <row r="160" spans="1:12" ht="25" x14ac:dyDescent="0.25">
      <c r="A160" s="4" t="s">
        <v>543</v>
      </c>
      <c r="B160" s="115" t="s">
        <v>217</v>
      </c>
      <c r="C160" s="131">
        <v>141412.09</v>
      </c>
      <c r="D160" s="112" t="str">
        <f t="shared" si="56"/>
        <v>N/A</v>
      </c>
      <c r="E160" s="131">
        <v>152649.25</v>
      </c>
      <c r="F160" s="112" t="str">
        <f t="shared" si="57"/>
        <v>N/A</v>
      </c>
      <c r="G160" s="131">
        <v>161115.21</v>
      </c>
      <c r="H160" s="112" t="str">
        <f t="shared" si="58"/>
        <v>N/A</v>
      </c>
      <c r="I160" s="114">
        <v>7.9459999999999997</v>
      </c>
      <c r="J160" s="114">
        <v>5.5460000000000003</v>
      </c>
      <c r="K160" s="115" t="s">
        <v>732</v>
      </c>
      <c r="L160" s="116" t="str">
        <f t="shared" si="59"/>
        <v>Yes</v>
      </c>
    </row>
    <row r="161" spans="1:12" x14ac:dyDescent="0.25">
      <c r="A161" s="4" t="s">
        <v>544</v>
      </c>
      <c r="B161" s="115" t="s">
        <v>217</v>
      </c>
      <c r="C161" s="113">
        <v>662107079</v>
      </c>
      <c r="D161" s="112" t="str">
        <f t="shared" si="56"/>
        <v>N/A</v>
      </c>
      <c r="E161" s="113">
        <v>733313452</v>
      </c>
      <c r="F161" s="112" t="str">
        <f t="shared" si="57"/>
        <v>N/A</v>
      </c>
      <c r="G161" s="113">
        <v>730546865</v>
      </c>
      <c r="H161" s="112" t="str">
        <f t="shared" si="58"/>
        <v>N/A</v>
      </c>
      <c r="I161" s="114">
        <v>10.75</v>
      </c>
      <c r="J161" s="114">
        <v>-0.377</v>
      </c>
      <c r="K161" s="115" t="s">
        <v>732</v>
      </c>
      <c r="L161" s="116" t="str">
        <f t="shared" si="59"/>
        <v>Yes</v>
      </c>
    </row>
    <row r="162" spans="1:12" x14ac:dyDescent="0.25">
      <c r="A162" s="4" t="s">
        <v>1275</v>
      </c>
      <c r="B162" s="115" t="s">
        <v>217</v>
      </c>
      <c r="C162" s="113">
        <v>3630.9882643000001</v>
      </c>
      <c r="D162" s="112" t="str">
        <f t="shared" si="56"/>
        <v>N/A</v>
      </c>
      <c r="E162" s="113">
        <v>3795.1861174999999</v>
      </c>
      <c r="F162" s="112" t="str">
        <f t="shared" si="57"/>
        <v>N/A</v>
      </c>
      <c r="G162" s="113">
        <v>3507.8428749999998</v>
      </c>
      <c r="H162" s="112" t="str">
        <f t="shared" si="58"/>
        <v>N/A</v>
      </c>
      <c r="I162" s="114">
        <v>4.5220000000000002</v>
      </c>
      <c r="J162" s="114">
        <v>-7.57</v>
      </c>
      <c r="K162" s="115" t="s">
        <v>732</v>
      </c>
      <c r="L162" s="116" t="str">
        <f t="shared" si="59"/>
        <v>Yes</v>
      </c>
    </row>
    <row r="163" spans="1:12" ht="25" x14ac:dyDescent="0.25">
      <c r="A163" s="4" t="s">
        <v>1276</v>
      </c>
      <c r="B163" s="115" t="s">
        <v>217</v>
      </c>
      <c r="C163" s="113">
        <v>2714.0055468</v>
      </c>
      <c r="D163" s="112" t="str">
        <f t="shared" si="56"/>
        <v>N/A</v>
      </c>
      <c r="E163" s="113">
        <v>2920.8327465000002</v>
      </c>
      <c r="F163" s="112" t="str">
        <f t="shared" si="57"/>
        <v>N/A</v>
      </c>
      <c r="G163" s="113">
        <v>2666.8520038000001</v>
      </c>
      <c r="H163" s="112" t="str">
        <f t="shared" si="58"/>
        <v>N/A</v>
      </c>
      <c r="I163" s="114">
        <v>7.6210000000000004</v>
      </c>
      <c r="J163" s="114">
        <v>-8.6999999999999993</v>
      </c>
      <c r="K163" s="115" t="s">
        <v>732</v>
      </c>
      <c r="L163" s="116" t="str">
        <f t="shared" si="59"/>
        <v>Yes</v>
      </c>
    </row>
    <row r="164" spans="1:12" ht="25" x14ac:dyDescent="0.25">
      <c r="A164" s="4" t="s">
        <v>1277</v>
      </c>
      <c r="B164" s="115" t="s">
        <v>217</v>
      </c>
      <c r="C164" s="113">
        <v>8060.3018228000001</v>
      </c>
      <c r="D164" s="112" t="str">
        <f t="shared" si="56"/>
        <v>N/A</v>
      </c>
      <c r="E164" s="113">
        <v>8099.6672081999995</v>
      </c>
      <c r="F164" s="112" t="str">
        <f t="shared" si="57"/>
        <v>N/A</v>
      </c>
      <c r="G164" s="113">
        <v>7730.4910048000002</v>
      </c>
      <c r="H164" s="112" t="str">
        <f t="shared" si="58"/>
        <v>N/A</v>
      </c>
      <c r="I164" s="114">
        <v>0.4884</v>
      </c>
      <c r="J164" s="114">
        <v>-4.5599999999999996</v>
      </c>
      <c r="K164" s="115" t="s">
        <v>732</v>
      </c>
      <c r="L164" s="116" t="str">
        <f t="shared" si="59"/>
        <v>Yes</v>
      </c>
    </row>
    <row r="165" spans="1:12" ht="25" x14ac:dyDescent="0.25">
      <c r="A165" s="4" t="s">
        <v>1278</v>
      </c>
      <c r="B165" s="115" t="s">
        <v>217</v>
      </c>
      <c r="C165" s="113">
        <v>2233.4595906999998</v>
      </c>
      <c r="D165" s="112" t="str">
        <f t="shared" si="56"/>
        <v>N/A</v>
      </c>
      <c r="E165" s="113">
        <v>2420.4197211999999</v>
      </c>
      <c r="F165" s="112" t="str">
        <f t="shared" si="57"/>
        <v>N/A</v>
      </c>
      <c r="G165" s="113">
        <v>2159.2718491000001</v>
      </c>
      <c r="H165" s="112" t="str">
        <f t="shared" si="58"/>
        <v>N/A</v>
      </c>
      <c r="I165" s="114">
        <v>8.3710000000000004</v>
      </c>
      <c r="J165" s="114">
        <v>-10.8</v>
      </c>
      <c r="K165" s="115" t="s">
        <v>732</v>
      </c>
      <c r="L165" s="116" t="str">
        <f t="shared" si="59"/>
        <v>Yes</v>
      </c>
    </row>
    <row r="166" spans="1:12" ht="25" x14ac:dyDescent="0.25">
      <c r="A166" s="4" t="s">
        <v>1279</v>
      </c>
      <c r="B166" s="115" t="s">
        <v>217</v>
      </c>
      <c r="C166" s="113">
        <v>3770.7746403000001</v>
      </c>
      <c r="D166" s="112" t="str">
        <f t="shared" si="56"/>
        <v>N/A</v>
      </c>
      <c r="E166" s="113">
        <v>4141.2953648000002</v>
      </c>
      <c r="F166" s="112" t="str">
        <f t="shared" si="57"/>
        <v>N/A</v>
      </c>
      <c r="G166" s="113">
        <v>4223.7801852000002</v>
      </c>
      <c r="H166" s="112" t="str">
        <f t="shared" si="58"/>
        <v>N/A</v>
      </c>
      <c r="I166" s="114">
        <v>9.8260000000000005</v>
      </c>
      <c r="J166" s="114">
        <v>1.992</v>
      </c>
      <c r="K166" s="115" t="s">
        <v>732</v>
      </c>
      <c r="L166" s="116" t="str">
        <f t="shared" si="59"/>
        <v>Yes</v>
      </c>
    </row>
    <row r="167" spans="1:12" x14ac:dyDescent="0.25">
      <c r="A167" s="42" t="s">
        <v>545</v>
      </c>
      <c r="B167" s="117" t="s">
        <v>217</v>
      </c>
      <c r="C167" s="118">
        <v>198568057</v>
      </c>
      <c r="D167" s="112" t="str">
        <f t="shared" si="56"/>
        <v>N/A</v>
      </c>
      <c r="E167" s="118">
        <v>191652516</v>
      </c>
      <c r="F167" s="112" t="str">
        <f t="shared" si="57"/>
        <v>N/A</v>
      </c>
      <c r="G167" s="118">
        <v>205004708</v>
      </c>
      <c r="H167" s="112" t="str">
        <f t="shared" si="58"/>
        <v>N/A</v>
      </c>
      <c r="I167" s="114">
        <v>-3.48</v>
      </c>
      <c r="J167" s="114">
        <v>6.9669999999999996</v>
      </c>
      <c r="K167" s="115" t="s">
        <v>732</v>
      </c>
      <c r="L167" s="116" t="str">
        <f t="shared" si="59"/>
        <v>Yes</v>
      </c>
    </row>
    <row r="168" spans="1:12" x14ac:dyDescent="0.25">
      <c r="A168" s="42" t="s">
        <v>1280</v>
      </c>
      <c r="B168" s="117" t="s">
        <v>217</v>
      </c>
      <c r="C168" s="118">
        <v>1088.9451382</v>
      </c>
      <c r="D168" s="112" t="str">
        <f t="shared" si="56"/>
        <v>N/A</v>
      </c>
      <c r="E168" s="118">
        <v>991.87730176000002</v>
      </c>
      <c r="F168" s="112" t="str">
        <f t="shared" si="57"/>
        <v>N/A</v>
      </c>
      <c r="G168" s="118">
        <v>984.36436971000001</v>
      </c>
      <c r="H168" s="112" t="str">
        <f t="shared" si="58"/>
        <v>N/A</v>
      </c>
      <c r="I168" s="114">
        <v>-8.91</v>
      </c>
      <c r="J168" s="114">
        <v>-0.75700000000000001</v>
      </c>
      <c r="K168" s="115" t="s">
        <v>732</v>
      </c>
      <c r="L168" s="116" t="str">
        <f t="shared" si="59"/>
        <v>Yes</v>
      </c>
    </row>
    <row r="169" spans="1:12" ht="25" x14ac:dyDescent="0.25">
      <c r="A169" s="42" t="s">
        <v>1281</v>
      </c>
      <c r="B169" s="115" t="s">
        <v>217</v>
      </c>
      <c r="C169" s="113">
        <v>1451.6534073</v>
      </c>
      <c r="D169" s="112" t="str">
        <f t="shared" si="56"/>
        <v>N/A</v>
      </c>
      <c r="E169" s="113">
        <v>1257.9710307</v>
      </c>
      <c r="F169" s="112" t="str">
        <f t="shared" si="57"/>
        <v>N/A</v>
      </c>
      <c r="G169" s="113">
        <v>1514.1418429</v>
      </c>
      <c r="H169" s="112" t="str">
        <f t="shared" si="58"/>
        <v>N/A</v>
      </c>
      <c r="I169" s="114">
        <v>-13.3</v>
      </c>
      <c r="J169" s="114">
        <v>20.36</v>
      </c>
      <c r="K169" s="115" t="s">
        <v>732</v>
      </c>
      <c r="L169" s="116" t="str">
        <f t="shared" si="59"/>
        <v>Yes</v>
      </c>
    </row>
    <row r="170" spans="1:12" ht="25" x14ac:dyDescent="0.25">
      <c r="A170" s="42" t="s">
        <v>1282</v>
      </c>
      <c r="B170" s="115" t="s">
        <v>217</v>
      </c>
      <c r="C170" s="113">
        <v>2792.2519711999998</v>
      </c>
      <c r="D170" s="112" t="str">
        <f t="shared" si="56"/>
        <v>N/A</v>
      </c>
      <c r="E170" s="113">
        <v>2502.2141445000002</v>
      </c>
      <c r="F170" s="112" t="str">
        <f t="shared" si="57"/>
        <v>N/A</v>
      </c>
      <c r="G170" s="113">
        <v>2587.2186084</v>
      </c>
      <c r="H170" s="112" t="str">
        <f t="shared" si="58"/>
        <v>N/A</v>
      </c>
      <c r="I170" s="114">
        <v>-10.4</v>
      </c>
      <c r="J170" s="114">
        <v>3.3969999999999998</v>
      </c>
      <c r="K170" s="115" t="s">
        <v>732</v>
      </c>
      <c r="L170" s="116" t="str">
        <f t="shared" si="59"/>
        <v>Yes</v>
      </c>
    </row>
    <row r="171" spans="1:12" ht="25" x14ac:dyDescent="0.25">
      <c r="A171" s="42" t="s">
        <v>1283</v>
      </c>
      <c r="B171" s="115" t="s">
        <v>217</v>
      </c>
      <c r="C171" s="113">
        <v>736.03448461999994</v>
      </c>
      <c r="D171" s="112" t="str">
        <f t="shared" si="56"/>
        <v>N/A</v>
      </c>
      <c r="E171" s="113">
        <v>700.70705454999995</v>
      </c>
      <c r="F171" s="112" t="str">
        <f t="shared" si="57"/>
        <v>N/A</v>
      </c>
      <c r="G171" s="113">
        <v>669.40171572999998</v>
      </c>
      <c r="H171" s="112" t="str">
        <f t="shared" si="58"/>
        <v>N/A</v>
      </c>
      <c r="I171" s="114">
        <v>-4.8</v>
      </c>
      <c r="J171" s="114">
        <v>-4.47</v>
      </c>
      <c r="K171" s="115" t="s">
        <v>732</v>
      </c>
      <c r="L171" s="116" t="str">
        <f t="shared" si="59"/>
        <v>Yes</v>
      </c>
    </row>
    <row r="172" spans="1:12" ht="25" x14ac:dyDescent="0.25">
      <c r="A172" s="42" t="s">
        <v>1284</v>
      </c>
      <c r="B172" s="115" t="s">
        <v>217</v>
      </c>
      <c r="C172" s="113">
        <v>300.61626848999998</v>
      </c>
      <c r="D172" s="112" t="str">
        <f t="shared" si="56"/>
        <v>N/A</v>
      </c>
      <c r="E172" s="113">
        <v>251.98900739999999</v>
      </c>
      <c r="F172" s="112" t="str">
        <f t="shared" si="57"/>
        <v>N/A</v>
      </c>
      <c r="G172" s="113">
        <v>255.95004931</v>
      </c>
      <c r="H172" s="112" t="str">
        <f t="shared" si="58"/>
        <v>N/A</v>
      </c>
      <c r="I172" s="114">
        <v>-16.2</v>
      </c>
      <c r="J172" s="114">
        <v>1.5720000000000001</v>
      </c>
      <c r="K172" s="115" t="s">
        <v>732</v>
      </c>
      <c r="L172" s="116" t="str">
        <f t="shared" si="59"/>
        <v>Yes</v>
      </c>
    </row>
    <row r="173" spans="1:12" ht="25" x14ac:dyDescent="0.25">
      <c r="A173" s="2" t="s">
        <v>546</v>
      </c>
      <c r="B173" s="115" t="s">
        <v>217</v>
      </c>
      <c r="C173" s="113">
        <v>49838659</v>
      </c>
      <c r="D173" s="112" t="str">
        <f t="shared" ref="D173:D181" si="64">IF($B173="N/A","N/A",IF(C173&gt;10,"No",IF(C173&lt;-10,"No","Yes")))</f>
        <v>N/A</v>
      </c>
      <c r="E173" s="113">
        <v>37468429</v>
      </c>
      <c r="F173" s="112" t="str">
        <f t="shared" ref="F173:F181" si="65">IF($B173="N/A","N/A",IF(E173&gt;10,"No",IF(E173&lt;-10,"No","Yes")))</f>
        <v>N/A</v>
      </c>
      <c r="G173" s="113">
        <v>37345866</v>
      </c>
      <c r="H173" s="112" t="str">
        <f t="shared" ref="H173:H181" si="66">IF($B173="N/A","N/A",IF(G173&gt;10,"No",IF(G173&lt;-10,"No","Yes")))</f>
        <v>N/A</v>
      </c>
      <c r="I173" s="114">
        <v>-24.8</v>
      </c>
      <c r="J173" s="114">
        <v>-0.32700000000000001</v>
      </c>
      <c r="K173" s="115" t="s">
        <v>732</v>
      </c>
      <c r="L173" s="116" t="str">
        <f t="shared" ref="L173:L181" si="67">IF(J173="Div by 0", "N/A", IF(K173="N/A","N/A", IF(J173&gt;VALUE(MID(K173,1,2)), "No", IF(J173&lt;-1*VALUE(MID(K173,1,2)), "No", "Yes"))))</f>
        <v>Yes</v>
      </c>
    </row>
    <row r="174" spans="1:12" ht="25" x14ac:dyDescent="0.25">
      <c r="A174" s="2" t="s">
        <v>1285</v>
      </c>
      <c r="B174" s="115" t="s">
        <v>217</v>
      </c>
      <c r="C174" s="113">
        <v>32037612</v>
      </c>
      <c r="D174" s="112" t="str">
        <f t="shared" si="64"/>
        <v>N/A</v>
      </c>
      <c r="E174" s="113">
        <v>31164906</v>
      </c>
      <c r="F174" s="112" t="str">
        <f t="shared" si="65"/>
        <v>N/A</v>
      </c>
      <c r="G174" s="113">
        <v>34840215</v>
      </c>
      <c r="H174" s="112" t="str">
        <f t="shared" si="66"/>
        <v>N/A</v>
      </c>
      <c r="I174" s="114">
        <v>-2.72</v>
      </c>
      <c r="J174" s="114">
        <v>11.79</v>
      </c>
      <c r="K174" s="115" t="s">
        <v>732</v>
      </c>
      <c r="L174" s="116" t="str">
        <f t="shared" si="67"/>
        <v>Yes</v>
      </c>
    </row>
    <row r="175" spans="1:12" ht="25" x14ac:dyDescent="0.25">
      <c r="A175" s="2" t="s">
        <v>547</v>
      </c>
      <c r="B175" s="115" t="s">
        <v>217</v>
      </c>
      <c r="C175" s="113">
        <v>3881944</v>
      </c>
      <c r="D175" s="112" t="str">
        <f t="shared" si="64"/>
        <v>N/A</v>
      </c>
      <c r="E175" s="113">
        <v>2791753</v>
      </c>
      <c r="F175" s="112" t="str">
        <f t="shared" si="65"/>
        <v>N/A</v>
      </c>
      <c r="G175" s="113">
        <v>3962840</v>
      </c>
      <c r="H175" s="112" t="str">
        <f t="shared" si="66"/>
        <v>N/A</v>
      </c>
      <c r="I175" s="114">
        <v>-28.1</v>
      </c>
      <c r="J175" s="114">
        <v>41.95</v>
      </c>
      <c r="K175" s="115" t="s">
        <v>732</v>
      </c>
      <c r="L175" s="116" t="str">
        <f t="shared" si="67"/>
        <v>No</v>
      </c>
    </row>
    <row r="176" spans="1:12" ht="25" x14ac:dyDescent="0.25">
      <c r="A176" s="2" t="s">
        <v>512</v>
      </c>
      <c r="B176" s="115" t="s">
        <v>217</v>
      </c>
      <c r="C176" s="113">
        <v>112809842</v>
      </c>
      <c r="D176" s="112" t="str">
        <f t="shared" si="64"/>
        <v>N/A</v>
      </c>
      <c r="E176" s="113">
        <v>120227428</v>
      </c>
      <c r="F176" s="112" t="str">
        <f t="shared" si="65"/>
        <v>N/A</v>
      </c>
      <c r="G176" s="113">
        <v>128855787</v>
      </c>
      <c r="H176" s="112" t="str">
        <f t="shared" si="66"/>
        <v>N/A</v>
      </c>
      <c r="I176" s="114">
        <v>6.5750000000000002</v>
      </c>
      <c r="J176" s="114">
        <v>7.1769999999999996</v>
      </c>
      <c r="K176" s="115" t="s">
        <v>732</v>
      </c>
      <c r="L176" s="116" t="str">
        <f t="shared" si="67"/>
        <v>Yes</v>
      </c>
    </row>
    <row r="177" spans="1:12" ht="25" x14ac:dyDescent="0.25">
      <c r="A177" s="2" t="s">
        <v>513</v>
      </c>
      <c r="B177" s="117" t="s">
        <v>217</v>
      </c>
      <c r="C177" s="118">
        <v>273.31468229000001</v>
      </c>
      <c r="D177" s="112" t="str">
        <f t="shared" si="64"/>
        <v>N/A</v>
      </c>
      <c r="E177" s="118">
        <v>193.91388662</v>
      </c>
      <c r="F177" s="112" t="str">
        <f t="shared" si="65"/>
        <v>N/A</v>
      </c>
      <c r="G177" s="118">
        <v>179.32241754</v>
      </c>
      <c r="H177" s="112" t="str">
        <f t="shared" si="66"/>
        <v>N/A</v>
      </c>
      <c r="I177" s="114">
        <v>-29.1</v>
      </c>
      <c r="J177" s="114">
        <v>-7.52</v>
      </c>
      <c r="K177" s="115" t="s">
        <v>732</v>
      </c>
      <c r="L177" s="116" t="str">
        <f t="shared" si="67"/>
        <v>Yes</v>
      </c>
    </row>
    <row r="178" spans="1:12" ht="25" x14ac:dyDescent="0.25">
      <c r="A178" s="2" t="s">
        <v>1286</v>
      </c>
      <c r="B178" s="117" t="s">
        <v>217</v>
      </c>
      <c r="C178" s="118">
        <v>175.69392758000001</v>
      </c>
      <c r="D178" s="112" t="str">
        <f t="shared" si="64"/>
        <v>N/A</v>
      </c>
      <c r="E178" s="118">
        <v>161.29067083000001</v>
      </c>
      <c r="F178" s="112" t="str">
        <f t="shared" si="65"/>
        <v>N/A</v>
      </c>
      <c r="G178" s="118">
        <v>167.29111548</v>
      </c>
      <c r="H178" s="112" t="str">
        <f t="shared" si="66"/>
        <v>N/A</v>
      </c>
      <c r="I178" s="114">
        <v>-8.1999999999999993</v>
      </c>
      <c r="J178" s="114">
        <v>3.72</v>
      </c>
      <c r="K178" s="115" t="s">
        <v>732</v>
      </c>
      <c r="L178" s="116" t="str">
        <f t="shared" si="67"/>
        <v>Yes</v>
      </c>
    </row>
    <row r="179" spans="1:12" ht="25" x14ac:dyDescent="0.25">
      <c r="A179" s="2" t="s">
        <v>514</v>
      </c>
      <c r="B179" s="117" t="s">
        <v>217</v>
      </c>
      <c r="C179" s="118">
        <v>21.288540106999999</v>
      </c>
      <c r="D179" s="112" t="str">
        <f t="shared" si="64"/>
        <v>N/A</v>
      </c>
      <c r="E179" s="118">
        <v>14.448422022000001</v>
      </c>
      <c r="F179" s="112" t="str">
        <f t="shared" si="65"/>
        <v>N/A</v>
      </c>
      <c r="G179" s="118">
        <v>19.028238603999998</v>
      </c>
      <c r="H179" s="112" t="str">
        <f t="shared" si="66"/>
        <v>N/A</v>
      </c>
      <c r="I179" s="114">
        <v>-32.1</v>
      </c>
      <c r="J179" s="114">
        <v>31.7</v>
      </c>
      <c r="K179" s="115" t="s">
        <v>732</v>
      </c>
      <c r="L179" s="116" t="str">
        <f t="shared" si="67"/>
        <v>No</v>
      </c>
    </row>
    <row r="180" spans="1:12" ht="25" x14ac:dyDescent="0.25">
      <c r="A180" s="2" t="s">
        <v>515</v>
      </c>
      <c r="B180" s="115" t="s">
        <v>217</v>
      </c>
      <c r="C180" s="113">
        <v>618.64798819999999</v>
      </c>
      <c r="D180" s="112" t="str">
        <f t="shared" si="64"/>
        <v>N/A</v>
      </c>
      <c r="E180" s="113">
        <v>622.22432228000002</v>
      </c>
      <c r="F180" s="112" t="str">
        <f t="shared" si="65"/>
        <v>N/A</v>
      </c>
      <c r="G180" s="113">
        <v>618.72259809000002</v>
      </c>
      <c r="H180" s="112" t="str">
        <f t="shared" si="66"/>
        <v>N/A</v>
      </c>
      <c r="I180" s="114">
        <v>0.57809999999999995</v>
      </c>
      <c r="J180" s="114">
        <v>-0.56299999999999994</v>
      </c>
      <c r="K180" s="115" t="s">
        <v>732</v>
      </c>
      <c r="L180" s="116" t="str">
        <f t="shared" si="67"/>
        <v>Yes</v>
      </c>
    </row>
    <row r="181" spans="1:12" ht="25" x14ac:dyDescent="0.25">
      <c r="A181" s="2" t="s">
        <v>1684</v>
      </c>
      <c r="B181" s="115" t="s">
        <v>217</v>
      </c>
      <c r="C181" s="119">
        <v>87.924255137000003</v>
      </c>
      <c r="D181" s="112" t="str">
        <f t="shared" si="64"/>
        <v>N/A</v>
      </c>
      <c r="E181" s="119">
        <v>87.762263095999998</v>
      </c>
      <c r="F181" s="112" t="str">
        <f t="shared" si="65"/>
        <v>N/A</v>
      </c>
      <c r="G181" s="119">
        <v>88.169652502999995</v>
      </c>
      <c r="H181" s="112" t="str">
        <f t="shared" si="66"/>
        <v>N/A</v>
      </c>
      <c r="I181" s="114">
        <v>-0.184</v>
      </c>
      <c r="J181" s="114">
        <v>0.4642</v>
      </c>
      <c r="K181" s="115" t="s">
        <v>732</v>
      </c>
      <c r="L181" s="116" t="str">
        <f t="shared" si="67"/>
        <v>Yes</v>
      </c>
    </row>
    <row r="182" spans="1:12" ht="25" x14ac:dyDescent="0.25">
      <c r="A182" s="2" t="s">
        <v>1685</v>
      </c>
      <c r="B182" s="120" t="s">
        <v>217</v>
      </c>
      <c r="C182" s="119" t="s">
        <v>217</v>
      </c>
      <c r="D182" s="116" t="str">
        <f t="shared" ref="D182:D185" si="68">IF($B182="N/A","N/A",IF(C182&lt;0,"No","Yes"))</f>
        <v>N/A</v>
      </c>
      <c r="E182" s="119">
        <v>91.773367477999997</v>
      </c>
      <c r="F182" s="116" t="str">
        <f t="shared" ref="F182:F185" si="69">IF($B182="N/A","N/A",IF(E182&lt;0,"No","Yes"))</f>
        <v>N/A</v>
      </c>
      <c r="G182" s="119">
        <v>90.154622908999997</v>
      </c>
      <c r="H182" s="116" t="str">
        <f t="shared" ref="H182:H185" si="70">IF($B182="N/A","N/A",IF(G182&lt;0,"No","Yes"))</f>
        <v>N/A</v>
      </c>
      <c r="I182" s="114" t="s">
        <v>217</v>
      </c>
      <c r="J182" s="114">
        <v>-1.76</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89.055857904999996</v>
      </c>
      <c r="F183" s="116" t="str">
        <f t="shared" si="69"/>
        <v>N/A</v>
      </c>
      <c r="G183" s="119">
        <v>89.265980569000007</v>
      </c>
      <c r="H183" s="116" t="str">
        <f t="shared" si="70"/>
        <v>N/A</v>
      </c>
      <c r="I183" s="114" t="s">
        <v>217</v>
      </c>
      <c r="J183" s="114">
        <v>0.2359</v>
      </c>
      <c r="K183" s="120" t="s">
        <v>732</v>
      </c>
      <c r="L183" s="116" t="str">
        <f t="shared" si="71"/>
        <v>Yes</v>
      </c>
    </row>
    <row r="184" spans="1:12" ht="25" x14ac:dyDescent="0.25">
      <c r="A184" s="2" t="s">
        <v>1687</v>
      </c>
      <c r="B184" s="120" t="s">
        <v>217</v>
      </c>
      <c r="C184" s="119" t="s">
        <v>217</v>
      </c>
      <c r="D184" s="116" t="str">
        <f t="shared" si="68"/>
        <v>N/A</v>
      </c>
      <c r="E184" s="119">
        <v>87.164946727</v>
      </c>
      <c r="F184" s="116" t="str">
        <f t="shared" si="69"/>
        <v>N/A</v>
      </c>
      <c r="G184" s="119">
        <v>87.750273988000004</v>
      </c>
      <c r="H184" s="116" t="str">
        <f t="shared" si="70"/>
        <v>N/A</v>
      </c>
      <c r="I184" s="114" t="s">
        <v>217</v>
      </c>
      <c r="J184" s="114">
        <v>0.67149999999999999</v>
      </c>
      <c r="K184" s="120" t="s">
        <v>732</v>
      </c>
      <c r="L184" s="116" t="str">
        <f t="shared" si="71"/>
        <v>Yes</v>
      </c>
    </row>
    <row r="185" spans="1:12" ht="25" x14ac:dyDescent="0.25">
      <c r="A185" s="2" t="s">
        <v>1688</v>
      </c>
      <c r="B185" s="120" t="s">
        <v>217</v>
      </c>
      <c r="C185" s="119" t="s">
        <v>217</v>
      </c>
      <c r="D185" s="116" t="str">
        <f t="shared" si="68"/>
        <v>N/A</v>
      </c>
      <c r="E185" s="119">
        <v>87.712431092000003</v>
      </c>
      <c r="F185" s="116" t="str">
        <f t="shared" si="69"/>
        <v>N/A</v>
      </c>
      <c r="G185" s="119">
        <v>88.202729789000003</v>
      </c>
      <c r="H185" s="116" t="str">
        <f t="shared" si="70"/>
        <v>N/A</v>
      </c>
      <c r="I185" s="114" t="s">
        <v>217</v>
      </c>
      <c r="J185" s="114">
        <v>0.55900000000000005</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8.5026549772000006</v>
      </c>
      <c r="F186" s="112" t="str">
        <f t="shared" ref="F186:F213" si="73">IF($B186="N/A","N/A",IF(E186&gt;10,"No",IF(E186&lt;-10,"No","Yes")))</f>
        <v>N/A</v>
      </c>
      <c r="G186" s="119">
        <v>6.9038370122000003</v>
      </c>
      <c r="H186" s="112" t="str">
        <f t="shared" ref="H186:H213" si="74">IF($B186="N/A","N/A",IF(G186&gt;10,"No",IF(G186&lt;-10,"No","Yes")))</f>
        <v>N/A</v>
      </c>
      <c r="I186" s="114" t="s">
        <v>217</v>
      </c>
      <c r="J186" s="114">
        <v>-18.8</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5.1753940000000005E-4</v>
      </c>
      <c r="F190" s="112" t="str">
        <f t="shared" si="73"/>
        <v>N/A</v>
      </c>
      <c r="G190" s="119">
        <v>9.6033343000000004E-3</v>
      </c>
      <c r="H190" s="112" t="str">
        <f t="shared" si="74"/>
        <v>N/A</v>
      </c>
      <c r="I190" s="114" t="s">
        <v>217</v>
      </c>
      <c r="J190" s="114">
        <v>1756</v>
      </c>
      <c r="K190" s="115" t="s">
        <v>732</v>
      </c>
      <c r="L190" s="116" t="str">
        <f t="shared" si="71"/>
        <v>No</v>
      </c>
    </row>
    <row r="191" spans="1:12" ht="25" x14ac:dyDescent="0.25">
      <c r="A191" s="2" t="s">
        <v>1694</v>
      </c>
      <c r="B191" s="117" t="s">
        <v>217</v>
      </c>
      <c r="C191" s="119" t="s">
        <v>217</v>
      </c>
      <c r="D191" s="112" t="str">
        <f t="shared" si="72"/>
        <v>N/A</v>
      </c>
      <c r="E191" s="119">
        <v>79.719700654999997</v>
      </c>
      <c r="F191" s="112" t="str">
        <f t="shared" si="73"/>
        <v>N/A</v>
      </c>
      <c r="G191" s="119">
        <v>74.925694200999999</v>
      </c>
      <c r="H191" s="112" t="str">
        <f t="shared" si="74"/>
        <v>N/A</v>
      </c>
      <c r="I191" s="114" t="s">
        <v>217</v>
      </c>
      <c r="J191" s="114">
        <v>-6.01</v>
      </c>
      <c r="K191" s="115" t="s">
        <v>732</v>
      </c>
      <c r="L191" s="116" t="str">
        <f t="shared" si="71"/>
        <v>Yes</v>
      </c>
    </row>
    <row r="192" spans="1:12" ht="25" x14ac:dyDescent="0.25">
      <c r="A192" s="2" t="s">
        <v>1695</v>
      </c>
      <c r="B192" s="117" t="s">
        <v>217</v>
      </c>
      <c r="C192" s="119" t="s">
        <v>217</v>
      </c>
      <c r="D192" s="112" t="str">
        <f t="shared" si="72"/>
        <v>N/A</v>
      </c>
      <c r="E192" s="119">
        <v>9.7297409200000004E-2</v>
      </c>
      <c r="F192" s="112" t="str">
        <f t="shared" si="73"/>
        <v>N/A</v>
      </c>
      <c r="G192" s="119">
        <v>34.950854937000003</v>
      </c>
      <c r="H192" s="112" t="str">
        <f t="shared" si="74"/>
        <v>N/A</v>
      </c>
      <c r="I192" s="114" t="s">
        <v>217</v>
      </c>
      <c r="J192" s="114">
        <v>35822</v>
      </c>
      <c r="K192" s="115" t="s">
        <v>732</v>
      </c>
      <c r="L192" s="116" t="str">
        <f t="shared" si="71"/>
        <v>No</v>
      </c>
    </row>
    <row r="193" spans="1:12" ht="25" x14ac:dyDescent="0.25">
      <c r="A193" s="2" t="s">
        <v>1696</v>
      </c>
      <c r="B193" s="117" t="s">
        <v>217</v>
      </c>
      <c r="C193" s="119" t="s">
        <v>217</v>
      </c>
      <c r="D193" s="112" t="str">
        <f t="shared" si="72"/>
        <v>N/A</v>
      </c>
      <c r="E193" s="119">
        <v>22.330272950000001</v>
      </c>
      <c r="F193" s="112" t="str">
        <f t="shared" si="73"/>
        <v>N/A</v>
      </c>
      <c r="G193" s="119">
        <v>24.203283379999998</v>
      </c>
      <c r="H193" s="112" t="str">
        <f t="shared" si="74"/>
        <v>N/A</v>
      </c>
      <c r="I193" s="114" t="s">
        <v>217</v>
      </c>
      <c r="J193" s="114">
        <v>8.3879999999999999</v>
      </c>
      <c r="K193" s="115" t="s">
        <v>732</v>
      </c>
      <c r="L193" s="116" t="str">
        <f t="shared" si="71"/>
        <v>Yes</v>
      </c>
    </row>
    <row r="194" spans="1:12" ht="25" x14ac:dyDescent="0.25">
      <c r="A194" s="2" t="s">
        <v>1697</v>
      </c>
      <c r="B194" s="117" t="s">
        <v>217</v>
      </c>
      <c r="C194" s="119" t="s">
        <v>217</v>
      </c>
      <c r="D194" s="112" t="str">
        <f t="shared" si="72"/>
        <v>N/A</v>
      </c>
      <c r="E194" s="119">
        <v>41.355021684999997</v>
      </c>
      <c r="F194" s="112" t="str">
        <f t="shared" si="73"/>
        <v>N/A</v>
      </c>
      <c r="G194" s="119">
        <v>35.014717109999999</v>
      </c>
      <c r="H194" s="112" t="str">
        <f t="shared" si="74"/>
        <v>N/A</v>
      </c>
      <c r="I194" s="114" t="s">
        <v>217</v>
      </c>
      <c r="J194" s="114">
        <v>-15.3</v>
      </c>
      <c r="K194" s="115" t="s">
        <v>732</v>
      </c>
      <c r="L194" s="116" t="str">
        <f t="shared" si="71"/>
        <v>Yes</v>
      </c>
    </row>
    <row r="195" spans="1:12" ht="25" x14ac:dyDescent="0.25">
      <c r="A195" s="2" t="s">
        <v>1698</v>
      </c>
      <c r="B195" s="117" t="s">
        <v>217</v>
      </c>
      <c r="C195" s="119" t="s">
        <v>217</v>
      </c>
      <c r="D195" s="112" t="str">
        <f t="shared" si="72"/>
        <v>N/A</v>
      </c>
      <c r="E195" s="119">
        <v>2.0365175808</v>
      </c>
      <c r="F195" s="112" t="str">
        <f t="shared" si="73"/>
        <v>N/A</v>
      </c>
      <c r="G195" s="119">
        <v>1.9826083616000001</v>
      </c>
      <c r="H195" s="112" t="str">
        <f t="shared" si="74"/>
        <v>N/A</v>
      </c>
      <c r="I195" s="114" t="s">
        <v>217</v>
      </c>
      <c r="J195" s="114">
        <v>-2.65</v>
      </c>
      <c r="K195" s="115" t="s">
        <v>732</v>
      </c>
      <c r="L195" s="116" t="str">
        <f t="shared" si="71"/>
        <v>Yes</v>
      </c>
    </row>
    <row r="196" spans="1:12" ht="25" x14ac:dyDescent="0.25">
      <c r="A196" s="2" t="s">
        <v>1699</v>
      </c>
      <c r="B196" s="117" t="s">
        <v>217</v>
      </c>
      <c r="C196" s="119" t="s">
        <v>217</v>
      </c>
      <c r="D196" s="112" t="str">
        <f t="shared" si="72"/>
        <v>N/A</v>
      </c>
      <c r="E196" s="119">
        <v>0.94399188499999998</v>
      </c>
      <c r="F196" s="112" t="str">
        <f t="shared" si="73"/>
        <v>N/A</v>
      </c>
      <c r="G196" s="119">
        <v>0.72985340509999996</v>
      </c>
      <c r="H196" s="112" t="str">
        <f t="shared" si="74"/>
        <v>N/A</v>
      </c>
      <c r="I196" s="114" t="s">
        <v>217</v>
      </c>
      <c r="J196" s="114">
        <v>-22.7</v>
      </c>
      <c r="K196" s="115" t="s">
        <v>732</v>
      </c>
      <c r="L196" s="116" t="str">
        <f t="shared" si="71"/>
        <v>Yes</v>
      </c>
    </row>
    <row r="197" spans="1:12" ht="25" x14ac:dyDescent="0.25">
      <c r="A197" s="2" t="s">
        <v>1700</v>
      </c>
      <c r="B197" s="117" t="s">
        <v>217</v>
      </c>
      <c r="C197" s="119" t="s">
        <v>217</v>
      </c>
      <c r="D197" s="112" t="str">
        <f t="shared" si="72"/>
        <v>N/A</v>
      </c>
      <c r="E197" s="119">
        <v>63.405305814000002</v>
      </c>
      <c r="F197" s="112" t="str">
        <f t="shared" si="73"/>
        <v>N/A</v>
      </c>
      <c r="G197" s="119">
        <v>59.243929491999999</v>
      </c>
      <c r="H197" s="112" t="str">
        <f t="shared" si="74"/>
        <v>N/A</v>
      </c>
      <c r="I197" s="114" t="s">
        <v>217</v>
      </c>
      <c r="J197" s="114">
        <v>-6.56</v>
      </c>
      <c r="K197" s="115" t="s">
        <v>732</v>
      </c>
      <c r="L197" s="116" t="str">
        <f t="shared" si="71"/>
        <v>Yes</v>
      </c>
    </row>
    <row r="198" spans="1:12" ht="25" x14ac:dyDescent="0.25">
      <c r="A198" s="2" t="s">
        <v>1701</v>
      </c>
      <c r="B198" s="117" t="s">
        <v>217</v>
      </c>
      <c r="C198" s="119" t="s">
        <v>217</v>
      </c>
      <c r="D198" s="112" t="str">
        <f t="shared" si="72"/>
        <v>N/A</v>
      </c>
      <c r="E198" s="119">
        <v>71.235159557000003</v>
      </c>
      <c r="F198" s="112" t="str">
        <f t="shared" si="73"/>
        <v>N/A</v>
      </c>
      <c r="G198" s="119">
        <v>70.072649224000003</v>
      </c>
      <c r="H198" s="112" t="str">
        <f t="shared" si="74"/>
        <v>N/A</v>
      </c>
      <c r="I198" s="114" t="s">
        <v>217</v>
      </c>
      <c r="J198" s="114">
        <v>-1.63</v>
      </c>
      <c r="K198" s="115" t="s">
        <v>732</v>
      </c>
      <c r="L198" s="116" t="str">
        <f t="shared" si="71"/>
        <v>Yes</v>
      </c>
    </row>
    <row r="199" spans="1:12" ht="25" x14ac:dyDescent="0.25">
      <c r="A199" s="2" t="s">
        <v>1702</v>
      </c>
      <c r="B199" s="117" t="s">
        <v>217</v>
      </c>
      <c r="C199" s="119" t="s">
        <v>217</v>
      </c>
      <c r="D199" s="112" t="str">
        <f t="shared" si="72"/>
        <v>N/A</v>
      </c>
      <c r="E199" s="119">
        <v>8.0927637640000007</v>
      </c>
      <c r="F199" s="112" t="str">
        <f t="shared" si="73"/>
        <v>N/A</v>
      </c>
      <c r="G199" s="119">
        <v>21.113410576</v>
      </c>
      <c r="H199" s="112" t="str">
        <f t="shared" si="74"/>
        <v>N/A</v>
      </c>
      <c r="I199" s="114" t="s">
        <v>217</v>
      </c>
      <c r="J199" s="114">
        <v>160.9</v>
      </c>
      <c r="K199" s="115" t="s">
        <v>732</v>
      </c>
      <c r="L199" s="116" t="str">
        <f t="shared" si="71"/>
        <v>No</v>
      </c>
    </row>
    <row r="200" spans="1:12" ht="25" x14ac:dyDescent="0.25">
      <c r="A200" s="2" t="s">
        <v>1703</v>
      </c>
      <c r="B200" s="117" t="s">
        <v>217</v>
      </c>
      <c r="C200" s="119" t="s">
        <v>217</v>
      </c>
      <c r="D200" s="112" t="str">
        <f t="shared" si="72"/>
        <v>N/A</v>
      </c>
      <c r="E200" s="119">
        <v>8.9379056215000006</v>
      </c>
      <c r="F200" s="112" t="str">
        <f t="shared" si="73"/>
        <v>N/A</v>
      </c>
      <c r="G200" s="119">
        <v>7.9318739465999997</v>
      </c>
      <c r="H200" s="112" t="str">
        <f t="shared" si="74"/>
        <v>N/A</v>
      </c>
      <c r="I200" s="114" t="s">
        <v>217</v>
      </c>
      <c r="J200" s="114">
        <v>-11.3</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0.72869549020000002</v>
      </c>
      <c r="F202" s="112" t="str">
        <f t="shared" si="73"/>
        <v>N/A</v>
      </c>
      <c r="G202" s="119">
        <v>0.50753621660000003</v>
      </c>
      <c r="H202" s="112" t="str">
        <f t="shared" si="74"/>
        <v>N/A</v>
      </c>
      <c r="I202" s="114" t="s">
        <v>217</v>
      </c>
      <c r="J202" s="114">
        <v>-30.4</v>
      </c>
      <c r="K202" s="115" t="s">
        <v>732</v>
      </c>
      <c r="L202" s="116" t="str">
        <f t="shared" si="71"/>
        <v>No</v>
      </c>
    </row>
    <row r="203" spans="1:12" ht="25" x14ac:dyDescent="0.25">
      <c r="A203" s="2" t="s">
        <v>1706</v>
      </c>
      <c r="B203" s="117" t="s">
        <v>217</v>
      </c>
      <c r="C203" s="119" t="s">
        <v>217</v>
      </c>
      <c r="D203" s="112" t="str">
        <f t="shared" si="72"/>
        <v>N/A</v>
      </c>
      <c r="E203" s="119">
        <v>9.8332487999999996E-3</v>
      </c>
      <c r="F203" s="112" t="str">
        <f t="shared" si="73"/>
        <v>N/A</v>
      </c>
      <c r="G203" s="119">
        <v>0.22039652169999999</v>
      </c>
      <c r="H203" s="112" t="str">
        <f t="shared" si="74"/>
        <v>N/A</v>
      </c>
      <c r="I203" s="114" t="s">
        <v>217</v>
      </c>
      <c r="J203" s="114">
        <v>2141</v>
      </c>
      <c r="K203" s="115" t="s">
        <v>732</v>
      </c>
      <c r="L203" s="116" t="str">
        <f t="shared" si="71"/>
        <v>No</v>
      </c>
    </row>
    <row r="204" spans="1:12" ht="25" x14ac:dyDescent="0.25">
      <c r="A204" s="2" t="s">
        <v>1707</v>
      </c>
      <c r="B204" s="117" t="s">
        <v>217</v>
      </c>
      <c r="C204" s="119" t="s">
        <v>217</v>
      </c>
      <c r="D204" s="112" t="str">
        <f t="shared" si="72"/>
        <v>N/A</v>
      </c>
      <c r="E204" s="119">
        <v>1.0133421659999999</v>
      </c>
      <c r="F204" s="112" t="str">
        <f t="shared" si="73"/>
        <v>N/A</v>
      </c>
      <c r="G204" s="119">
        <v>1.3367841315</v>
      </c>
      <c r="H204" s="112" t="str">
        <f t="shared" si="74"/>
        <v>N/A</v>
      </c>
      <c r="I204" s="114" t="s">
        <v>217</v>
      </c>
      <c r="J204" s="114">
        <v>31.92</v>
      </c>
      <c r="K204" s="115" t="s">
        <v>732</v>
      </c>
      <c r="L204" s="116" t="str">
        <f t="shared" si="71"/>
        <v>No</v>
      </c>
    </row>
    <row r="205" spans="1:12" ht="25" x14ac:dyDescent="0.25">
      <c r="A205" s="2" t="s">
        <v>1708</v>
      </c>
      <c r="B205" s="117" t="s">
        <v>217</v>
      </c>
      <c r="C205" s="119" t="s">
        <v>217</v>
      </c>
      <c r="D205" s="112" t="str">
        <f t="shared" si="72"/>
        <v>N/A</v>
      </c>
      <c r="E205" s="119">
        <v>8.0736148100000002E-2</v>
      </c>
      <c r="F205" s="112" t="str">
        <f t="shared" si="73"/>
        <v>N/A</v>
      </c>
      <c r="G205" s="119">
        <v>7.6346507499999994E-2</v>
      </c>
      <c r="H205" s="112" t="str">
        <f t="shared" si="74"/>
        <v>N/A</v>
      </c>
      <c r="I205" s="114" t="s">
        <v>217</v>
      </c>
      <c r="J205" s="114">
        <v>-5.44</v>
      </c>
      <c r="K205" s="115" t="s">
        <v>732</v>
      </c>
      <c r="L205" s="116" t="str">
        <f t="shared" si="71"/>
        <v>Yes</v>
      </c>
    </row>
    <row r="206" spans="1:12" ht="25" x14ac:dyDescent="0.25">
      <c r="A206" s="2" t="s">
        <v>1709</v>
      </c>
      <c r="B206" s="117" t="s">
        <v>217</v>
      </c>
      <c r="C206" s="119" t="s">
        <v>217</v>
      </c>
      <c r="D206" s="112" t="str">
        <f t="shared" si="72"/>
        <v>N/A</v>
      </c>
      <c r="E206" s="119">
        <v>20.357930256</v>
      </c>
      <c r="F206" s="112" t="str">
        <f t="shared" si="73"/>
        <v>N/A</v>
      </c>
      <c r="G206" s="119">
        <v>23.791300338999999</v>
      </c>
      <c r="H206" s="112" t="str">
        <f t="shared" si="74"/>
        <v>N/A</v>
      </c>
      <c r="I206" s="114" t="s">
        <v>217</v>
      </c>
      <c r="J206" s="114">
        <v>16.87</v>
      </c>
      <c r="K206" s="115" t="s">
        <v>732</v>
      </c>
      <c r="L206" s="116" t="str">
        <f t="shared" si="71"/>
        <v>Yes</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22.232458002000001</v>
      </c>
      <c r="F208" s="112" t="str">
        <f t="shared" si="73"/>
        <v>N/A</v>
      </c>
      <c r="G208" s="119">
        <v>21.111970075999999</v>
      </c>
      <c r="H208" s="112" t="str">
        <f t="shared" si="74"/>
        <v>N/A</v>
      </c>
      <c r="I208" s="114" t="s">
        <v>217</v>
      </c>
      <c r="J208" s="114">
        <v>-5.04</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6.0665969714000001</v>
      </c>
      <c r="F210" s="112" t="str">
        <f t="shared" si="73"/>
        <v>N/A</v>
      </c>
      <c r="G210" s="119">
        <v>0.4287888755</v>
      </c>
      <c r="H210" s="112" t="str">
        <f t="shared" si="74"/>
        <v>N/A</v>
      </c>
      <c r="I210" s="114" t="s">
        <v>217</v>
      </c>
      <c r="J210" s="114">
        <v>-92.9</v>
      </c>
      <c r="K210" s="115" t="s">
        <v>732</v>
      </c>
      <c r="L210" s="116" t="str">
        <f t="shared" si="71"/>
        <v>No</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0.98177226200000001</v>
      </c>
      <c r="F212" s="112" t="str">
        <f t="shared" si="73"/>
        <v>N/A</v>
      </c>
      <c r="G212" s="119">
        <v>0.69624173509999998</v>
      </c>
      <c r="H212" s="112" t="str">
        <f t="shared" si="74"/>
        <v>N/A</v>
      </c>
      <c r="I212" s="114" t="s">
        <v>217</v>
      </c>
      <c r="J212" s="114">
        <v>-29.1</v>
      </c>
      <c r="K212" s="115" t="s">
        <v>732</v>
      </c>
      <c r="L212" s="116" t="str">
        <f t="shared" si="71"/>
        <v>Yes</v>
      </c>
    </row>
    <row r="213" spans="1:12" ht="26.25" customHeight="1" x14ac:dyDescent="0.25">
      <c r="A213" s="2" t="s">
        <v>1716</v>
      </c>
      <c r="B213" s="117" t="s">
        <v>217</v>
      </c>
      <c r="C213" s="119" t="s">
        <v>217</v>
      </c>
      <c r="D213" s="112" t="str">
        <f t="shared" si="72"/>
        <v>N/A</v>
      </c>
      <c r="E213" s="119">
        <v>0.5108113983</v>
      </c>
      <c r="F213" s="112" t="str">
        <f t="shared" si="73"/>
        <v>N/A</v>
      </c>
      <c r="G213" s="119">
        <v>0.34043820009999998</v>
      </c>
      <c r="H213" s="112" t="str">
        <f t="shared" si="74"/>
        <v>N/A</v>
      </c>
      <c r="I213" s="114" t="s">
        <v>217</v>
      </c>
      <c r="J213" s="114">
        <v>-33.4</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555535</v>
      </c>
      <c r="D6" s="11" t="str">
        <f t="shared" ref="D6:D39" si="0">IF($B6="N/A","N/A",IF(C6&gt;10,"No",IF(C6&lt;-10,"No","Yes")))</f>
        <v>N/A</v>
      </c>
      <c r="E6" s="1">
        <v>576781</v>
      </c>
      <c r="F6" s="11" t="str">
        <f t="shared" ref="F6:F39" si="1">IF($B6="N/A","N/A",IF(E6&gt;10,"No",IF(E6&lt;-10,"No","Yes")))</f>
        <v>N/A</v>
      </c>
      <c r="G6" s="1">
        <v>611109</v>
      </c>
      <c r="H6" s="11" t="str">
        <f t="shared" ref="H6:H39" si="2">IF($B6="N/A","N/A",IF(G6&gt;10,"No",IF(G6&lt;-10,"No","Yes")))</f>
        <v>N/A</v>
      </c>
      <c r="I6" s="12">
        <v>3.8239999999999998</v>
      </c>
      <c r="J6" s="12">
        <v>5.952</v>
      </c>
      <c r="K6" s="41" t="s">
        <v>732</v>
      </c>
      <c r="L6" s="9" t="str">
        <f t="shared" ref="L6:L39" si="3">IF(J6="Div by 0", "N/A", IF(K6="N/A","N/A", IF(J6&gt;VALUE(MID(K6,1,2)), "No", IF(J6&lt;-1*VALUE(MID(K6,1,2)), "No", "Yes"))))</f>
        <v>Yes</v>
      </c>
    </row>
    <row r="7" spans="1:12" x14ac:dyDescent="0.25">
      <c r="A7" s="16" t="s">
        <v>4</v>
      </c>
      <c r="B7" s="33" t="s">
        <v>217</v>
      </c>
      <c r="C7" s="34">
        <v>506008</v>
      </c>
      <c r="D7" s="11" t="str">
        <f t="shared" si="0"/>
        <v>N/A</v>
      </c>
      <c r="E7" s="34">
        <v>531860</v>
      </c>
      <c r="F7" s="11" t="str">
        <f t="shared" si="1"/>
        <v>N/A</v>
      </c>
      <c r="G7" s="34">
        <v>559275</v>
      </c>
      <c r="H7" s="11" t="str">
        <f t="shared" si="2"/>
        <v>N/A</v>
      </c>
      <c r="I7" s="12">
        <v>5.109</v>
      </c>
      <c r="J7" s="12">
        <v>5.1550000000000002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91.518043426000006</v>
      </c>
      <c r="H8" s="11" t="str">
        <f t="shared" si="2"/>
        <v>N/A</v>
      </c>
      <c r="I8" s="12" t="s">
        <v>217</v>
      </c>
      <c r="J8" s="12" t="s">
        <v>217</v>
      </c>
      <c r="K8" s="41" t="s">
        <v>732</v>
      </c>
      <c r="L8" s="9" t="str">
        <f t="shared" si="3"/>
        <v>No</v>
      </c>
    </row>
    <row r="9" spans="1:12" x14ac:dyDescent="0.25">
      <c r="A9" s="16" t="s">
        <v>83</v>
      </c>
      <c r="B9" s="33" t="s">
        <v>217</v>
      </c>
      <c r="C9" s="34">
        <v>439488.91</v>
      </c>
      <c r="D9" s="11" t="str">
        <f t="shared" si="0"/>
        <v>N/A</v>
      </c>
      <c r="E9" s="34">
        <v>465714.52</v>
      </c>
      <c r="F9" s="11" t="str">
        <f t="shared" si="1"/>
        <v>N/A</v>
      </c>
      <c r="G9" s="34">
        <v>481104.32</v>
      </c>
      <c r="H9" s="11" t="str">
        <f t="shared" si="2"/>
        <v>N/A</v>
      </c>
      <c r="I9" s="12">
        <v>5.9669999999999996</v>
      </c>
      <c r="J9" s="12">
        <v>3.3050000000000002</v>
      </c>
      <c r="K9" s="41" t="s">
        <v>732</v>
      </c>
      <c r="L9" s="9" t="str">
        <f t="shared" si="3"/>
        <v>Yes</v>
      </c>
    </row>
    <row r="10" spans="1:12" x14ac:dyDescent="0.25">
      <c r="A10" s="16" t="s">
        <v>100</v>
      </c>
      <c r="B10" s="33" t="s">
        <v>217</v>
      </c>
      <c r="C10" s="34">
        <v>2437</v>
      </c>
      <c r="D10" s="11" t="str">
        <f t="shared" si="0"/>
        <v>N/A</v>
      </c>
      <c r="E10" s="34">
        <v>1913</v>
      </c>
      <c r="F10" s="11" t="str">
        <f t="shared" si="1"/>
        <v>N/A</v>
      </c>
      <c r="G10" s="34">
        <v>1336</v>
      </c>
      <c r="H10" s="11" t="str">
        <f t="shared" si="2"/>
        <v>N/A</v>
      </c>
      <c r="I10" s="12">
        <v>-21.5</v>
      </c>
      <c r="J10" s="12">
        <v>-30.2</v>
      </c>
      <c r="K10" s="41" t="s">
        <v>732</v>
      </c>
      <c r="L10" s="9" t="str">
        <f t="shared" si="3"/>
        <v>No</v>
      </c>
    </row>
    <row r="11" spans="1:12" x14ac:dyDescent="0.25">
      <c r="A11" s="16" t="s">
        <v>983</v>
      </c>
      <c r="B11" s="33" t="s">
        <v>217</v>
      </c>
      <c r="C11" s="34">
        <v>977</v>
      </c>
      <c r="D11" s="11" t="str">
        <f t="shared" si="0"/>
        <v>N/A</v>
      </c>
      <c r="E11" s="34">
        <v>844</v>
      </c>
      <c r="F11" s="11" t="str">
        <f t="shared" si="1"/>
        <v>N/A</v>
      </c>
      <c r="G11" s="34">
        <v>698</v>
      </c>
      <c r="H11" s="11" t="str">
        <f t="shared" si="2"/>
        <v>N/A</v>
      </c>
      <c r="I11" s="12">
        <v>-13.6</v>
      </c>
      <c r="J11" s="12">
        <v>-17.3</v>
      </c>
      <c r="K11" s="41" t="s">
        <v>732</v>
      </c>
      <c r="L11" s="9" t="str">
        <f t="shared" si="3"/>
        <v>Yes</v>
      </c>
    </row>
    <row r="12" spans="1:12" x14ac:dyDescent="0.25">
      <c r="A12" s="16" t="s">
        <v>984</v>
      </c>
      <c r="B12" s="33" t="s">
        <v>217</v>
      </c>
      <c r="C12" s="34">
        <v>132</v>
      </c>
      <c r="D12" s="11" t="str">
        <f t="shared" si="0"/>
        <v>N/A</v>
      </c>
      <c r="E12" s="34">
        <v>171</v>
      </c>
      <c r="F12" s="11" t="str">
        <f t="shared" si="1"/>
        <v>N/A</v>
      </c>
      <c r="G12" s="34">
        <v>169</v>
      </c>
      <c r="H12" s="11" t="str">
        <f t="shared" si="2"/>
        <v>N/A</v>
      </c>
      <c r="I12" s="12">
        <v>29.55</v>
      </c>
      <c r="J12" s="12">
        <v>-1.17</v>
      </c>
      <c r="K12" s="41" t="s">
        <v>732</v>
      </c>
      <c r="L12" s="9" t="str">
        <f t="shared" si="3"/>
        <v>Yes</v>
      </c>
    </row>
    <row r="13" spans="1:12" x14ac:dyDescent="0.25">
      <c r="A13" s="16" t="s">
        <v>985</v>
      </c>
      <c r="B13" s="33" t="s">
        <v>217</v>
      </c>
      <c r="C13" s="34">
        <v>600</v>
      </c>
      <c r="D13" s="11" t="str">
        <f t="shared" si="0"/>
        <v>N/A</v>
      </c>
      <c r="E13" s="34">
        <v>67</v>
      </c>
      <c r="F13" s="11" t="str">
        <f t="shared" si="1"/>
        <v>N/A</v>
      </c>
      <c r="G13" s="34">
        <v>29</v>
      </c>
      <c r="H13" s="11" t="str">
        <f t="shared" si="2"/>
        <v>N/A</v>
      </c>
      <c r="I13" s="12">
        <v>-88.8</v>
      </c>
      <c r="J13" s="12">
        <v>-56.7</v>
      </c>
      <c r="K13" s="41" t="s">
        <v>732</v>
      </c>
      <c r="L13" s="9" t="str">
        <f t="shared" si="3"/>
        <v>No</v>
      </c>
    </row>
    <row r="14" spans="1:12" x14ac:dyDescent="0.25">
      <c r="A14" s="16" t="s">
        <v>986</v>
      </c>
      <c r="B14" s="33" t="s">
        <v>217</v>
      </c>
      <c r="C14" s="34">
        <v>728</v>
      </c>
      <c r="D14" s="11" t="str">
        <f t="shared" si="0"/>
        <v>N/A</v>
      </c>
      <c r="E14" s="34">
        <v>831</v>
      </c>
      <c r="F14" s="11" t="str">
        <f t="shared" si="1"/>
        <v>N/A</v>
      </c>
      <c r="G14" s="34">
        <v>440</v>
      </c>
      <c r="H14" s="11" t="str">
        <f t="shared" si="2"/>
        <v>N/A</v>
      </c>
      <c r="I14" s="12">
        <v>14.15</v>
      </c>
      <c r="J14" s="12">
        <v>-47.1</v>
      </c>
      <c r="K14" s="41" t="s">
        <v>732</v>
      </c>
      <c r="L14" s="9" t="str">
        <f t="shared" si="3"/>
        <v>No</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117404</v>
      </c>
      <c r="D16" s="11" t="str">
        <f t="shared" si="0"/>
        <v>N/A</v>
      </c>
      <c r="E16" s="34">
        <v>119302</v>
      </c>
      <c r="F16" s="11" t="str">
        <f t="shared" si="1"/>
        <v>N/A</v>
      </c>
      <c r="G16" s="34">
        <v>120346</v>
      </c>
      <c r="H16" s="11" t="str">
        <f t="shared" si="2"/>
        <v>N/A</v>
      </c>
      <c r="I16" s="12">
        <v>1.617</v>
      </c>
      <c r="J16" s="12">
        <v>0.87509999999999999</v>
      </c>
      <c r="K16" s="41" t="s">
        <v>732</v>
      </c>
      <c r="L16" s="9" t="str">
        <f t="shared" si="3"/>
        <v>Yes</v>
      </c>
    </row>
    <row r="17" spans="1:12" x14ac:dyDescent="0.25">
      <c r="A17" s="4" t="s">
        <v>988</v>
      </c>
      <c r="B17" s="33" t="s">
        <v>217</v>
      </c>
      <c r="C17" s="34">
        <v>112069</v>
      </c>
      <c r="D17" s="11" t="str">
        <f t="shared" si="0"/>
        <v>N/A</v>
      </c>
      <c r="E17" s="34">
        <v>113734</v>
      </c>
      <c r="F17" s="11" t="str">
        <f t="shared" si="1"/>
        <v>N/A</v>
      </c>
      <c r="G17" s="34">
        <v>114186</v>
      </c>
      <c r="H17" s="11" t="str">
        <f t="shared" si="2"/>
        <v>N/A</v>
      </c>
      <c r="I17" s="12">
        <v>1.486</v>
      </c>
      <c r="J17" s="12">
        <v>0.39739999999999998</v>
      </c>
      <c r="K17" s="41" t="s">
        <v>732</v>
      </c>
      <c r="L17" s="9" t="str">
        <f t="shared" si="3"/>
        <v>Yes</v>
      </c>
    </row>
    <row r="18" spans="1:12" x14ac:dyDescent="0.25">
      <c r="A18" s="4" t="s">
        <v>989</v>
      </c>
      <c r="B18" s="33" t="s">
        <v>217</v>
      </c>
      <c r="C18" s="34">
        <v>2434</v>
      </c>
      <c r="D18" s="11" t="str">
        <f t="shared" si="0"/>
        <v>N/A</v>
      </c>
      <c r="E18" s="34">
        <v>2672</v>
      </c>
      <c r="F18" s="11" t="str">
        <f t="shared" si="1"/>
        <v>N/A</v>
      </c>
      <c r="G18" s="34">
        <v>2899</v>
      </c>
      <c r="H18" s="11" t="str">
        <f t="shared" si="2"/>
        <v>N/A</v>
      </c>
      <c r="I18" s="12">
        <v>9.7780000000000005</v>
      </c>
      <c r="J18" s="12">
        <v>8.4960000000000004</v>
      </c>
      <c r="K18" s="41" t="s">
        <v>732</v>
      </c>
      <c r="L18" s="9" t="str">
        <f t="shared" si="3"/>
        <v>Yes</v>
      </c>
    </row>
    <row r="19" spans="1:12" x14ac:dyDescent="0.25">
      <c r="A19" s="4" t="s">
        <v>990</v>
      </c>
      <c r="B19" s="33" t="s">
        <v>217</v>
      </c>
      <c r="C19" s="34">
        <v>841</v>
      </c>
      <c r="D19" s="11" t="str">
        <f t="shared" si="0"/>
        <v>N/A</v>
      </c>
      <c r="E19" s="34">
        <v>595</v>
      </c>
      <c r="F19" s="11" t="str">
        <f t="shared" si="1"/>
        <v>N/A</v>
      </c>
      <c r="G19" s="34">
        <v>622</v>
      </c>
      <c r="H19" s="11" t="str">
        <f t="shared" si="2"/>
        <v>N/A</v>
      </c>
      <c r="I19" s="12">
        <v>-29.3</v>
      </c>
      <c r="J19" s="12">
        <v>4.5380000000000003</v>
      </c>
      <c r="K19" s="41" t="s">
        <v>732</v>
      </c>
      <c r="L19" s="9" t="str">
        <f t="shared" si="3"/>
        <v>Yes</v>
      </c>
    </row>
    <row r="20" spans="1:12" x14ac:dyDescent="0.25">
      <c r="A20" s="4" t="s">
        <v>991</v>
      </c>
      <c r="B20" s="33" t="s">
        <v>217</v>
      </c>
      <c r="C20" s="34">
        <v>2060</v>
      </c>
      <c r="D20" s="11" t="str">
        <f t="shared" si="0"/>
        <v>N/A</v>
      </c>
      <c r="E20" s="34">
        <v>2301</v>
      </c>
      <c r="F20" s="11" t="str">
        <f t="shared" si="1"/>
        <v>N/A</v>
      </c>
      <c r="G20" s="34">
        <v>2639</v>
      </c>
      <c r="H20" s="11" t="str">
        <f t="shared" si="2"/>
        <v>N/A</v>
      </c>
      <c r="I20" s="12">
        <v>11.7</v>
      </c>
      <c r="J20" s="12">
        <v>14.69</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329501</v>
      </c>
      <c r="D22" s="11" t="str">
        <f t="shared" si="0"/>
        <v>N/A</v>
      </c>
      <c r="E22" s="34">
        <v>346683</v>
      </c>
      <c r="F22" s="11" t="str">
        <f t="shared" si="1"/>
        <v>N/A</v>
      </c>
      <c r="G22" s="34">
        <v>378151</v>
      </c>
      <c r="H22" s="11" t="str">
        <f t="shared" si="2"/>
        <v>N/A</v>
      </c>
      <c r="I22" s="12">
        <v>5.2149999999999999</v>
      </c>
      <c r="J22" s="12">
        <v>9.077</v>
      </c>
      <c r="K22" s="41" t="s">
        <v>732</v>
      </c>
      <c r="L22" s="9" t="str">
        <f t="shared" si="3"/>
        <v>Yes</v>
      </c>
    </row>
    <row r="23" spans="1:12" x14ac:dyDescent="0.25">
      <c r="A23" s="4" t="s">
        <v>993</v>
      </c>
      <c r="B23" s="33" t="s">
        <v>217</v>
      </c>
      <c r="C23" s="34">
        <v>91857</v>
      </c>
      <c r="D23" s="11" t="str">
        <f t="shared" si="0"/>
        <v>N/A</v>
      </c>
      <c r="E23" s="34">
        <v>96001</v>
      </c>
      <c r="F23" s="11" t="str">
        <f t="shared" si="1"/>
        <v>N/A</v>
      </c>
      <c r="G23" s="34">
        <v>97415</v>
      </c>
      <c r="H23" s="11" t="str">
        <f t="shared" si="2"/>
        <v>N/A</v>
      </c>
      <c r="I23" s="12">
        <v>4.5110000000000001</v>
      </c>
      <c r="J23" s="12">
        <v>1.4730000000000001</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5888</v>
      </c>
      <c r="D25" s="11" t="str">
        <f t="shared" si="0"/>
        <v>N/A</v>
      </c>
      <c r="E25" s="34">
        <v>5545</v>
      </c>
      <c r="F25" s="11" t="str">
        <f t="shared" si="1"/>
        <v>N/A</v>
      </c>
      <c r="G25" s="34">
        <v>5449</v>
      </c>
      <c r="H25" s="11" t="str">
        <f t="shared" si="2"/>
        <v>N/A</v>
      </c>
      <c r="I25" s="12">
        <v>-5.83</v>
      </c>
      <c r="J25" s="12">
        <v>-1.73</v>
      </c>
      <c r="K25" s="41" t="s">
        <v>732</v>
      </c>
      <c r="L25" s="9" t="str">
        <f t="shared" si="3"/>
        <v>Yes</v>
      </c>
    </row>
    <row r="26" spans="1:12" x14ac:dyDescent="0.25">
      <c r="A26" s="4" t="s">
        <v>996</v>
      </c>
      <c r="B26" s="33" t="s">
        <v>217</v>
      </c>
      <c r="C26" s="34">
        <v>207797</v>
      </c>
      <c r="D26" s="11" t="str">
        <f t="shared" si="0"/>
        <v>N/A</v>
      </c>
      <c r="E26" s="34">
        <v>223265</v>
      </c>
      <c r="F26" s="11" t="str">
        <f t="shared" si="1"/>
        <v>N/A</v>
      </c>
      <c r="G26" s="34">
        <v>251734</v>
      </c>
      <c r="H26" s="11" t="str">
        <f t="shared" si="2"/>
        <v>N/A</v>
      </c>
      <c r="I26" s="12">
        <v>7.444</v>
      </c>
      <c r="J26" s="12">
        <v>12.75</v>
      </c>
      <c r="K26" s="41" t="s">
        <v>732</v>
      </c>
      <c r="L26" s="9" t="str">
        <f t="shared" si="3"/>
        <v>Yes</v>
      </c>
    </row>
    <row r="27" spans="1:12" x14ac:dyDescent="0.25">
      <c r="A27" s="4" t="s">
        <v>997</v>
      </c>
      <c r="B27" s="33" t="s">
        <v>217</v>
      </c>
      <c r="C27" s="34">
        <v>13613</v>
      </c>
      <c r="D27" s="11" t="str">
        <f t="shared" si="0"/>
        <v>N/A</v>
      </c>
      <c r="E27" s="34">
        <v>11342</v>
      </c>
      <c r="F27" s="11" t="str">
        <f t="shared" si="1"/>
        <v>N/A</v>
      </c>
      <c r="G27" s="34">
        <v>11727</v>
      </c>
      <c r="H27" s="11" t="str">
        <f t="shared" si="2"/>
        <v>N/A</v>
      </c>
      <c r="I27" s="12">
        <v>-16.7</v>
      </c>
      <c r="J27" s="12">
        <v>3.3940000000000001</v>
      </c>
      <c r="K27" s="41" t="s">
        <v>732</v>
      </c>
      <c r="L27" s="9" t="str">
        <f t="shared" si="3"/>
        <v>Yes</v>
      </c>
    </row>
    <row r="28" spans="1:12" x14ac:dyDescent="0.25">
      <c r="A28" s="48" t="s">
        <v>998</v>
      </c>
      <c r="B28" s="33" t="s">
        <v>217</v>
      </c>
      <c r="C28" s="34">
        <v>10346</v>
      </c>
      <c r="D28" s="11" t="str">
        <f t="shared" si="0"/>
        <v>N/A</v>
      </c>
      <c r="E28" s="34">
        <v>10530</v>
      </c>
      <c r="F28" s="11" t="str">
        <f t="shared" si="1"/>
        <v>N/A</v>
      </c>
      <c r="G28" s="34">
        <v>11826</v>
      </c>
      <c r="H28" s="11" t="str">
        <f t="shared" si="2"/>
        <v>N/A</v>
      </c>
      <c r="I28" s="12">
        <v>1.778</v>
      </c>
      <c r="J28" s="12">
        <v>12.31</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106193</v>
      </c>
      <c r="D30" s="11" t="str">
        <f t="shared" si="0"/>
        <v>N/A</v>
      </c>
      <c r="E30" s="34">
        <v>108883</v>
      </c>
      <c r="F30" s="11" t="str">
        <f t="shared" si="1"/>
        <v>N/A</v>
      </c>
      <c r="G30" s="34">
        <v>111276</v>
      </c>
      <c r="H30" s="11" t="str">
        <f t="shared" si="2"/>
        <v>N/A</v>
      </c>
      <c r="I30" s="12">
        <v>2.5329999999999999</v>
      </c>
      <c r="J30" s="12">
        <v>2.198</v>
      </c>
      <c r="K30" s="41" t="s">
        <v>732</v>
      </c>
      <c r="L30" s="9" t="str">
        <f t="shared" si="3"/>
        <v>Yes</v>
      </c>
    </row>
    <row r="31" spans="1:12" x14ac:dyDescent="0.25">
      <c r="A31" s="42" t="s">
        <v>1000</v>
      </c>
      <c r="B31" s="33" t="s">
        <v>217</v>
      </c>
      <c r="C31" s="34">
        <v>53464</v>
      </c>
      <c r="D31" s="11" t="str">
        <f t="shared" si="0"/>
        <v>N/A</v>
      </c>
      <c r="E31" s="34">
        <v>55782</v>
      </c>
      <c r="F31" s="11" t="str">
        <f t="shared" si="1"/>
        <v>N/A</v>
      </c>
      <c r="G31" s="34">
        <v>57970</v>
      </c>
      <c r="H31" s="11" t="str">
        <f t="shared" si="2"/>
        <v>N/A</v>
      </c>
      <c r="I31" s="12">
        <v>4.3360000000000003</v>
      </c>
      <c r="J31" s="12">
        <v>3.9220000000000002</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12006</v>
      </c>
      <c r="D33" s="11" t="str">
        <f t="shared" si="0"/>
        <v>N/A</v>
      </c>
      <c r="E33" s="34">
        <v>12755</v>
      </c>
      <c r="F33" s="11" t="str">
        <f t="shared" si="1"/>
        <v>N/A</v>
      </c>
      <c r="G33" s="34">
        <v>12755</v>
      </c>
      <c r="H33" s="11" t="str">
        <f t="shared" si="2"/>
        <v>N/A</v>
      </c>
      <c r="I33" s="12">
        <v>6.2389999999999999</v>
      </c>
      <c r="J33" s="12">
        <v>0</v>
      </c>
      <c r="K33" s="41" t="s">
        <v>732</v>
      </c>
      <c r="L33" s="9" t="str">
        <f t="shared" si="3"/>
        <v>Yes</v>
      </c>
    </row>
    <row r="34" spans="1:12" x14ac:dyDescent="0.25">
      <c r="A34" s="42" t="s">
        <v>1003</v>
      </c>
      <c r="B34" s="33" t="s">
        <v>217</v>
      </c>
      <c r="C34" s="34">
        <v>24924</v>
      </c>
      <c r="D34" s="11" t="str">
        <f t="shared" si="0"/>
        <v>N/A</v>
      </c>
      <c r="E34" s="34">
        <v>24992</v>
      </c>
      <c r="F34" s="11" t="str">
        <f t="shared" si="1"/>
        <v>N/A</v>
      </c>
      <c r="G34" s="34">
        <v>25256</v>
      </c>
      <c r="H34" s="11" t="str">
        <f t="shared" si="2"/>
        <v>N/A</v>
      </c>
      <c r="I34" s="12">
        <v>0.27279999999999999</v>
      </c>
      <c r="J34" s="12">
        <v>1.056</v>
      </c>
      <c r="K34" s="41" t="s">
        <v>732</v>
      </c>
      <c r="L34" s="9" t="str">
        <f t="shared" si="3"/>
        <v>Yes</v>
      </c>
    </row>
    <row r="35" spans="1:12" x14ac:dyDescent="0.25">
      <c r="A35" s="42" t="s">
        <v>1004</v>
      </c>
      <c r="B35" s="33" t="s">
        <v>217</v>
      </c>
      <c r="C35" s="34">
        <v>15799</v>
      </c>
      <c r="D35" s="11" t="str">
        <f t="shared" si="0"/>
        <v>N/A</v>
      </c>
      <c r="E35" s="34">
        <v>15354</v>
      </c>
      <c r="F35" s="11" t="str">
        <f t="shared" si="1"/>
        <v>N/A</v>
      </c>
      <c r="G35" s="34">
        <v>15295</v>
      </c>
      <c r="H35" s="11" t="str">
        <f t="shared" si="2"/>
        <v>N/A</v>
      </c>
      <c r="I35" s="12">
        <v>-2.82</v>
      </c>
      <c r="J35" s="12">
        <v>-0.38400000000000001</v>
      </c>
      <c r="K35" s="41" t="s">
        <v>732</v>
      </c>
      <c r="L35" s="9" t="str">
        <f t="shared" si="3"/>
        <v>Yes</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5945</v>
      </c>
      <c r="D37" s="11" t="str">
        <f t="shared" si="0"/>
        <v>N/A</v>
      </c>
      <c r="E37" s="34">
        <v>4999</v>
      </c>
      <c r="F37" s="11" t="str">
        <f t="shared" si="1"/>
        <v>N/A</v>
      </c>
      <c r="G37" s="34">
        <v>4896</v>
      </c>
      <c r="H37" s="11" t="str">
        <f t="shared" si="2"/>
        <v>N/A</v>
      </c>
      <c r="I37" s="12">
        <v>-15.9</v>
      </c>
      <c r="J37" s="12">
        <v>-2.06</v>
      </c>
      <c r="K37" s="41" t="s">
        <v>732</v>
      </c>
      <c r="L37" s="9" t="str">
        <f t="shared" si="3"/>
        <v>Yes</v>
      </c>
    </row>
    <row r="38" spans="1:12" x14ac:dyDescent="0.25">
      <c r="A38" s="42" t="s">
        <v>84</v>
      </c>
      <c r="B38" s="33" t="s">
        <v>217</v>
      </c>
      <c r="C38" s="43">
        <v>2840903354</v>
      </c>
      <c r="D38" s="11" t="str">
        <f t="shared" si="0"/>
        <v>N/A</v>
      </c>
      <c r="E38" s="43">
        <v>2703487822</v>
      </c>
      <c r="F38" s="11" t="str">
        <f t="shared" si="1"/>
        <v>N/A</v>
      </c>
      <c r="G38" s="43">
        <v>2876087084</v>
      </c>
      <c r="H38" s="11" t="str">
        <f t="shared" si="2"/>
        <v>N/A</v>
      </c>
      <c r="I38" s="12">
        <v>-4.84</v>
      </c>
      <c r="J38" s="12">
        <v>6.3840000000000003</v>
      </c>
      <c r="K38" s="41" t="s">
        <v>732</v>
      </c>
      <c r="L38" s="9" t="str">
        <f t="shared" si="3"/>
        <v>Yes</v>
      </c>
    </row>
    <row r="39" spans="1:12" x14ac:dyDescent="0.25">
      <c r="A39" s="42" t="s">
        <v>1287</v>
      </c>
      <c r="B39" s="33" t="s">
        <v>217</v>
      </c>
      <c r="C39" s="43">
        <v>5113.8152484000002</v>
      </c>
      <c r="D39" s="11" t="str">
        <f t="shared" si="0"/>
        <v>N/A</v>
      </c>
      <c r="E39" s="43">
        <v>4687.1998592</v>
      </c>
      <c r="F39" s="11" t="str">
        <f t="shared" si="1"/>
        <v>N/A</v>
      </c>
      <c r="G39" s="43">
        <v>4706.3405775000001</v>
      </c>
      <c r="H39" s="11" t="str">
        <f t="shared" si="2"/>
        <v>N/A</v>
      </c>
      <c r="I39" s="12">
        <v>-8.34</v>
      </c>
      <c r="J39" s="12">
        <v>0.40839999999999999</v>
      </c>
      <c r="K39" s="41" t="s">
        <v>732</v>
      </c>
      <c r="L39" s="9" t="str">
        <f t="shared" si="3"/>
        <v>Yes</v>
      </c>
    </row>
    <row r="40" spans="1:12" x14ac:dyDescent="0.25">
      <c r="A40" s="42" t="s">
        <v>1288</v>
      </c>
      <c r="B40" s="33" t="s">
        <v>217</v>
      </c>
      <c r="C40" s="43">
        <v>5614.3447415999999</v>
      </c>
      <c r="D40" s="11" t="str">
        <f>IF($B40="N/A","N/A",IF(C40&gt;10,"No",IF(C40&lt;-10,"No","Yes")))</f>
        <v>N/A</v>
      </c>
      <c r="E40" s="43">
        <v>5083.0816794000002</v>
      </c>
      <c r="F40" s="11" t="str">
        <f>IF($B40="N/A","N/A",IF(E40&gt;10,"No",IF(E40&lt;-10,"No","Yes")))</f>
        <v>N/A</v>
      </c>
      <c r="G40" s="43">
        <v>5142.5275294000003</v>
      </c>
      <c r="H40" s="11" t="str">
        <f>IF($B40="N/A","N/A",IF(G40&gt;10,"No",IF(G40&lt;-10,"No","Yes")))</f>
        <v>N/A</v>
      </c>
      <c r="I40" s="12">
        <v>-9.4600000000000009</v>
      </c>
      <c r="J40" s="12">
        <v>1.169</v>
      </c>
      <c r="K40" s="41" t="s">
        <v>732</v>
      </c>
      <c r="L40" s="9" t="str">
        <f>IF(J40="Div by 0", "N/A", IF(K40="N/A","N/A", IF(J40&gt;VALUE(MID(K40,1,2)), "No", IF(J40&lt;-1*VALUE(MID(K40,1,2)), "No", "Yes"))))</f>
        <v>Yes</v>
      </c>
    </row>
    <row r="41" spans="1:12" x14ac:dyDescent="0.25">
      <c r="A41" s="42" t="s">
        <v>107</v>
      </c>
      <c r="B41" s="33" t="s">
        <v>217</v>
      </c>
      <c r="C41" s="43">
        <v>47142708</v>
      </c>
      <c r="D41" s="11" t="str">
        <f t="shared" ref="D41:D44" si="4">IF($B41="N/A","N/A",IF(C41&gt;10,"No",IF(C41&lt;-10,"No","Yes")))</f>
        <v>N/A</v>
      </c>
      <c r="E41" s="43">
        <v>52667810</v>
      </c>
      <c r="F41" s="11" t="str">
        <f t="shared" ref="F41:F44" si="5">IF($B41="N/A","N/A",IF(E41&gt;10,"No",IF(E41&lt;-10,"No","Yes")))</f>
        <v>N/A</v>
      </c>
      <c r="G41" s="43">
        <v>54165215</v>
      </c>
      <c r="H41" s="11" t="str">
        <f t="shared" ref="H41:H44" si="6">IF($B41="N/A","N/A",IF(G41&gt;10,"No",IF(G41&lt;-10,"No","Yes")))</f>
        <v>N/A</v>
      </c>
      <c r="I41" s="12">
        <v>11.72</v>
      </c>
      <c r="J41" s="12">
        <v>2.843</v>
      </c>
      <c r="K41" s="41" t="s">
        <v>732</v>
      </c>
      <c r="L41" s="9" t="str">
        <f t="shared" ref="L41:L43" si="7">IF(J41="Div by 0", "N/A", IF(K41="N/A","N/A", IF(J41&gt;VALUE(MID(K41,1,2)), "No", IF(J41&lt;-1*VALUE(MID(K41,1,2)), "No", "Yes"))))</f>
        <v>Yes</v>
      </c>
    </row>
    <row r="42" spans="1:12" x14ac:dyDescent="0.25">
      <c r="A42" s="42" t="s">
        <v>162</v>
      </c>
      <c r="B42" s="41" t="s">
        <v>221</v>
      </c>
      <c r="C42" s="1">
        <v>421</v>
      </c>
      <c r="D42" s="11" t="str">
        <f>IF($B42="N/A","N/A",IF(C42&gt;0,"No",IF(C42&lt;0,"No","Yes")))</f>
        <v>No</v>
      </c>
      <c r="E42" s="1">
        <v>319</v>
      </c>
      <c r="F42" s="11" t="str">
        <f>IF($B42="N/A","N/A",IF(E42&gt;0,"No",IF(E42&lt;0,"No","Yes")))</f>
        <v>No</v>
      </c>
      <c r="G42" s="1">
        <v>197</v>
      </c>
      <c r="H42" s="11" t="str">
        <f>IF($B42="N/A","N/A",IF(G42&gt;0,"No",IF(G42&lt;0,"No","Yes")))</f>
        <v>No</v>
      </c>
      <c r="I42" s="12">
        <v>-24.2</v>
      </c>
      <c r="J42" s="12">
        <v>-38.200000000000003</v>
      </c>
      <c r="K42" s="41" t="s">
        <v>732</v>
      </c>
      <c r="L42" s="9" t="str">
        <f t="shared" si="7"/>
        <v>No</v>
      </c>
    </row>
    <row r="43" spans="1:12" x14ac:dyDescent="0.25">
      <c r="A43" s="42" t="s">
        <v>160</v>
      </c>
      <c r="B43" s="33" t="s">
        <v>217</v>
      </c>
      <c r="C43" s="43">
        <v>1016596</v>
      </c>
      <c r="D43" s="11" t="str">
        <f t="shared" si="4"/>
        <v>N/A</v>
      </c>
      <c r="E43" s="43">
        <v>1112063</v>
      </c>
      <c r="F43" s="11" t="str">
        <f t="shared" si="5"/>
        <v>N/A</v>
      </c>
      <c r="G43" s="43">
        <v>252043</v>
      </c>
      <c r="H43" s="11" t="str">
        <f t="shared" si="6"/>
        <v>N/A</v>
      </c>
      <c r="I43" s="12">
        <v>9.391</v>
      </c>
      <c r="J43" s="12">
        <v>-77.3</v>
      </c>
      <c r="K43" s="41" t="s">
        <v>732</v>
      </c>
      <c r="L43" s="9" t="str">
        <f t="shared" si="7"/>
        <v>No</v>
      </c>
    </row>
    <row r="44" spans="1:12" x14ac:dyDescent="0.25">
      <c r="A44" s="42" t="s">
        <v>1289</v>
      </c>
      <c r="B44" s="33" t="s">
        <v>217</v>
      </c>
      <c r="C44" s="43">
        <v>2414.7173397000001</v>
      </c>
      <c r="D44" s="11" t="str">
        <f t="shared" si="4"/>
        <v>N/A</v>
      </c>
      <c r="E44" s="43">
        <v>3486.0909090999999</v>
      </c>
      <c r="F44" s="11" t="str">
        <f t="shared" si="5"/>
        <v>N/A</v>
      </c>
      <c r="G44" s="43">
        <v>1279.4060913999999</v>
      </c>
      <c r="H44" s="11" t="str">
        <f t="shared" si="6"/>
        <v>N/A</v>
      </c>
      <c r="I44" s="12">
        <v>44.37</v>
      </c>
      <c r="J44" s="12">
        <v>-63.3</v>
      </c>
      <c r="K44" s="41" t="s">
        <v>732</v>
      </c>
      <c r="L44" s="9" t="str">
        <f>IF(J44="Div by 0", "N/A", IF(OR(J44="N/A",K44="N/A"),"N/A", IF(J44&gt;VALUE(MID(K44,1,2)), "No", IF(J44&lt;-1*VALUE(MID(K44,1,2)), "No", "Yes"))))</f>
        <v>No</v>
      </c>
    </row>
    <row r="45" spans="1:12" x14ac:dyDescent="0.25">
      <c r="A45" s="42" t="s">
        <v>1290</v>
      </c>
      <c r="B45" s="33" t="s">
        <v>217</v>
      </c>
      <c r="C45" s="43">
        <v>17394.842019</v>
      </c>
      <c r="D45" s="11" t="str">
        <f t="shared" ref="D45:D71" si="8">IF($B45="N/A","N/A",IF(C45&gt;10,"No",IF(C45&lt;-10,"No","Yes")))</f>
        <v>N/A</v>
      </c>
      <c r="E45" s="43">
        <v>18501.206482000001</v>
      </c>
      <c r="F45" s="11" t="str">
        <f t="shared" ref="F45:F71" si="9">IF($B45="N/A","N/A",IF(E45&gt;10,"No",IF(E45&lt;-10,"No","Yes")))</f>
        <v>N/A</v>
      </c>
      <c r="G45" s="43">
        <v>17528.857784</v>
      </c>
      <c r="H45" s="11" t="str">
        <f t="shared" ref="H45:H71" si="10">IF($B45="N/A","N/A",IF(G45&gt;10,"No",IF(G45&lt;-10,"No","Yes")))</f>
        <v>N/A</v>
      </c>
      <c r="I45" s="12">
        <v>6.36</v>
      </c>
      <c r="J45" s="12">
        <v>-5.26</v>
      </c>
      <c r="K45" s="41" t="s">
        <v>732</v>
      </c>
      <c r="L45" s="9" t="str">
        <f t="shared" ref="L45:L71" si="11">IF(J45="Div by 0", "N/A", IF(K45="N/A","N/A", IF(J45&gt;VALUE(MID(K45,1,2)), "No", IF(J45&lt;-1*VALUE(MID(K45,1,2)), "No", "Yes"))))</f>
        <v>Yes</v>
      </c>
    </row>
    <row r="46" spans="1:12" x14ac:dyDescent="0.25">
      <c r="A46" s="42" t="s">
        <v>1291</v>
      </c>
      <c r="B46" s="33" t="s">
        <v>217</v>
      </c>
      <c r="C46" s="43">
        <v>15569.516888</v>
      </c>
      <c r="D46" s="11" t="str">
        <f t="shared" si="8"/>
        <v>N/A</v>
      </c>
      <c r="E46" s="43">
        <v>13754.120853</v>
      </c>
      <c r="F46" s="11" t="str">
        <f t="shared" si="9"/>
        <v>N/A</v>
      </c>
      <c r="G46" s="43">
        <v>12267.464183</v>
      </c>
      <c r="H46" s="11" t="str">
        <f t="shared" si="10"/>
        <v>N/A</v>
      </c>
      <c r="I46" s="12">
        <v>-11.7</v>
      </c>
      <c r="J46" s="12">
        <v>-10.8</v>
      </c>
      <c r="K46" s="41" t="s">
        <v>732</v>
      </c>
      <c r="L46" s="9" t="str">
        <f t="shared" si="11"/>
        <v>Yes</v>
      </c>
    </row>
    <row r="47" spans="1:12" x14ac:dyDescent="0.25">
      <c r="A47" s="42" t="s">
        <v>1292</v>
      </c>
      <c r="B47" s="33" t="s">
        <v>217</v>
      </c>
      <c r="C47" s="43">
        <v>11885.977273</v>
      </c>
      <c r="D47" s="11" t="str">
        <f t="shared" si="8"/>
        <v>N/A</v>
      </c>
      <c r="E47" s="43">
        <v>9333.7543860000005</v>
      </c>
      <c r="F47" s="11" t="str">
        <f t="shared" si="9"/>
        <v>N/A</v>
      </c>
      <c r="G47" s="43">
        <v>8577.2130178000007</v>
      </c>
      <c r="H47" s="11" t="str">
        <f t="shared" si="10"/>
        <v>N/A</v>
      </c>
      <c r="I47" s="12">
        <v>-21.5</v>
      </c>
      <c r="J47" s="12">
        <v>-8.11</v>
      </c>
      <c r="K47" s="41" t="s">
        <v>732</v>
      </c>
      <c r="L47" s="9" t="str">
        <f t="shared" si="11"/>
        <v>Yes</v>
      </c>
    </row>
    <row r="48" spans="1:12" x14ac:dyDescent="0.25">
      <c r="A48" s="42" t="s">
        <v>1293</v>
      </c>
      <c r="B48" s="33" t="s">
        <v>217</v>
      </c>
      <c r="C48" s="43">
        <v>732.71</v>
      </c>
      <c r="D48" s="11" t="str">
        <f t="shared" si="8"/>
        <v>N/A</v>
      </c>
      <c r="E48" s="43">
        <v>3550</v>
      </c>
      <c r="F48" s="11" t="str">
        <f t="shared" si="9"/>
        <v>N/A</v>
      </c>
      <c r="G48" s="43">
        <v>4650.5862069000004</v>
      </c>
      <c r="H48" s="11" t="str">
        <f t="shared" si="10"/>
        <v>N/A</v>
      </c>
      <c r="I48" s="12">
        <v>384.5</v>
      </c>
      <c r="J48" s="12">
        <v>31</v>
      </c>
      <c r="K48" s="41" t="s">
        <v>732</v>
      </c>
      <c r="L48" s="9" t="str">
        <f t="shared" si="11"/>
        <v>No</v>
      </c>
    </row>
    <row r="49" spans="1:12" x14ac:dyDescent="0.25">
      <c r="A49" s="42" t="s">
        <v>1294</v>
      </c>
      <c r="B49" s="33" t="s">
        <v>217</v>
      </c>
      <c r="C49" s="43">
        <v>34575.875</v>
      </c>
      <c r="D49" s="11" t="str">
        <f t="shared" si="8"/>
        <v>N/A</v>
      </c>
      <c r="E49" s="43">
        <v>26414.450059999999</v>
      </c>
      <c r="F49" s="11" t="str">
        <f t="shared" si="9"/>
        <v>N/A</v>
      </c>
      <c r="G49" s="43">
        <v>30162.381818000002</v>
      </c>
      <c r="H49" s="11" t="str">
        <f t="shared" si="10"/>
        <v>N/A</v>
      </c>
      <c r="I49" s="12">
        <v>-23.6</v>
      </c>
      <c r="J49" s="12">
        <v>14.19</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12886.840141999999</v>
      </c>
      <c r="D51" s="11" t="str">
        <f t="shared" si="8"/>
        <v>N/A</v>
      </c>
      <c r="E51" s="43">
        <v>11566.778410999999</v>
      </c>
      <c r="F51" s="11" t="str">
        <f t="shared" si="9"/>
        <v>N/A</v>
      </c>
      <c r="G51" s="43">
        <v>12461.240232</v>
      </c>
      <c r="H51" s="11" t="str">
        <f t="shared" si="10"/>
        <v>N/A</v>
      </c>
      <c r="I51" s="12">
        <v>-10.199999999999999</v>
      </c>
      <c r="J51" s="12">
        <v>7.7329999999999997</v>
      </c>
      <c r="K51" s="41" t="s">
        <v>732</v>
      </c>
      <c r="L51" s="9" t="str">
        <f t="shared" si="11"/>
        <v>Yes</v>
      </c>
    </row>
    <row r="52" spans="1:12" x14ac:dyDescent="0.25">
      <c r="A52" s="42" t="s">
        <v>1297</v>
      </c>
      <c r="B52" s="33" t="s">
        <v>217</v>
      </c>
      <c r="C52" s="43">
        <v>12439.787515</v>
      </c>
      <c r="D52" s="11" t="str">
        <f t="shared" si="8"/>
        <v>N/A</v>
      </c>
      <c r="E52" s="43">
        <v>11121.898553000001</v>
      </c>
      <c r="F52" s="11" t="str">
        <f t="shared" si="9"/>
        <v>N/A</v>
      </c>
      <c r="G52" s="43">
        <v>12034.768124</v>
      </c>
      <c r="H52" s="11" t="str">
        <f t="shared" si="10"/>
        <v>N/A</v>
      </c>
      <c r="I52" s="12">
        <v>-10.6</v>
      </c>
      <c r="J52" s="12">
        <v>8.2080000000000002</v>
      </c>
      <c r="K52" s="41" t="s">
        <v>732</v>
      </c>
      <c r="L52" s="9" t="str">
        <f t="shared" si="11"/>
        <v>Yes</v>
      </c>
    </row>
    <row r="53" spans="1:12" x14ac:dyDescent="0.25">
      <c r="A53" s="42" t="s">
        <v>1298</v>
      </c>
      <c r="B53" s="33" t="s">
        <v>217</v>
      </c>
      <c r="C53" s="43">
        <v>18187.025062000001</v>
      </c>
      <c r="D53" s="11" t="str">
        <f t="shared" si="8"/>
        <v>N/A</v>
      </c>
      <c r="E53" s="43">
        <v>15836.419535999999</v>
      </c>
      <c r="F53" s="11" t="str">
        <f t="shared" si="9"/>
        <v>N/A</v>
      </c>
      <c r="G53" s="43">
        <v>15247.803379999999</v>
      </c>
      <c r="H53" s="11" t="str">
        <f t="shared" si="10"/>
        <v>N/A</v>
      </c>
      <c r="I53" s="12">
        <v>-12.9</v>
      </c>
      <c r="J53" s="12">
        <v>-3.72</v>
      </c>
      <c r="K53" s="41" t="s">
        <v>732</v>
      </c>
      <c r="L53" s="9" t="str">
        <f t="shared" si="11"/>
        <v>Yes</v>
      </c>
    </row>
    <row r="54" spans="1:12" x14ac:dyDescent="0.25">
      <c r="A54" s="42" t="s">
        <v>1299</v>
      </c>
      <c r="B54" s="33" t="s">
        <v>217</v>
      </c>
      <c r="C54" s="43">
        <v>9476.1617122000007</v>
      </c>
      <c r="D54" s="11" t="str">
        <f t="shared" si="8"/>
        <v>N/A</v>
      </c>
      <c r="E54" s="43">
        <v>14455.132772999999</v>
      </c>
      <c r="F54" s="11" t="str">
        <f t="shared" si="9"/>
        <v>N/A</v>
      </c>
      <c r="G54" s="43">
        <v>13978.792605000001</v>
      </c>
      <c r="H54" s="11" t="str">
        <f t="shared" si="10"/>
        <v>N/A</v>
      </c>
      <c r="I54" s="12">
        <v>52.54</v>
      </c>
      <c r="J54" s="12">
        <v>-3.3</v>
      </c>
      <c r="K54" s="41" t="s">
        <v>732</v>
      </c>
      <c r="L54" s="9" t="str">
        <f t="shared" si="11"/>
        <v>Yes</v>
      </c>
    </row>
    <row r="55" spans="1:12" x14ac:dyDescent="0.25">
      <c r="A55" s="42" t="s">
        <v>1300</v>
      </c>
      <c r="B55" s="33" t="s">
        <v>217</v>
      </c>
      <c r="C55" s="43">
        <v>32337.554369000001</v>
      </c>
      <c r="D55" s="11" t="str">
        <f t="shared" si="8"/>
        <v>N/A</v>
      </c>
      <c r="E55" s="43">
        <v>27851.399826000001</v>
      </c>
      <c r="F55" s="11" t="str">
        <f t="shared" si="9"/>
        <v>N/A</v>
      </c>
      <c r="G55" s="43">
        <v>27495.336490999998</v>
      </c>
      <c r="H55" s="11" t="str">
        <f t="shared" si="10"/>
        <v>N/A</v>
      </c>
      <c r="I55" s="12">
        <v>-13.9</v>
      </c>
      <c r="J55" s="12">
        <v>-1.28</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2417.5127845000002</v>
      </c>
      <c r="D57" s="11" t="str">
        <f t="shared" si="8"/>
        <v>N/A</v>
      </c>
      <c r="E57" s="43">
        <v>2417.5679252</v>
      </c>
      <c r="F57" s="11" t="str">
        <f t="shared" si="9"/>
        <v>N/A</v>
      </c>
      <c r="G57" s="43">
        <v>2341.4445049999999</v>
      </c>
      <c r="H57" s="11" t="str">
        <f t="shared" si="10"/>
        <v>N/A</v>
      </c>
      <c r="I57" s="12">
        <v>2.3E-3</v>
      </c>
      <c r="J57" s="12">
        <v>-3.15</v>
      </c>
      <c r="K57" s="41" t="s">
        <v>732</v>
      </c>
      <c r="L57" s="9" t="str">
        <f t="shared" si="11"/>
        <v>Yes</v>
      </c>
    </row>
    <row r="58" spans="1:12" x14ac:dyDescent="0.25">
      <c r="A58" s="42" t="s">
        <v>1303</v>
      </c>
      <c r="B58" s="33" t="s">
        <v>217</v>
      </c>
      <c r="C58" s="43">
        <v>2278.3979119999999</v>
      </c>
      <c r="D58" s="11" t="str">
        <f t="shared" si="8"/>
        <v>N/A</v>
      </c>
      <c r="E58" s="43">
        <v>2321.4921614999998</v>
      </c>
      <c r="F58" s="11" t="str">
        <f t="shared" si="9"/>
        <v>N/A</v>
      </c>
      <c r="G58" s="43">
        <v>2249.6474773</v>
      </c>
      <c r="H58" s="11" t="str">
        <f t="shared" si="10"/>
        <v>N/A</v>
      </c>
      <c r="I58" s="12">
        <v>1.891</v>
      </c>
      <c r="J58" s="12">
        <v>-3.09</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2323.0163042999998</v>
      </c>
      <c r="D60" s="11" t="str">
        <f t="shared" si="8"/>
        <v>N/A</v>
      </c>
      <c r="E60" s="43">
        <v>2403.8955815999998</v>
      </c>
      <c r="F60" s="11" t="str">
        <f t="shared" si="9"/>
        <v>N/A</v>
      </c>
      <c r="G60" s="43">
        <v>2334.4828409000002</v>
      </c>
      <c r="H60" s="11" t="str">
        <f t="shared" si="10"/>
        <v>N/A</v>
      </c>
      <c r="I60" s="12">
        <v>3.4820000000000002</v>
      </c>
      <c r="J60" s="12">
        <v>-2.89</v>
      </c>
      <c r="K60" s="41" t="s">
        <v>732</v>
      </c>
      <c r="L60" s="9" t="str">
        <f t="shared" si="11"/>
        <v>Yes</v>
      </c>
    </row>
    <row r="61" spans="1:12" x14ac:dyDescent="0.25">
      <c r="A61" s="3" t="s">
        <v>1306</v>
      </c>
      <c r="B61" s="33" t="s">
        <v>217</v>
      </c>
      <c r="C61" s="43">
        <v>2045.5525537000001</v>
      </c>
      <c r="D61" s="11" t="str">
        <f t="shared" si="8"/>
        <v>N/A</v>
      </c>
      <c r="E61" s="43">
        <v>2053.2832374</v>
      </c>
      <c r="F61" s="11" t="str">
        <f t="shared" si="9"/>
        <v>N/A</v>
      </c>
      <c r="G61" s="43">
        <v>2017.7200736</v>
      </c>
      <c r="H61" s="11" t="str">
        <f t="shared" si="10"/>
        <v>N/A</v>
      </c>
      <c r="I61" s="12">
        <v>0.37790000000000001</v>
      </c>
      <c r="J61" s="12">
        <v>-1.73</v>
      </c>
      <c r="K61" s="41" t="s">
        <v>732</v>
      </c>
      <c r="L61" s="9" t="str">
        <f t="shared" si="11"/>
        <v>Yes</v>
      </c>
    </row>
    <row r="62" spans="1:12" x14ac:dyDescent="0.25">
      <c r="A62" s="3" t="s">
        <v>1307</v>
      </c>
      <c r="B62" s="33" t="s">
        <v>217</v>
      </c>
      <c r="C62" s="43">
        <v>2034.2078160999999</v>
      </c>
      <c r="D62" s="11" t="str">
        <f t="shared" si="8"/>
        <v>N/A</v>
      </c>
      <c r="E62" s="43">
        <v>1949.3255157999999</v>
      </c>
      <c r="F62" s="11" t="str">
        <f t="shared" si="9"/>
        <v>N/A</v>
      </c>
      <c r="G62" s="43">
        <v>1972.2195787000001</v>
      </c>
      <c r="H62" s="11" t="str">
        <f t="shared" si="10"/>
        <v>N/A</v>
      </c>
      <c r="I62" s="12">
        <v>-4.17</v>
      </c>
      <c r="J62" s="12">
        <v>1.1739999999999999</v>
      </c>
      <c r="K62" s="41" t="s">
        <v>732</v>
      </c>
      <c r="L62" s="9" t="str">
        <f t="shared" si="11"/>
        <v>Yes</v>
      </c>
    </row>
    <row r="63" spans="1:12" x14ac:dyDescent="0.25">
      <c r="A63" s="3" t="s">
        <v>1308</v>
      </c>
      <c r="B63" s="33" t="s">
        <v>217</v>
      </c>
      <c r="C63" s="43">
        <v>11681.50087</v>
      </c>
      <c r="D63" s="11" t="str">
        <f t="shared" si="8"/>
        <v>N/A</v>
      </c>
      <c r="E63" s="43">
        <v>11528.869801000001</v>
      </c>
      <c r="F63" s="11" t="str">
        <f t="shared" si="9"/>
        <v>N/A</v>
      </c>
      <c r="G63" s="43">
        <v>10357.907238</v>
      </c>
      <c r="H63" s="11" t="str">
        <f t="shared" si="10"/>
        <v>N/A</v>
      </c>
      <c r="I63" s="12">
        <v>-1.31</v>
      </c>
      <c r="J63" s="12">
        <v>-10.199999999999999</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4604.5658752999998</v>
      </c>
      <c r="D65" s="11" t="str">
        <f t="shared" si="8"/>
        <v>N/A</v>
      </c>
      <c r="E65" s="43">
        <v>4133.1109079999997</v>
      </c>
      <c r="F65" s="11" t="str">
        <f t="shared" si="9"/>
        <v>N/A</v>
      </c>
      <c r="G65" s="43">
        <v>4202.0609296000002</v>
      </c>
      <c r="H65" s="11" t="str">
        <f t="shared" si="10"/>
        <v>N/A</v>
      </c>
      <c r="I65" s="12">
        <v>-10.199999999999999</v>
      </c>
      <c r="J65" s="12">
        <v>1.6679999999999999</v>
      </c>
      <c r="K65" s="41" t="s">
        <v>732</v>
      </c>
      <c r="L65" s="9" t="str">
        <f t="shared" si="11"/>
        <v>Yes</v>
      </c>
    </row>
    <row r="66" spans="1:12" x14ac:dyDescent="0.25">
      <c r="A66" s="3" t="s">
        <v>1311</v>
      </c>
      <c r="B66" s="33" t="s">
        <v>217</v>
      </c>
      <c r="C66" s="43">
        <v>4433.2291074000004</v>
      </c>
      <c r="D66" s="11" t="str">
        <f t="shared" si="8"/>
        <v>N/A</v>
      </c>
      <c r="E66" s="43">
        <v>4049.0934172000002</v>
      </c>
      <c r="F66" s="11" t="str">
        <f t="shared" si="9"/>
        <v>N/A</v>
      </c>
      <c r="G66" s="43">
        <v>4140.1209073999999</v>
      </c>
      <c r="H66" s="11" t="str">
        <f t="shared" si="10"/>
        <v>N/A</v>
      </c>
      <c r="I66" s="12">
        <v>-8.66</v>
      </c>
      <c r="J66" s="12">
        <v>2.2480000000000002</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5362.6907380000002</v>
      </c>
      <c r="D68" s="11" t="str">
        <f t="shared" si="8"/>
        <v>N/A</v>
      </c>
      <c r="E68" s="43">
        <v>4716.6292433999997</v>
      </c>
      <c r="F68" s="11" t="str">
        <f t="shared" si="9"/>
        <v>N/A</v>
      </c>
      <c r="G68" s="43">
        <v>4861.5928654999998</v>
      </c>
      <c r="H68" s="11" t="str">
        <f t="shared" si="10"/>
        <v>N/A</v>
      </c>
      <c r="I68" s="12">
        <v>-12</v>
      </c>
      <c r="J68" s="12">
        <v>3.073</v>
      </c>
      <c r="K68" s="41" t="s">
        <v>732</v>
      </c>
      <c r="L68" s="9" t="str">
        <f t="shared" si="11"/>
        <v>Yes</v>
      </c>
    </row>
    <row r="69" spans="1:12" x14ac:dyDescent="0.25">
      <c r="A69" s="2" t="s">
        <v>1314</v>
      </c>
      <c r="B69" s="33" t="s">
        <v>217</v>
      </c>
      <c r="C69" s="43">
        <v>5667.9036671000003</v>
      </c>
      <c r="D69" s="11" t="str">
        <f t="shared" si="8"/>
        <v>N/A</v>
      </c>
      <c r="E69" s="43">
        <v>4951.8705986000004</v>
      </c>
      <c r="F69" s="11" t="str">
        <f t="shared" si="9"/>
        <v>N/A</v>
      </c>
      <c r="G69" s="43">
        <v>4967.2673027999999</v>
      </c>
      <c r="H69" s="11" t="str">
        <f t="shared" si="10"/>
        <v>N/A</v>
      </c>
      <c r="I69" s="12">
        <v>-12.6</v>
      </c>
      <c r="J69" s="12">
        <v>0.31090000000000001</v>
      </c>
      <c r="K69" s="41" t="s">
        <v>732</v>
      </c>
      <c r="L69" s="9" t="str">
        <f t="shared" si="11"/>
        <v>Yes</v>
      </c>
    </row>
    <row r="70" spans="1:12" x14ac:dyDescent="0.25">
      <c r="A70" s="42" t="s">
        <v>1315</v>
      </c>
      <c r="B70" s="33" t="s">
        <v>217</v>
      </c>
      <c r="C70" s="43">
        <v>2930.7682132</v>
      </c>
      <c r="D70" s="11" t="str">
        <f t="shared" si="8"/>
        <v>N/A</v>
      </c>
      <c r="E70" s="43">
        <v>2620.8955320999999</v>
      </c>
      <c r="F70" s="11" t="str">
        <f t="shared" si="9"/>
        <v>N/A</v>
      </c>
      <c r="G70" s="43">
        <v>2623.2627001999999</v>
      </c>
      <c r="H70" s="11" t="str">
        <f t="shared" si="10"/>
        <v>N/A</v>
      </c>
      <c r="I70" s="12">
        <v>-10.6</v>
      </c>
      <c r="J70" s="12">
        <v>9.0300000000000005E-2</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690735993</v>
      </c>
      <c r="D72" s="11" t="str">
        <f t="shared" ref="D72:D135" si="12">IF($B72="N/A","N/A",IF(C72&gt;10,"No",IF(C72&lt;-10,"No","Yes")))</f>
        <v>N/A</v>
      </c>
      <c r="E72" s="43">
        <v>523774822</v>
      </c>
      <c r="F72" s="11" t="str">
        <f t="shared" ref="F72:F135" si="13">IF($B72="N/A","N/A",IF(E72&gt;10,"No",IF(E72&lt;-10,"No","Yes")))</f>
        <v>N/A</v>
      </c>
      <c r="G72" s="43">
        <v>538063789</v>
      </c>
      <c r="H72" s="11" t="str">
        <f t="shared" ref="H72:H135" si="14">IF($B72="N/A","N/A",IF(G72&gt;10,"No",IF(G72&lt;-10,"No","Yes")))</f>
        <v>N/A</v>
      </c>
      <c r="I72" s="12">
        <v>-24.2</v>
      </c>
      <c r="J72" s="12">
        <v>2.7280000000000002</v>
      </c>
      <c r="K72" s="41" t="s">
        <v>732</v>
      </c>
      <c r="L72" s="9" t="str">
        <f t="shared" ref="L72:L132" si="15">IF(J72="Div by 0", "N/A", IF(K72="N/A","N/A", IF(J72&gt;VALUE(MID(K72,1,2)), "No", IF(J72&lt;-1*VALUE(MID(K72,1,2)), "No", "Yes"))))</f>
        <v>Yes</v>
      </c>
    </row>
    <row r="73" spans="1:12" x14ac:dyDescent="0.25">
      <c r="A73" s="42" t="s">
        <v>1625</v>
      </c>
      <c r="B73" s="33" t="s">
        <v>217</v>
      </c>
      <c r="C73" s="34">
        <v>63074</v>
      </c>
      <c r="D73" s="11" t="str">
        <f t="shared" si="12"/>
        <v>N/A</v>
      </c>
      <c r="E73" s="34">
        <v>74433</v>
      </c>
      <c r="F73" s="11" t="str">
        <f t="shared" si="13"/>
        <v>N/A</v>
      </c>
      <c r="G73" s="34">
        <v>74403</v>
      </c>
      <c r="H73" s="11" t="str">
        <f t="shared" si="14"/>
        <v>N/A</v>
      </c>
      <c r="I73" s="12">
        <v>18.010000000000002</v>
      </c>
      <c r="J73" s="12">
        <v>-0.04</v>
      </c>
      <c r="K73" s="41" t="s">
        <v>732</v>
      </c>
      <c r="L73" s="9" t="str">
        <f t="shared" si="15"/>
        <v>Yes</v>
      </c>
    </row>
    <row r="74" spans="1:12" x14ac:dyDescent="0.25">
      <c r="A74" s="42" t="s">
        <v>1317</v>
      </c>
      <c r="B74" s="33" t="s">
        <v>217</v>
      </c>
      <c r="C74" s="43">
        <v>10951.200067</v>
      </c>
      <c r="D74" s="11" t="str">
        <f t="shared" si="12"/>
        <v>N/A</v>
      </c>
      <c r="E74" s="43">
        <v>7036.8629774000001</v>
      </c>
      <c r="F74" s="11" t="str">
        <f t="shared" si="13"/>
        <v>N/A</v>
      </c>
      <c r="G74" s="43">
        <v>7231.7485720000004</v>
      </c>
      <c r="H74" s="11" t="str">
        <f t="shared" si="14"/>
        <v>N/A</v>
      </c>
      <c r="I74" s="12">
        <v>-35.700000000000003</v>
      </c>
      <c r="J74" s="12">
        <v>2.7690000000000001</v>
      </c>
      <c r="K74" s="41" t="s">
        <v>732</v>
      </c>
      <c r="L74" s="9" t="str">
        <f t="shared" si="15"/>
        <v>Yes</v>
      </c>
    </row>
    <row r="75" spans="1:12" x14ac:dyDescent="0.25">
      <c r="A75" s="42" t="s">
        <v>1318</v>
      </c>
      <c r="B75" s="33" t="s">
        <v>217</v>
      </c>
      <c r="C75" s="34">
        <v>8.7922281764000001</v>
      </c>
      <c r="D75" s="11" t="str">
        <f t="shared" si="12"/>
        <v>N/A</v>
      </c>
      <c r="E75" s="34">
        <v>5.5023309553999997</v>
      </c>
      <c r="F75" s="11" t="str">
        <f t="shared" si="13"/>
        <v>N/A</v>
      </c>
      <c r="G75" s="34">
        <v>5.5603671895</v>
      </c>
      <c r="H75" s="11" t="str">
        <f t="shared" si="14"/>
        <v>N/A</v>
      </c>
      <c r="I75" s="12">
        <v>-37.4</v>
      </c>
      <c r="J75" s="12">
        <v>1.0549999999999999</v>
      </c>
      <c r="K75" s="41" t="s">
        <v>732</v>
      </c>
      <c r="L75" s="9" t="str">
        <f t="shared" si="15"/>
        <v>Yes</v>
      </c>
    </row>
    <row r="76" spans="1:12" ht="25" x14ac:dyDescent="0.25">
      <c r="A76" s="42" t="s">
        <v>548</v>
      </c>
      <c r="B76" s="33" t="s">
        <v>217</v>
      </c>
      <c r="C76" s="43">
        <v>31365</v>
      </c>
      <c r="D76" s="11" t="str">
        <f t="shared" si="12"/>
        <v>N/A</v>
      </c>
      <c r="E76" s="43">
        <v>60286</v>
      </c>
      <c r="F76" s="11" t="str">
        <f t="shared" si="13"/>
        <v>N/A</v>
      </c>
      <c r="G76" s="43">
        <v>34321</v>
      </c>
      <c r="H76" s="11" t="str">
        <f t="shared" si="14"/>
        <v>N/A</v>
      </c>
      <c r="I76" s="12">
        <v>92.21</v>
      </c>
      <c r="J76" s="12">
        <v>-43.1</v>
      </c>
      <c r="K76" s="41" t="s">
        <v>732</v>
      </c>
      <c r="L76" s="9" t="str">
        <f t="shared" si="15"/>
        <v>No</v>
      </c>
    </row>
    <row r="77" spans="1:12" x14ac:dyDescent="0.25">
      <c r="A77" s="42" t="s">
        <v>549</v>
      </c>
      <c r="B77" s="33" t="s">
        <v>217</v>
      </c>
      <c r="C77" s="34">
        <v>11</v>
      </c>
      <c r="D77" s="11" t="str">
        <f t="shared" si="12"/>
        <v>N/A</v>
      </c>
      <c r="E77" s="34">
        <v>11</v>
      </c>
      <c r="F77" s="11" t="str">
        <f t="shared" si="13"/>
        <v>N/A</v>
      </c>
      <c r="G77" s="34">
        <v>11</v>
      </c>
      <c r="H77" s="11" t="str">
        <f t="shared" si="14"/>
        <v>N/A</v>
      </c>
      <c r="I77" s="12">
        <v>22.22</v>
      </c>
      <c r="J77" s="12">
        <v>-36.4</v>
      </c>
      <c r="K77" s="41" t="s">
        <v>732</v>
      </c>
      <c r="L77" s="9" t="str">
        <f t="shared" si="15"/>
        <v>No</v>
      </c>
    </row>
    <row r="78" spans="1:12" x14ac:dyDescent="0.25">
      <c r="A78" s="42" t="s">
        <v>1319</v>
      </c>
      <c r="B78" s="33" t="s">
        <v>217</v>
      </c>
      <c r="C78" s="43">
        <v>3485</v>
      </c>
      <c r="D78" s="11" t="str">
        <f t="shared" si="12"/>
        <v>N/A</v>
      </c>
      <c r="E78" s="43">
        <v>5480.5454545000002</v>
      </c>
      <c r="F78" s="11" t="str">
        <f t="shared" si="13"/>
        <v>N/A</v>
      </c>
      <c r="G78" s="43">
        <v>4903</v>
      </c>
      <c r="H78" s="11" t="str">
        <f t="shared" si="14"/>
        <v>N/A</v>
      </c>
      <c r="I78" s="12">
        <v>57.26</v>
      </c>
      <c r="J78" s="12">
        <v>-10.5</v>
      </c>
      <c r="K78" s="41" t="s">
        <v>732</v>
      </c>
      <c r="L78" s="9" t="str">
        <f t="shared" si="15"/>
        <v>Yes</v>
      </c>
    </row>
    <row r="79" spans="1:12" ht="25" x14ac:dyDescent="0.25">
      <c r="A79" s="42" t="s">
        <v>550</v>
      </c>
      <c r="B79" s="33" t="s">
        <v>217</v>
      </c>
      <c r="C79" s="43">
        <v>30473777</v>
      </c>
      <c r="D79" s="11" t="str">
        <f t="shared" si="12"/>
        <v>N/A</v>
      </c>
      <c r="E79" s="43">
        <v>35050873</v>
      </c>
      <c r="F79" s="11" t="str">
        <f t="shared" si="13"/>
        <v>N/A</v>
      </c>
      <c r="G79" s="43">
        <v>37782122</v>
      </c>
      <c r="H79" s="11" t="str">
        <f t="shared" si="14"/>
        <v>N/A</v>
      </c>
      <c r="I79" s="12">
        <v>15.02</v>
      </c>
      <c r="J79" s="12">
        <v>7.7919999999999998</v>
      </c>
      <c r="K79" s="41" t="s">
        <v>732</v>
      </c>
      <c r="L79" s="9" t="str">
        <f t="shared" si="15"/>
        <v>Yes</v>
      </c>
    </row>
    <row r="80" spans="1:12" x14ac:dyDescent="0.25">
      <c r="A80" s="42" t="s">
        <v>551</v>
      </c>
      <c r="B80" s="33" t="s">
        <v>217</v>
      </c>
      <c r="C80" s="34">
        <v>2421</v>
      </c>
      <c r="D80" s="11" t="str">
        <f t="shared" si="12"/>
        <v>N/A</v>
      </c>
      <c r="E80" s="34">
        <v>2631</v>
      </c>
      <c r="F80" s="11" t="str">
        <f t="shared" si="13"/>
        <v>N/A</v>
      </c>
      <c r="G80" s="34">
        <v>2748</v>
      </c>
      <c r="H80" s="11" t="str">
        <f t="shared" si="14"/>
        <v>N/A</v>
      </c>
      <c r="I80" s="12">
        <v>8.6739999999999995</v>
      </c>
      <c r="J80" s="12">
        <v>4.4470000000000001</v>
      </c>
      <c r="K80" s="41" t="s">
        <v>732</v>
      </c>
      <c r="L80" s="9" t="str">
        <f t="shared" si="15"/>
        <v>Yes</v>
      </c>
    </row>
    <row r="81" spans="1:12" ht="25" x14ac:dyDescent="0.25">
      <c r="A81" s="42" t="s">
        <v>1320</v>
      </c>
      <c r="B81" s="33" t="s">
        <v>217</v>
      </c>
      <c r="C81" s="43">
        <v>12587.268484</v>
      </c>
      <c r="D81" s="11" t="str">
        <f t="shared" si="12"/>
        <v>N/A</v>
      </c>
      <c r="E81" s="43">
        <v>13322.262638</v>
      </c>
      <c r="F81" s="11" t="str">
        <f t="shared" si="13"/>
        <v>N/A</v>
      </c>
      <c r="G81" s="43">
        <v>13748.952692999999</v>
      </c>
      <c r="H81" s="11" t="str">
        <f t="shared" si="14"/>
        <v>N/A</v>
      </c>
      <c r="I81" s="12">
        <v>5.8390000000000004</v>
      </c>
      <c r="J81" s="12">
        <v>3.2029999999999998</v>
      </c>
      <c r="K81" s="41" t="s">
        <v>732</v>
      </c>
      <c r="L81" s="9" t="str">
        <f t="shared" si="15"/>
        <v>Yes</v>
      </c>
    </row>
    <row r="82" spans="1:12" x14ac:dyDescent="0.25">
      <c r="A82" s="42" t="s">
        <v>552</v>
      </c>
      <c r="B82" s="33" t="s">
        <v>217</v>
      </c>
      <c r="C82" s="43">
        <v>29232382</v>
      </c>
      <c r="D82" s="11" t="str">
        <f t="shared" si="12"/>
        <v>N/A</v>
      </c>
      <c r="E82" s="43">
        <v>35877550</v>
      </c>
      <c r="F82" s="11" t="str">
        <f t="shared" si="13"/>
        <v>N/A</v>
      </c>
      <c r="G82" s="43">
        <v>39793518</v>
      </c>
      <c r="H82" s="11" t="str">
        <f t="shared" si="14"/>
        <v>N/A</v>
      </c>
      <c r="I82" s="12">
        <v>22.73</v>
      </c>
      <c r="J82" s="12">
        <v>10.91</v>
      </c>
      <c r="K82" s="41" t="s">
        <v>732</v>
      </c>
      <c r="L82" s="9" t="str">
        <f t="shared" si="15"/>
        <v>Yes</v>
      </c>
    </row>
    <row r="83" spans="1:12" x14ac:dyDescent="0.25">
      <c r="A83" s="42" t="s">
        <v>553</v>
      </c>
      <c r="B83" s="33" t="s">
        <v>217</v>
      </c>
      <c r="C83" s="34">
        <v>224</v>
      </c>
      <c r="D83" s="11" t="str">
        <f t="shared" si="12"/>
        <v>N/A</v>
      </c>
      <c r="E83" s="34">
        <v>180</v>
      </c>
      <c r="F83" s="11" t="str">
        <f t="shared" si="13"/>
        <v>N/A</v>
      </c>
      <c r="G83" s="34">
        <v>178</v>
      </c>
      <c r="H83" s="11" t="str">
        <f t="shared" si="14"/>
        <v>N/A</v>
      </c>
      <c r="I83" s="12">
        <v>-19.600000000000001</v>
      </c>
      <c r="J83" s="12">
        <v>-1.1100000000000001</v>
      </c>
      <c r="K83" s="41" t="s">
        <v>732</v>
      </c>
      <c r="L83" s="9" t="str">
        <f t="shared" si="15"/>
        <v>Yes</v>
      </c>
    </row>
    <row r="84" spans="1:12" x14ac:dyDescent="0.25">
      <c r="A84" s="42" t="s">
        <v>1321</v>
      </c>
      <c r="B84" s="33" t="s">
        <v>217</v>
      </c>
      <c r="C84" s="43">
        <v>130501.70536000001</v>
      </c>
      <c r="D84" s="11" t="str">
        <f t="shared" si="12"/>
        <v>N/A</v>
      </c>
      <c r="E84" s="43">
        <v>199319.72222</v>
      </c>
      <c r="F84" s="11" t="str">
        <f t="shared" si="13"/>
        <v>N/A</v>
      </c>
      <c r="G84" s="43">
        <v>223559.08989</v>
      </c>
      <c r="H84" s="11" t="str">
        <f t="shared" si="14"/>
        <v>N/A</v>
      </c>
      <c r="I84" s="12">
        <v>52.73</v>
      </c>
      <c r="J84" s="12">
        <v>12.16</v>
      </c>
      <c r="K84" s="41" t="s">
        <v>732</v>
      </c>
      <c r="L84" s="9" t="str">
        <f t="shared" si="15"/>
        <v>Yes</v>
      </c>
    </row>
    <row r="85" spans="1:12" x14ac:dyDescent="0.25">
      <c r="A85" s="42" t="s">
        <v>554</v>
      </c>
      <c r="B85" s="33" t="s">
        <v>217</v>
      </c>
      <c r="C85" s="43">
        <v>128693161</v>
      </c>
      <c r="D85" s="11" t="str">
        <f t="shared" si="12"/>
        <v>N/A</v>
      </c>
      <c r="E85" s="43">
        <v>113167756</v>
      </c>
      <c r="F85" s="11" t="str">
        <f t="shared" si="13"/>
        <v>N/A</v>
      </c>
      <c r="G85" s="43">
        <v>106349958</v>
      </c>
      <c r="H85" s="11" t="str">
        <f t="shared" si="14"/>
        <v>N/A</v>
      </c>
      <c r="I85" s="12">
        <v>-12.1</v>
      </c>
      <c r="J85" s="12">
        <v>-6.02</v>
      </c>
      <c r="K85" s="41" t="s">
        <v>732</v>
      </c>
      <c r="L85" s="9" t="str">
        <f t="shared" si="15"/>
        <v>Yes</v>
      </c>
    </row>
    <row r="86" spans="1:12" x14ac:dyDescent="0.25">
      <c r="A86" s="42" t="s">
        <v>555</v>
      </c>
      <c r="B86" s="33" t="s">
        <v>217</v>
      </c>
      <c r="C86" s="34">
        <v>4428</v>
      </c>
      <c r="D86" s="11" t="str">
        <f t="shared" si="12"/>
        <v>N/A</v>
      </c>
      <c r="E86" s="34">
        <v>4386</v>
      </c>
      <c r="F86" s="11" t="str">
        <f t="shared" si="13"/>
        <v>N/A</v>
      </c>
      <c r="G86" s="34">
        <v>4149</v>
      </c>
      <c r="H86" s="11" t="str">
        <f t="shared" si="14"/>
        <v>N/A</v>
      </c>
      <c r="I86" s="12">
        <v>-0.94899999999999995</v>
      </c>
      <c r="J86" s="12">
        <v>-5.4</v>
      </c>
      <c r="K86" s="41" t="s">
        <v>732</v>
      </c>
      <c r="L86" s="9" t="str">
        <f t="shared" si="15"/>
        <v>Yes</v>
      </c>
    </row>
    <row r="87" spans="1:12" x14ac:dyDescent="0.25">
      <c r="A87" s="42" t="s">
        <v>1322</v>
      </c>
      <c r="B87" s="33" t="s">
        <v>217</v>
      </c>
      <c r="C87" s="43">
        <v>29063.496160999999</v>
      </c>
      <c r="D87" s="11" t="str">
        <f t="shared" si="12"/>
        <v>N/A</v>
      </c>
      <c r="E87" s="43">
        <v>25802.041952</v>
      </c>
      <c r="F87" s="11" t="str">
        <f t="shared" si="13"/>
        <v>N/A</v>
      </c>
      <c r="G87" s="43">
        <v>25632.672450999999</v>
      </c>
      <c r="H87" s="11" t="str">
        <f t="shared" si="14"/>
        <v>N/A</v>
      </c>
      <c r="I87" s="12">
        <v>-11.2</v>
      </c>
      <c r="J87" s="12">
        <v>-0.65600000000000003</v>
      </c>
      <c r="K87" s="41" t="s">
        <v>732</v>
      </c>
      <c r="L87" s="9" t="str">
        <f t="shared" si="15"/>
        <v>Yes</v>
      </c>
    </row>
    <row r="88" spans="1:12" ht="25" x14ac:dyDescent="0.25">
      <c r="A88" s="42" t="s">
        <v>556</v>
      </c>
      <c r="B88" s="33" t="s">
        <v>217</v>
      </c>
      <c r="C88" s="43">
        <v>226381064</v>
      </c>
      <c r="D88" s="11" t="str">
        <f t="shared" si="12"/>
        <v>N/A</v>
      </c>
      <c r="E88" s="43">
        <v>251915276</v>
      </c>
      <c r="F88" s="11" t="str">
        <f t="shared" si="13"/>
        <v>N/A</v>
      </c>
      <c r="G88" s="43">
        <v>252254702</v>
      </c>
      <c r="H88" s="11" t="str">
        <f t="shared" si="14"/>
        <v>N/A</v>
      </c>
      <c r="I88" s="12">
        <v>11.28</v>
      </c>
      <c r="J88" s="12">
        <v>0.13469999999999999</v>
      </c>
      <c r="K88" s="41" t="s">
        <v>732</v>
      </c>
      <c r="L88" s="9" t="str">
        <f t="shared" si="15"/>
        <v>Yes</v>
      </c>
    </row>
    <row r="89" spans="1:12" x14ac:dyDescent="0.25">
      <c r="A89" s="42" t="s">
        <v>557</v>
      </c>
      <c r="B89" s="33" t="s">
        <v>217</v>
      </c>
      <c r="C89" s="34">
        <v>380656</v>
      </c>
      <c r="D89" s="11" t="str">
        <f t="shared" si="12"/>
        <v>N/A</v>
      </c>
      <c r="E89" s="34">
        <v>408284</v>
      </c>
      <c r="F89" s="11" t="str">
        <f t="shared" si="13"/>
        <v>N/A</v>
      </c>
      <c r="G89" s="34">
        <v>412902</v>
      </c>
      <c r="H89" s="11" t="str">
        <f t="shared" si="14"/>
        <v>N/A</v>
      </c>
      <c r="I89" s="12">
        <v>7.258</v>
      </c>
      <c r="J89" s="12">
        <v>1.131</v>
      </c>
      <c r="K89" s="41" t="s">
        <v>732</v>
      </c>
      <c r="L89" s="9" t="str">
        <f t="shared" si="15"/>
        <v>Yes</v>
      </c>
    </row>
    <row r="90" spans="1:12" x14ac:dyDescent="0.25">
      <c r="A90" s="42" t="s">
        <v>1323</v>
      </c>
      <c r="B90" s="33" t="s">
        <v>217</v>
      </c>
      <c r="C90" s="43">
        <v>594.71297970000001</v>
      </c>
      <c r="D90" s="11" t="str">
        <f t="shared" si="12"/>
        <v>N/A</v>
      </c>
      <c r="E90" s="43">
        <v>617.00991466999994</v>
      </c>
      <c r="F90" s="11" t="str">
        <f t="shared" si="13"/>
        <v>N/A</v>
      </c>
      <c r="G90" s="43">
        <v>610.93117011000004</v>
      </c>
      <c r="H90" s="11" t="str">
        <f t="shared" si="14"/>
        <v>N/A</v>
      </c>
      <c r="I90" s="12">
        <v>3.7490000000000001</v>
      </c>
      <c r="J90" s="12">
        <v>-0.98499999999999999</v>
      </c>
      <c r="K90" s="41" t="s">
        <v>732</v>
      </c>
      <c r="L90" s="9" t="str">
        <f t="shared" si="15"/>
        <v>Yes</v>
      </c>
    </row>
    <row r="91" spans="1:12" x14ac:dyDescent="0.25">
      <c r="A91" s="42" t="s">
        <v>558</v>
      </c>
      <c r="B91" s="33" t="s">
        <v>217</v>
      </c>
      <c r="C91" s="43">
        <v>71254902</v>
      </c>
      <c r="D91" s="11" t="str">
        <f t="shared" si="12"/>
        <v>N/A</v>
      </c>
      <c r="E91" s="43">
        <v>77889265</v>
      </c>
      <c r="F91" s="11" t="str">
        <f t="shared" si="13"/>
        <v>N/A</v>
      </c>
      <c r="G91" s="43">
        <v>82318292</v>
      </c>
      <c r="H91" s="11" t="str">
        <f t="shared" si="14"/>
        <v>N/A</v>
      </c>
      <c r="I91" s="12">
        <v>9.3109999999999999</v>
      </c>
      <c r="J91" s="12">
        <v>5.6859999999999999</v>
      </c>
      <c r="K91" s="41" t="s">
        <v>732</v>
      </c>
      <c r="L91" s="9" t="str">
        <f t="shared" si="15"/>
        <v>Yes</v>
      </c>
    </row>
    <row r="92" spans="1:12" x14ac:dyDescent="0.25">
      <c r="A92" s="42" t="s">
        <v>559</v>
      </c>
      <c r="B92" s="33" t="s">
        <v>217</v>
      </c>
      <c r="C92" s="34">
        <v>186650</v>
      </c>
      <c r="D92" s="11" t="str">
        <f t="shared" si="12"/>
        <v>N/A</v>
      </c>
      <c r="E92" s="34">
        <v>204856</v>
      </c>
      <c r="F92" s="11" t="str">
        <f t="shared" si="13"/>
        <v>N/A</v>
      </c>
      <c r="G92" s="34">
        <v>218623</v>
      </c>
      <c r="H92" s="11" t="str">
        <f t="shared" si="14"/>
        <v>N/A</v>
      </c>
      <c r="I92" s="12">
        <v>9.7539999999999996</v>
      </c>
      <c r="J92" s="12">
        <v>6.72</v>
      </c>
      <c r="K92" s="41" t="s">
        <v>732</v>
      </c>
      <c r="L92" s="9" t="str">
        <f t="shared" si="15"/>
        <v>Yes</v>
      </c>
    </row>
    <row r="93" spans="1:12" x14ac:dyDescent="0.25">
      <c r="A93" s="42" t="s">
        <v>1324</v>
      </c>
      <c r="B93" s="33" t="s">
        <v>217</v>
      </c>
      <c r="C93" s="43">
        <v>381.75677471</v>
      </c>
      <c r="D93" s="11" t="str">
        <f t="shared" si="12"/>
        <v>N/A</v>
      </c>
      <c r="E93" s="43">
        <v>380.21471179999998</v>
      </c>
      <c r="F93" s="11" t="str">
        <f t="shared" si="13"/>
        <v>N/A</v>
      </c>
      <c r="G93" s="43">
        <v>376.53079502000003</v>
      </c>
      <c r="H93" s="11" t="str">
        <f t="shared" si="14"/>
        <v>N/A</v>
      </c>
      <c r="I93" s="12">
        <v>-0.40400000000000003</v>
      </c>
      <c r="J93" s="12">
        <v>-0.96899999999999997</v>
      </c>
      <c r="K93" s="41" t="s">
        <v>732</v>
      </c>
      <c r="L93" s="9" t="str">
        <f t="shared" si="15"/>
        <v>Yes</v>
      </c>
    </row>
    <row r="94" spans="1:12" ht="25" x14ac:dyDescent="0.25">
      <c r="A94" s="42" t="s">
        <v>560</v>
      </c>
      <c r="B94" s="33" t="s">
        <v>217</v>
      </c>
      <c r="C94" s="43">
        <v>33501631</v>
      </c>
      <c r="D94" s="11" t="str">
        <f t="shared" si="12"/>
        <v>N/A</v>
      </c>
      <c r="E94" s="43">
        <v>38292410</v>
      </c>
      <c r="F94" s="11" t="str">
        <f t="shared" si="13"/>
        <v>N/A</v>
      </c>
      <c r="G94" s="43">
        <v>39020128</v>
      </c>
      <c r="H94" s="11" t="str">
        <f t="shared" si="14"/>
        <v>N/A</v>
      </c>
      <c r="I94" s="12">
        <v>14.3</v>
      </c>
      <c r="J94" s="12">
        <v>1.9</v>
      </c>
      <c r="K94" s="41" t="s">
        <v>732</v>
      </c>
      <c r="L94" s="9" t="str">
        <f t="shared" si="15"/>
        <v>Yes</v>
      </c>
    </row>
    <row r="95" spans="1:12" x14ac:dyDescent="0.25">
      <c r="A95" s="42" t="s">
        <v>561</v>
      </c>
      <c r="B95" s="33" t="s">
        <v>217</v>
      </c>
      <c r="C95" s="34">
        <v>155210</v>
      </c>
      <c r="D95" s="11" t="str">
        <f t="shared" si="12"/>
        <v>N/A</v>
      </c>
      <c r="E95" s="34">
        <v>166620</v>
      </c>
      <c r="F95" s="11" t="str">
        <f t="shared" si="13"/>
        <v>N/A</v>
      </c>
      <c r="G95" s="34">
        <v>169655</v>
      </c>
      <c r="H95" s="11" t="str">
        <f t="shared" si="14"/>
        <v>N/A</v>
      </c>
      <c r="I95" s="12">
        <v>7.351</v>
      </c>
      <c r="J95" s="12">
        <v>1.8220000000000001</v>
      </c>
      <c r="K95" s="41" t="s">
        <v>732</v>
      </c>
      <c r="L95" s="9" t="str">
        <f t="shared" si="15"/>
        <v>Yes</v>
      </c>
    </row>
    <row r="96" spans="1:12" ht="25" x14ac:dyDescent="0.25">
      <c r="A96" s="42" t="s">
        <v>1325</v>
      </c>
      <c r="B96" s="33" t="s">
        <v>217</v>
      </c>
      <c r="C96" s="43">
        <v>215.84711680999999</v>
      </c>
      <c r="D96" s="11" t="str">
        <f t="shared" si="12"/>
        <v>N/A</v>
      </c>
      <c r="E96" s="43">
        <v>229.81880927</v>
      </c>
      <c r="F96" s="11" t="str">
        <f t="shared" si="13"/>
        <v>N/A</v>
      </c>
      <c r="G96" s="43">
        <v>229.99692317</v>
      </c>
      <c r="H96" s="11" t="str">
        <f t="shared" si="14"/>
        <v>N/A</v>
      </c>
      <c r="I96" s="12">
        <v>6.4729999999999999</v>
      </c>
      <c r="J96" s="12">
        <v>7.7499999999999999E-2</v>
      </c>
      <c r="K96" s="41" t="s">
        <v>732</v>
      </c>
      <c r="L96" s="9" t="str">
        <f t="shared" si="15"/>
        <v>Yes</v>
      </c>
    </row>
    <row r="97" spans="1:12" ht="25" x14ac:dyDescent="0.25">
      <c r="A97" s="42" t="s">
        <v>562</v>
      </c>
      <c r="B97" s="33" t="s">
        <v>217</v>
      </c>
      <c r="C97" s="43">
        <v>182712453</v>
      </c>
      <c r="D97" s="11" t="str">
        <f t="shared" si="12"/>
        <v>N/A</v>
      </c>
      <c r="E97" s="43">
        <v>199130080</v>
      </c>
      <c r="F97" s="11" t="str">
        <f t="shared" si="13"/>
        <v>N/A</v>
      </c>
      <c r="G97" s="43">
        <v>206614586</v>
      </c>
      <c r="H97" s="11" t="str">
        <f t="shared" si="14"/>
        <v>N/A</v>
      </c>
      <c r="I97" s="12">
        <v>8.9849999999999994</v>
      </c>
      <c r="J97" s="12">
        <v>3.7589999999999999</v>
      </c>
      <c r="K97" s="41" t="s">
        <v>732</v>
      </c>
      <c r="L97" s="9" t="str">
        <f t="shared" si="15"/>
        <v>Yes</v>
      </c>
    </row>
    <row r="98" spans="1:12" x14ac:dyDescent="0.25">
      <c r="A98" s="42" t="s">
        <v>563</v>
      </c>
      <c r="B98" s="33" t="s">
        <v>217</v>
      </c>
      <c r="C98" s="34">
        <v>266742</v>
      </c>
      <c r="D98" s="11" t="str">
        <f t="shared" si="12"/>
        <v>N/A</v>
      </c>
      <c r="E98" s="34">
        <v>293481</v>
      </c>
      <c r="F98" s="11" t="str">
        <f t="shared" si="13"/>
        <v>N/A</v>
      </c>
      <c r="G98" s="34">
        <v>290498</v>
      </c>
      <c r="H98" s="11" t="str">
        <f t="shared" si="14"/>
        <v>N/A</v>
      </c>
      <c r="I98" s="12">
        <v>10.02</v>
      </c>
      <c r="J98" s="12">
        <v>-1.02</v>
      </c>
      <c r="K98" s="41" t="s">
        <v>732</v>
      </c>
      <c r="L98" s="9" t="str">
        <f t="shared" si="15"/>
        <v>Yes</v>
      </c>
    </row>
    <row r="99" spans="1:12" x14ac:dyDescent="0.25">
      <c r="A99" s="42" t="s">
        <v>1326</v>
      </c>
      <c r="B99" s="33" t="s">
        <v>217</v>
      </c>
      <c r="C99" s="43">
        <v>684.97819241000002</v>
      </c>
      <c r="D99" s="11" t="str">
        <f t="shared" si="12"/>
        <v>N/A</v>
      </c>
      <c r="E99" s="43">
        <v>678.51097686000003</v>
      </c>
      <c r="F99" s="11" t="str">
        <f t="shared" si="13"/>
        <v>N/A</v>
      </c>
      <c r="G99" s="43">
        <v>711.24271424000005</v>
      </c>
      <c r="H99" s="11" t="str">
        <f t="shared" si="14"/>
        <v>N/A</v>
      </c>
      <c r="I99" s="12">
        <v>-0.94399999999999995</v>
      </c>
      <c r="J99" s="12">
        <v>4.8239999999999998</v>
      </c>
      <c r="K99" s="41" t="s">
        <v>732</v>
      </c>
      <c r="L99" s="9" t="str">
        <f t="shared" si="15"/>
        <v>Yes</v>
      </c>
    </row>
    <row r="100" spans="1:12" x14ac:dyDescent="0.25">
      <c r="A100" s="42" t="s">
        <v>564</v>
      </c>
      <c r="B100" s="33" t="s">
        <v>217</v>
      </c>
      <c r="C100" s="43">
        <v>142354006</v>
      </c>
      <c r="D100" s="11" t="str">
        <f t="shared" si="12"/>
        <v>N/A</v>
      </c>
      <c r="E100" s="43">
        <v>168728735</v>
      </c>
      <c r="F100" s="11" t="str">
        <f t="shared" si="13"/>
        <v>N/A</v>
      </c>
      <c r="G100" s="43">
        <v>170717670</v>
      </c>
      <c r="H100" s="11" t="str">
        <f t="shared" si="14"/>
        <v>N/A</v>
      </c>
      <c r="I100" s="12">
        <v>18.53</v>
      </c>
      <c r="J100" s="12">
        <v>1.179</v>
      </c>
      <c r="K100" s="41" t="s">
        <v>732</v>
      </c>
      <c r="L100" s="9" t="str">
        <f t="shared" si="15"/>
        <v>Yes</v>
      </c>
    </row>
    <row r="101" spans="1:12" x14ac:dyDescent="0.25">
      <c r="A101" s="42" t="s">
        <v>565</v>
      </c>
      <c r="B101" s="33" t="s">
        <v>217</v>
      </c>
      <c r="C101" s="34">
        <v>212661</v>
      </c>
      <c r="D101" s="11" t="str">
        <f t="shared" si="12"/>
        <v>N/A</v>
      </c>
      <c r="E101" s="34">
        <v>236153</v>
      </c>
      <c r="F101" s="11" t="str">
        <f t="shared" si="13"/>
        <v>N/A</v>
      </c>
      <c r="G101" s="34">
        <v>248073</v>
      </c>
      <c r="H101" s="11" t="str">
        <f t="shared" si="14"/>
        <v>N/A</v>
      </c>
      <c r="I101" s="12">
        <v>11.05</v>
      </c>
      <c r="J101" s="12">
        <v>5.048</v>
      </c>
      <c r="K101" s="41" t="s">
        <v>732</v>
      </c>
      <c r="L101" s="9" t="str">
        <f t="shared" si="15"/>
        <v>Yes</v>
      </c>
    </row>
    <row r="102" spans="1:12" x14ac:dyDescent="0.25">
      <c r="A102" s="42" t="s">
        <v>1327</v>
      </c>
      <c r="B102" s="33" t="s">
        <v>217</v>
      </c>
      <c r="C102" s="43">
        <v>669.39404028000001</v>
      </c>
      <c r="D102" s="11" t="str">
        <f t="shared" si="12"/>
        <v>N/A</v>
      </c>
      <c r="E102" s="43">
        <v>714.48906006000004</v>
      </c>
      <c r="F102" s="11" t="str">
        <f t="shared" si="13"/>
        <v>N/A</v>
      </c>
      <c r="G102" s="43">
        <v>688.17513393000002</v>
      </c>
      <c r="H102" s="11" t="str">
        <f t="shared" si="14"/>
        <v>N/A</v>
      </c>
      <c r="I102" s="12">
        <v>6.7370000000000001</v>
      </c>
      <c r="J102" s="12">
        <v>-3.68</v>
      </c>
      <c r="K102" s="41" t="s">
        <v>732</v>
      </c>
      <c r="L102" s="9" t="str">
        <f t="shared" si="15"/>
        <v>Yes</v>
      </c>
    </row>
    <row r="103" spans="1:12" ht="25" x14ac:dyDescent="0.25">
      <c r="A103" s="42" t="s">
        <v>566</v>
      </c>
      <c r="B103" s="33" t="s">
        <v>217</v>
      </c>
      <c r="C103" s="43">
        <v>11985358</v>
      </c>
      <c r="D103" s="11" t="str">
        <f t="shared" si="12"/>
        <v>N/A</v>
      </c>
      <c r="E103" s="43">
        <v>9350541</v>
      </c>
      <c r="F103" s="11" t="str">
        <f t="shared" si="13"/>
        <v>N/A</v>
      </c>
      <c r="G103" s="43">
        <v>8281848</v>
      </c>
      <c r="H103" s="11" t="str">
        <f t="shared" si="14"/>
        <v>N/A</v>
      </c>
      <c r="I103" s="12">
        <v>-22</v>
      </c>
      <c r="J103" s="12">
        <v>-11.4</v>
      </c>
      <c r="K103" s="41" t="s">
        <v>732</v>
      </c>
      <c r="L103" s="9" t="str">
        <f t="shared" si="15"/>
        <v>Yes</v>
      </c>
    </row>
    <row r="104" spans="1:12" x14ac:dyDescent="0.25">
      <c r="A104" s="42" t="s">
        <v>567</v>
      </c>
      <c r="B104" s="33" t="s">
        <v>217</v>
      </c>
      <c r="C104" s="34">
        <v>6580</v>
      </c>
      <c r="D104" s="11" t="str">
        <f t="shared" si="12"/>
        <v>N/A</v>
      </c>
      <c r="E104" s="34">
        <v>6042</v>
      </c>
      <c r="F104" s="11" t="str">
        <f t="shared" si="13"/>
        <v>N/A</v>
      </c>
      <c r="G104" s="34">
        <v>5638</v>
      </c>
      <c r="H104" s="11" t="str">
        <f t="shared" si="14"/>
        <v>N/A</v>
      </c>
      <c r="I104" s="12">
        <v>-8.18</v>
      </c>
      <c r="J104" s="12">
        <v>-6.69</v>
      </c>
      <c r="K104" s="41" t="s">
        <v>732</v>
      </c>
      <c r="L104" s="9" t="str">
        <f t="shared" si="15"/>
        <v>Yes</v>
      </c>
    </row>
    <row r="105" spans="1:12" x14ac:dyDescent="0.25">
      <c r="A105" s="42" t="s">
        <v>1328</v>
      </c>
      <c r="B105" s="33" t="s">
        <v>217</v>
      </c>
      <c r="C105" s="43">
        <v>1821.4829787000001</v>
      </c>
      <c r="D105" s="11" t="str">
        <f t="shared" si="12"/>
        <v>N/A</v>
      </c>
      <c r="E105" s="43">
        <v>1547.5903674000001</v>
      </c>
      <c r="F105" s="11" t="str">
        <f t="shared" si="13"/>
        <v>N/A</v>
      </c>
      <c r="G105" s="43">
        <v>1468.9336644</v>
      </c>
      <c r="H105" s="11" t="str">
        <f t="shared" si="14"/>
        <v>N/A</v>
      </c>
      <c r="I105" s="12">
        <v>-15</v>
      </c>
      <c r="J105" s="12">
        <v>-5.08</v>
      </c>
      <c r="K105" s="41" t="s">
        <v>732</v>
      </c>
      <c r="L105" s="9" t="str">
        <f t="shared" si="15"/>
        <v>Yes</v>
      </c>
    </row>
    <row r="106" spans="1:12" x14ac:dyDescent="0.25">
      <c r="A106" s="42" t="s">
        <v>568</v>
      </c>
      <c r="B106" s="33" t="s">
        <v>217</v>
      </c>
      <c r="C106" s="43">
        <v>198363433</v>
      </c>
      <c r="D106" s="11" t="str">
        <f t="shared" si="12"/>
        <v>N/A</v>
      </c>
      <c r="E106" s="43">
        <v>212517701</v>
      </c>
      <c r="F106" s="11" t="str">
        <f t="shared" si="13"/>
        <v>N/A</v>
      </c>
      <c r="G106" s="43">
        <v>223898007</v>
      </c>
      <c r="H106" s="11" t="str">
        <f t="shared" si="14"/>
        <v>N/A</v>
      </c>
      <c r="I106" s="12">
        <v>7.1360000000000001</v>
      </c>
      <c r="J106" s="12">
        <v>5.3550000000000004</v>
      </c>
      <c r="K106" s="41" t="s">
        <v>732</v>
      </c>
      <c r="L106" s="9" t="str">
        <f t="shared" si="15"/>
        <v>Yes</v>
      </c>
    </row>
    <row r="107" spans="1:12" x14ac:dyDescent="0.25">
      <c r="A107" s="42" t="s">
        <v>569</v>
      </c>
      <c r="B107" s="33" t="s">
        <v>217</v>
      </c>
      <c r="C107" s="34">
        <v>341364</v>
      </c>
      <c r="D107" s="11" t="str">
        <f t="shared" si="12"/>
        <v>N/A</v>
      </c>
      <c r="E107" s="34">
        <v>366507</v>
      </c>
      <c r="F107" s="11" t="str">
        <f t="shared" si="13"/>
        <v>N/A</v>
      </c>
      <c r="G107" s="34">
        <v>362914</v>
      </c>
      <c r="H107" s="11" t="str">
        <f t="shared" si="14"/>
        <v>N/A</v>
      </c>
      <c r="I107" s="12">
        <v>7.3650000000000002</v>
      </c>
      <c r="J107" s="12">
        <v>-0.98</v>
      </c>
      <c r="K107" s="41" t="s">
        <v>732</v>
      </c>
      <c r="L107" s="9" t="str">
        <f t="shared" si="15"/>
        <v>Yes</v>
      </c>
    </row>
    <row r="108" spans="1:12" x14ac:dyDescent="0.25">
      <c r="A108" s="42" t="s">
        <v>1329</v>
      </c>
      <c r="B108" s="33" t="s">
        <v>217</v>
      </c>
      <c r="C108" s="43">
        <v>581.09066274999998</v>
      </c>
      <c r="D108" s="11" t="str">
        <f t="shared" si="12"/>
        <v>N/A</v>
      </c>
      <c r="E108" s="43">
        <v>579.84622667999997</v>
      </c>
      <c r="F108" s="11" t="str">
        <f t="shared" si="13"/>
        <v>N/A</v>
      </c>
      <c r="G108" s="43">
        <v>616.94508065000002</v>
      </c>
      <c r="H108" s="11" t="str">
        <f t="shared" si="14"/>
        <v>N/A</v>
      </c>
      <c r="I108" s="12">
        <v>-0.214</v>
      </c>
      <c r="J108" s="12">
        <v>6.3979999999999997</v>
      </c>
      <c r="K108" s="41" t="s">
        <v>732</v>
      </c>
      <c r="L108" s="9" t="str">
        <f t="shared" si="15"/>
        <v>Yes</v>
      </c>
    </row>
    <row r="109" spans="1:12" x14ac:dyDescent="0.25">
      <c r="A109" s="42" t="s">
        <v>570</v>
      </c>
      <c r="B109" s="33" t="s">
        <v>217</v>
      </c>
      <c r="C109" s="43">
        <v>572588882</v>
      </c>
      <c r="D109" s="11" t="str">
        <f t="shared" si="12"/>
        <v>N/A</v>
      </c>
      <c r="E109" s="43">
        <v>465231461</v>
      </c>
      <c r="F109" s="11" t="str">
        <f t="shared" si="13"/>
        <v>N/A</v>
      </c>
      <c r="G109" s="43">
        <v>551971444</v>
      </c>
      <c r="H109" s="11" t="str">
        <f t="shared" si="14"/>
        <v>N/A</v>
      </c>
      <c r="I109" s="12">
        <v>-18.7</v>
      </c>
      <c r="J109" s="12">
        <v>18.64</v>
      </c>
      <c r="K109" s="41" t="s">
        <v>732</v>
      </c>
      <c r="L109" s="9" t="str">
        <f t="shared" si="15"/>
        <v>Yes</v>
      </c>
    </row>
    <row r="110" spans="1:12" x14ac:dyDescent="0.25">
      <c r="A110" s="42" t="s">
        <v>571</v>
      </c>
      <c r="B110" s="33" t="s">
        <v>217</v>
      </c>
      <c r="C110" s="34">
        <v>441115</v>
      </c>
      <c r="D110" s="11" t="str">
        <f t="shared" si="12"/>
        <v>N/A</v>
      </c>
      <c r="E110" s="34">
        <v>454275</v>
      </c>
      <c r="F110" s="11" t="str">
        <f t="shared" si="13"/>
        <v>N/A</v>
      </c>
      <c r="G110" s="34">
        <v>466210</v>
      </c>
      <c r="H110" s="11" t="str">
        <f t="shared" si="14"/>
        <v>N/A</v>
      </c>
      <c r="I110" s="12">
        <v>2.9830000000000001</v>
      </c>
      <c r="J110" s="12">
        <v>2.6269999999999998</v>
      </c>
      <c r="K110" s="41" t="s">
        <v>732</v>
      </c>
      <c r="L110" s="9" t="str">
        <f t="shared" si="15"/>
        <v>Yes</v>
      </c>
    </row>
    <row r="111" spans="1:12" x14ac:dyDescent="0.25">
      <c r="A111" s="42" t="s">
        <v>1330</v>
      </c>
      <c r="B111" s="33" t="s">
        <v>217</v>
      </c>
      <c r="C111" s="43">
        <v>1298.048994</v>
      </c>
      <c r="D111" s="11" t="str">
        <f t="shared" si="12"/>
        <v>N/A</v>
      </c>
      <c r="E111" s="43">
        <v>1024.1185647</v>
      </c>
      <c r="F111" s="11" t="str">
        <f t="shared" si="13"/>
        <v>N/A</v>
      </c>
      <c r="G111" s="43">
        <v>1183.9545355</v>
      </c>
      <c r="H111" s="11" t="str">
        <f t="shared" si="14"/>
        <v>N/A</v>
      </c>
      <c r="I111" s="12">
        <v>-21.1</v>
      </c>
      <c r="J111" s="12">
        <v>15.61</v>
      </c>
      <c r="K111" s="41" t="s">
        <v>732</v>
      </c>
      <c r="L111" s="9" t="str">
        <f t="shared" si="15"/>
        <v>Yes</v>
      </c>
    </row>
    <row r="112" spans="1:12" ht="25" x14ac:dyDescent="0.25">
      <c r="A112" s="42" t="s">
        <v>572</v>
      </c>
      <c r="B112" s="33" t="s">
        <v>217</v>
      </c>
      <c r="C112" s="43">
        <v>199662463</v>
      </c>
      <c r="D112" s="11" t="str">
        <f t="shared" si="12"/>
        <v>N/A</v>
      </c>
      <c r="E112" s="43">
        <v>228437107</v>
      </c>
      <c r="F112" s="11" t="str">
        <f t="shared" si="13"/>
        <v>N/A</v>
      </c>
      <c r="G112" s="43">
        <v>271853422</v>
      </c>
      <c r="H112" s="11" t="str">
        <f t="shared" si="14"/>
        <v>N/A</v>
      </c>
      <c r="I112" s="12">
        <v>14.41</v>
      </c>
      <c r="J112" s="12">
        <v>19.010000000000002</v>
      </c>
      <c r="K112" s="41" t="s">
        <v>732</v>
      </c>
      <c r="L112" s="9" t="str">
        <f t="shared" si="15"/>
        <v>Yes</v>
      </c>
    </row>
    <row r="113" spans="1:12" x14ac:dyDescent="0.25">
      <c r="A113" s="42" t="s">
        <v>573</v>
      </c>
      <c r="B113" s="33" t="s">
        <v>217</v>
      </c>
      <c r="C113" s="34">
        <v>198188</v>
      </c>
      <c r="D113" s="11" t="str">
        <f t="shared" si="12"/>
        <v>N/A</v>
      </c>
      <c r="E113" s="34">
        <v>233051</v>
      </c>
      <c r="F113" s="11" t="str">
        <f t="shared" si="13"/>
        <v>N/A</v>
      </c>
      <c r="G113" s="34">
        <v>278296</v>
      </c>
      <c r="H113" s="11" t="str">
        <f t="shared" si="14"/>
        <v>N/A</v>
      </c>
      <c r="I113" s="12">
        <v>17.59</v>
      </c>
      <c r="J113" s="12">
        <v>19.41</v>
      </c>
      <c r="K113" s="41" t="s">
        <v>732</v>
      </c>
      <c r="L113" s="9" t="str">
        <f t="shared" si="15"/>
        <v>Yes</v>
      </c>
    </row>
    <row r="114" spans="1:12" ht="25" x14ac:dyDescent="0.25">
      <c r="A114" s="42" t="s">
        <v>1331</v>
      </c>
      <c r="B114" s="33" t="s">
        <v>217</v>
      </c>
      <c r="C114" s="43">
        <v>1007.4397189</v>
      </c>
      <c r="D114" s="11" t="str">
        <f t="shared" si="12"/>
        <v>N/A</v>
      </c>
      <c r="E114" s="43">
        <v>980.20221753999999</v>
      </c>
      <c r="F114" s="11" t="str">
        <f t="shared" si="13"/>
        <v>N/A</v>
      </c>
      <c r="G114" s="43">
        <v>976.84990801000004</v>
      </c>
      <c r="H114" s="11" t="str">
        <f t="shared" si="14"/>
        <v>N/A</v>
      </c>
      <c r="I114" s="12">
        <v>-2.7</v>
      </c>
      <c r="J114" s="12">
        <v>-0.34200000000000003</v>
      </c>
      <c r="K114" s="41" t="s">
        <v>732</v>
      </c>
      <c r="L114" s="9" t="str">
        <f t="shared" si="15"/>
        <v>Yes</v>
      </c>
    </row>
    <row r="115" spans="1:12" ht="25" x14ac:dyDescent="0.25">
      <c r="A115" s="42" t="s">
        <v>574</v>
      </c>
      <c r="B115" s="33" t="s">
        <v>217</v>
      </c>
      <c r="C115" s="43">
        <v>16868730</v>
      </c>
      <c r="D115" s="11" t="str">
        <f t="shared" si="12"/>
        <v>N/A</v>
      </c>
      <c r="E115" s="43">
        <v>18085676</v>
      </c>
      <c r="F115" s="11" t="str">
        <f t="shared" si="13"/>
        <v>N/A</v>
      </c>
      <c r="G115" s="43">
        <v>18056824</v>
      </c>
      <c r="H115" s="11" t="str">
        <f t="shared" si="14"/>
        <v>N/A</v>
      </c>
      <c r="I115" s="12">
        <v>7.2140000000000004</v>
      </c>
      <c r="J115" s="12">
        <v>-0.16</v>
      </c>
      <c r="K115" s="41" t="s">
        <v>732</v>
      </c>
      <c r="L115" s="9" t="str">
        <f t="shared" si="15"/>
        <v>Yes</v>
      </c>
    </row>
    <row r="116" spans="1:12" x14ac:dyDescent="0.25">
      <c r="A116" s="3" t="s">
        <v>575</v>
      </c>
      <c r="B116" s="33" t="s">
        <v>217</v>
      </c>
      <c r="C116" s="34">
        <v>32016</v>
      </c>
      <c r="D116" s="11" t="str">
        <f t="shared" si="12"/>
        <v>N/A</v>
      </c>
      <c r="E116" s="34">
        <v>33317</v>
      </c>
      <c r="F116" s="11" t="str">
        <f t="shared" si="13"/>
        <v>N/A</v>
      </c>
      <c r="G116" s="34">
        <v>34276</v>
      </c>
      <c r="H116" s="11" t="str">
        <f t="shared" si="14"/>
        <v>N/A</v>
      </c>
      <c r="I116" s="12">
        <v>4.0640000000000001</v>
      </c>
      <c r="J116" s="12">
        <v>2.8780000000000001</v>
      </c>
      <c r="K116" s="41" t="s">
        <v>732</v>
      </c>
      <c r="L116" s="9" t="str">
        <f t="shared" si="15"/>
        <v>Yes</v>
      </c>
    </row>
    <row r="117" spans="1:12" ht="25" x14ac:dyDescent="0.25">
      <c r="A117" s="3" t="s">
        <v>1332</v>
      </c>
      <c r="B117" s="33" t="s">
        <v>217</v>
      </c>
      <c r="C117" s="43">
        <v>526.88437031000001</v>
      </c>
      <c r="D117" s="11" t="str">
        <f t="shared" si="12"/>
        <v>N/A</v>
      </c>
      <c r="E117" s="43">
        <v>542.83626976999994</v>
      </c>
      <c r="F117" s="11" t="str">
        <f t="shared" si="13"/>
        <v>N/A</v>
      </c>
      <c r="G117" s="43">
        <v>526.80662854000002</v>
      </c>
      <c r="H117" s="11" t="str">
        <f t="shared" si="14"/>
        <v>N/A</v>
      </c>
      <c r="I117" s="12">
        <v>3.028</v>
      </c>
      <c r="J117" s="12">
        <v>-2.95</v>
      </c>
      <c r="K117" s="41" t="s">
        <v>732</v>
      </c>
      <c r="L117" s="9" t="str">
        <f t="shared" si="15"/>
        <v>Yes</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14500724</v>
      </c>
      <c r="D121" s="11" t="str">
        <f t="shared" si="12"/>
        <v>N/A</v>
      </c>
      <c r="E121" s="43">
        <v>15710881</v>
      </c>
      <c r="F121" s="11" t="str">
        <f t="shared" si="13"/>
        <v>N/A</v>
      </c>
      <c r="G121" s="43">
        <v>16371441</v>
      </c>
      <c r="H121" s="11" t="str">
        <f t="shared" si="14"/>
        <v>N/A</v>
      </c>
      <c r="I121" s="12">
        <v>8.3450000000000006</v>
      </c>
      <c r="J121" s="12">
        <v>4.2039999999999997</v>
      </c>
      <c r="K121" s="41" t="s">
        <v>732</v>
      </c>
      <c r="L121" s="9" t="str">
        <f t="shared" si="15"/>
        <v>Yes</v>
      </c>
    </row>
    <row r="122" spans="1:12" x14ac:dyDescent="0.25">
      <c r="A122" s="4" t="s">
        <v>579</v>
      </c>
      <c r="B122" s="33" t="s">
        <v>217</v>
      </c>
      <c r="C122" s="34">
        <v>11654</v>
      </c>
      <c r="D122" s="11" t="str">
        <f t="shared" si="12"/>
        <v>N/A</v>
      </c>
      <c r="E122" s="34">
        <v>11934</v>
      </c>
      <c r="F122" s="11" t="str">
        <f t="shared" si="13"/>
        <v>N/A</v>
      </c>
      <c r="G122" s="34">
        <v>12566</v>
      </c>
      <c r="H122" s="11" t="str">
        <f t="shared" si="14"/>
        <v>N/A</v>
      </c>
      <c r="I122" s="12">
        <v>2.403</v>
      </c>
      <c r="J122" s="12">
        <v>5.2960000000000003</v>
      </c>
      <c r="K122" s="41" t="s">
        <v>732</v>
      </c>
      <c r="L122" s="9" t="str">
        <f t="shared" si="15"/>
        <v>Yes</v>
      </c>
    </row>
    <row r="123" spans="1:12" ht="25" x14ac:dyDescent="0.25">
      <c r="A123" s="4" t="s">
        <v>1334</v>
      </c>
      <c r="B123" s="33" t="s">
        <v>217</v>
      </c>
      <c r="C123" s="43">
        <v>1244.2701218</v>
      </c>
      <c r="D123" s="11" t="str">
        <f t="shared" si="12"/>
        <v>N/A</v>
      </c>
      <c r="E123" s="43">
        <v>1316.4807272999999</v>
      </c>
      <c r="F123" s="11" t="str">
        <f t="shared" si="13"/>
        <v>N/A</v>
      </c>
      <c r="G123" s="43">
        <v>1302.8363042999999</v>
      </c>
      <c r="H123" s="11" t="str">
        <f t="shared" si="14"/>
        <v>N/A</v>
      </c>
      <c r="I123" s="12">
        <v>5.8029999999999999</v>
      </c>
      <c r="J123" s="12">
        <v>-1.04</v>
      </c>
      <c r="K123" s="41" t="s">
        <v>732</v>
      </c>
      <c r="L123" s="9" t="str">
        <f t="shared" si="15"/>
        <v>Yes</v>
      </c>
    </row>
    <row r="124" spans="1:12" ht="25" x14ac:dyDescent="0.25">
      <c r="A124" s="4" t="s">
        <v>580</v>
      </c>
      <c r="B124" s="33" t="s">
        <v>217</v>
      </c>
      <c r="C124" s="43">
        <v>85</v>
      </c>
      <c r="D124" s="11" t="str">
        <f t="shared" si="12"/>
        <v>N/A</v>
      </c>
      <c r="E124" s="43">
        <v>305</v>
      </c>
      <c r="F124" s="11" t="str">
        <f t="shared" si="13"/>
        <v>N/A</v>
      </c>
      <c r="G124" s="43">
        <v>0</v>
      </c>
      <c r="H124" s="11" t="str">
        <f t="shared" si="14"/>
        <v>N/A</v>
      </c>
      <c r="I124" s="12">
        <v>258.8</v>
      </c>
      <c r="J124" s="12">
        <v>-100</v>
      </c>
      <c r="K124" s="41" t="s">
        <v>732</v>
      </c>
      <c r="L124" s="9" t="str">
        <f t="shared" si="15"/>
        <v>No</v>
      </c>
    </row>
    <row r="125" spans="1:12" x14ac:dyDescent="0.25">
      <c r="A125" s="2" t="s">
        <v>581</v>
      </c>
      <c r="B125" s="33" t="s">
        <v>217</v>
      </c>
      <c r="C125" s="34">
        <v>11</v>
      </c>
      <c r="D125" s="11" t="str">
        <f t="shared" si="12"/>
        <v>N/A</v>
      </c>
      <c r="E125" s="34">
        <v>11</v>
      </c>
      <c r="F125" s="11" t="str">
        <f t="shared" si="13"/>
        <v>N/A</v>
      </c>
      <c r="G125" s="34">
        <v>0</v>
      </c>
      <c r="H125" s="11" t="str">
        <f t="shared" si="14"/>
        <v>N/A</v>
      </c>
      <c r="I125" s="12">
        <v>100</v>
      </c>
      <c r="J125" s="12">
        <v>-100</v>
      </c>
      <c r="K125" s="41" t="s">
        <v>732</v>
      </c>
      <c r="L125" s="9" t="str">
        <f t="shared" si="15"/>
        <v>No</v>
      </c>
    </row>
    <row r="126" spans="1:12" ht="25" x14ac:dyDescent="0.25">
      <c r="A126" s="2" t="s">
        <v>1335</v>
      </c>
      <c r="B126" s="33" t="s">
        <v>217</v>
      </c>
      <c r="C126" s="43">
        <v>85</v>
      </c>
      <c r="D126" s="11" t="str">
        <f t="shared" si="12"/>
        <v>N/A</v>
      </c>
      <c r="E126" s="43">
        <v>152.5</v>
      </c>
      <c r="F126" s="11" t="str">
        <f t="shared" si="13"/>
        <v>N/A</v>
      </c>
      <c r="G126" s="43" t="s">
        <v>1742</v>
      </c>
      <c r="H126" s="11" t="str">
        <f t="shared" si="14"/>
        <v>N/A</v>
      </c>
      <c r="I126" s="12">
        <v>79.41</v>
      </c>
      <c r="J126" s="12" t="s">
        <v>1742</v>
      </c>
      <c r="K126" s="41" t="s">
        <v>732</v>
      </c>
      <c r="L126" s="9" t="str">
        <f t="shared" si="15"/>
        <v>N/A</v>
      </c>
    </row>
    <row r="127" spans="1:12" ht="25" x14ac:dyDescent="0.25">
      <c r="A127" s="2" t="s">
        <v>582</v>
      </c>
      <c r="B127" s="33" t="s">
        <v>217</v>
      </c>
      <c r="C127" s="43">
        <v>55435</v>
      </c>
      <c r="D127" s="11" t="str">
        <f t="shared" si="12"/>
        <v>N/A</v>
      </c>
      <c r="E127" s="43">
        <v>74649</v>
      </c>
      <c r="F127" s="11" t="str">
        <f t="shared" si="13"/>
        <v>N/A</v>
      </c>
      <c r="G127" s="43">
        <v>112520</v>
      </c>
      <c r="H127" s="11" t="str">
        <f t="shared" si="14"/>
        <v>N/A</v>
      </c>
      <c r="I127" s="12">
        <v>34.659999999999997</v>
      </c>
      <c r="J127" s="12">
        <v>50.73</v>
      </c>
      <c r="K127" s="41" t="s">
        <v>732</v>
      </c>
      <c r="L127" s="9" t="str">
        <f t="shared" si="15"/>
        <v>No</v>
      </c>
    </row>
    <row r="128" spans="1:12" x14ac:dyDescent="0.25">
      <c r="A128" s="2" t="s">
        <v>583</v>
      </c>
      <c r="B128" s="33" t="s">
        <v>217</v>
      </c>
      <c r="C128" s="34">
        <v>843</v>
      </c>
      <c r="D128" s="11" t="str">
        <f t="shared" si="12"/>
        <v>N/A</v>
      </c>
      <c r="E128" s="34">
        <v>1068</v>
      </c>
      <c r="F128" s="11" t="str">
        <f t="shared" si="13"/>
        <v>N/A</v>
      </c>
      <c r="G128" s="34">
        <v>1488</v>
      </c>
      <c r="H128" s="11" t="str">
        <f t="shared" si="14"/>
        <v>N/A</v>
      </c>
      <c r="I128" s="12">
        <v>26.69</v>
      </c>
      <c r="J128" s="12">
        <v>39.33</v>
      </c>
      <c r="K128" s="41" t="s">
        <v>732</v>
      </c>
      <c r="L128" s="9" t="str">
        <f t="shared" si="15"/>
        <v>No</v>
      </c>
    </row>
    <row r="129" spans="1:12" ht="25" x14ac:dyDescent="0.25">
      <c r="A129" s="2" t="s">
        <v>1336</v>
      </c>
      <c r="B129" s="33" t="s">
        <v>217</v>
      </c>
      <c r="C129" s="43">
        <v>65.759193357000001</v>
      </c>
      <c r="D129" s="11" t="str">
        <f t="shared" si="12"/>
        <v>N/A</v>
      </c>
      <c r="E129" s="43">
        <v>69.896067415999994</v>
      </c>
      <c r="F129" s="11" t="str">
        <f t="shared" si="13"/>
        <v>N/A</v>
      </c>
      <c r="G129" s="43">
        <v>75.618279569999999</v>
      </c>
      <c r="H129" s="11" t="str">
        <f t="shared" si="14"/>
        <v>N/A</v>
      </c>
      <c r="I129" s="12">
        <v>6.2910000000000004</v>
      </c>
      <c r="J129" s="12">
        <v>8.1869999999999994</v>
      </c>
      <c r="K129" s="41" t="s">
        <v>732</v>
      </c>
      <c r="L129" s="9" t="str">
        <f t="shared" si="15"/>
        <v>Yes</v>
      </c>
    </row>
    <row r="130" spans="1:12" x14ac:dyDescent="0.25">
      <c r="A130" s="2" t="s">
        <v>584</v>
      </c>
      <c r="B130" s="33" t="s">
        <v>217</v>
      </c>
      <c r="C130" s="43">
        <v>11707529</v>
      </c>
      <c r="D130" s="11" t="str">
        <f t="shared" si="12"/>
        <v>N/A</v>
      </c>
      <c r="E130" s="43">
        <v>10550092</v>
      </c>
      <c r="F130" s="11" t="str">
        <f t="shared" si="13"/>
        <v>N/A</v>
      </c>
      <c r="G130" s="43">
        <v>10824131</v>
      </c>
      <c r="H130" s="11" t="str">
        <f t="shared" si="14"/>
        <v>N/A</v>
      </c>
      <c r="I130" s="12">
        <v>-9.89</v>
      </c>
      <c r="J130" s="12">
        <v>2.5979999999999999</v>
      </c>
      <c r="K130" s="41" t="s">
        <v>732</v>
      </c>
      <c r="L130" s="9" t="str">
        <f t="shared" si="15"/>
        <v>Yes</v>
      </c>
    </row>
    <row r="131" spans="1:12" x14ac:dyDescent="0.25">
      <c r="A131" s="2" t="s">
        <v>585</v>
      </c>
      <c r="B131" s="33" t="s">
        <v>217</v>
      </c>
      <c r="C131" s="34">
        <v>848</v>
      </c>
      <c r="D131" s="11" t="str">
        <f t="shared" si="12"/>
        <v>N/A</v>
      </c>
      <c r="E131" s="34">
        <v>893</v>
      </c>
      <c r="F131" s="11" t="str">
        <f t="shared" si="13"/>
        <v>N/A</v>
      </c>
      <c r="G131" s="34">
        <v>918</v>
      </c>
      <c r="H131" s="11" t="str">
        <f t="shared" si="14"/>
        <v>N/A</v>
      </c>
      <c r="I131" s="12">
        <v>5.3070000000000004</v>
      </c>
      <c r="J131" s="12">
        <v>2.8</v>
      </c>
      <c r="K131" s="41" t="s">
        <v>732</v>
      </c>
      <c r="L131" s="9" t="str">
        <f t="shared" si="15"/>
        <v>Yes</v>
      </c>
    </row>
    <row r="132" spans="1:12" x14ac:dyDescent="0.25">
      <c r="A132" s="2" t="s">
        <v>1337</v>
      </c>
      <c r="B132" s="33" t="s">
        <v>217</v>
      </c>
      <c r="C132" s="43">
        <v>13806.048349000001</v>
      </c>
      <c r="D132" s="11" t="str">
        <f t="shared" si="12"/>
        <v>N/A</v>
      </c>
      <c r="E132" s="43">
        <v>11814.212766000001</v>
      </c>
      <c r="F132" s="11" t="str">
        <f t="shared" si="13"/>
        <v>N/A</v>
      </c>
      <c r="G132" s="43">
        <v>11790.992375</v>
      </c>
      <c r="H132" s="11" t="str">
        <f t="shared" si="14"/>
        <v>N/A</v>
      </c>
      <c r="I132" s="12">
        <v>-14.4</v>
      </c>
      <c r="J132" s="12">
        <v>-0.19700000000000001</v>
      </c>
      <c r="K132" s="41" t="s">
        <v>732</v>
      </c>
      <c r="L132" s="9" t="str">
        <f t="shared" si="15"/>
        <v>Yes</v>
      </c>
    </row>
    <row r="133" spans="1:12" ht="25" x14ac:dyDescent="0.25">
      <c r="A133" s="2" t="s">
        <v>586</v>
      </c>
      <c r="B133" s="33" t="s">
        <v>217</v>
      </c>
      <c r="C133" s="43">
        <v>6446072</v>
      </c>
      <c r="D133" s="11" t="str">
        <f t="shared" si="12"/>
        <v>N/A</v>
      </c>
      <c r="E133" s="43">
        <v>8318096</v>
      </c>
      <c r="F133" s="11" t="str">
        <f t="shared" si="13"/>
        <v>N/A</v>
      </c>
      <c r="G133" s="43">
        <v>9189887</v>
      </c>
      <c r="H133" s="11" t="str">
        <f t="shared" si="14"/>
        <v>N/A</v>
      </c>
      <c r="I133" s="12">
        <v>29.04</v>
      </c>
      <c r="J133" s="12">
        <v>10.48</v>
      </c>
      <c r="K133" s="41" t="s">
        <v>732</v>
      </c>
      <c r="L133" s="9" t="str">
        <f>IF(J133="Div by 0", "N/A", IF(OR(J133="N/A",K133="N/A"),"N/A", IF(J133&gt;VALUE(MID(K133,1,2)), "No", IF(J133&lt;-1*VALUE(MID(K133,1,2)), "No", "Yes"))))</f>
        <v>Yes</v>
      </c>
    </row>
    <row r="134" spans="1:12" x14ac:dyDescent="0.25">
      <c r="A134" s="2" t="s">
        <v>587</v>
      </c>
      <c r="B134" s="33" t="s">
        <v>217</v>
      </c>
      <c r="C134" s="34">
        <v>65333</v>
      </c>
      <c r="D134" s="11" t="str">
        <f t="shared" si="12"/>
        <v>N/A</v>
      </c>
      <c r="E134" s="34">
        <v>80258</v>
      </c>
      <c r="F134" s="11" t="str">
        <f t="shared" si="13"/>
        <v>N/A</v>
      </c>
      <c r="G134" s="34">
        <v>86676</v>
      </c>
      <c r="H134" s="11" t="str">
        <f t="shared" si="14"/>
        <v>N/A</v>
      </c>
      <c r="I134" s="12">
        <v>22.84</v>
      </c>
      <c r="J134" s="12">
        <v>7.9969999999999999</v>
      </c>
      <c r="K134" s="41" t="s">
        <v>732</v>
      </c>
      <c r="L134" s="9" t="str">
        <f t="shared" ref="L134:L138" si="16">IF(J134="Div by 0", "N/A", IF(OR(J134="N/A",K134="N/A"),"N/A", IF(J134&gt;VALUE(MID(K134,1,2)), "No", IF(J134&lt;-1*VALUE(MID(K134,1,2)), "No", "Yes"))))</f>
        <v>Yes</v>
      </c>
    </row>
    <row r="135" spans="1:12" ht="25" x14ac:dyDescent="0.25">
      <c r="A135" s="2" t="s">
        <v>1338</v>
      </c>
      <c r="B135" s="33" t="s">
        <v>217</v>
      </c>
      <c r="C135" s="43">
        <v>98.664870738999994</v>
      </c>
      <c r="D135" s="11" t="str">
        <f t="shared" si="12"/>
        <v>N/A</v>
      </c>
      <c r="E135" s="43">
        <v>103.6419547</v>
      </c>
      <c r="F135" s="11" t="str">
        <f t="shared" si="13"/>
        <v>N/A</v>
      </c>
      <c r="G135" s="43">
        <v>106.02573954</v>
      </c>
      <c r="H135" s="11" t="str">
        <f t="shared" si="14"/>
        <v>N/A</v>
      </c>
      <c r="I135" s="12">
        <v>5.0439999999999996</v>
      </c>
      <c r="J135" s="12">
        <v>2.2999999999999998</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72795898</v>
      </c>
      <c r="D139" s="11" t="str">
        <f t="shared" si="17"/>
        <v>N/A</v>
      </c>
      <c r="E139" s="43">
        <v>80405114</v>
      </c>
      <c r="F139" s="11" t="str">
        <f t="shared" si="18"/>
        <v>N/A</v>
      </c>
      <c r="G139" s="43">
        <v>85682466</v>
      </c>
      <c r="H139" s="11" t="str">
        <f t="shared" si="19"/>
        <v>N/A</v>
      </c>
      <c r="I139" s="12">
        <v>10.45</v>
      </c>
      <c r="J139" s="12">
        <v>6.5629999999999997</v>
      </c>
      <c r="K139" s="41" t="s">
        <v>732</v>
      </c>
      <c r="L139" s="9" t="str">
        <f t="shared" ref="L139:L150" si="20">IF(J139="Div by 0", "N/A", IF(K139="N/A","N/A", IF(J139&gt;VALUE(MID(K139,1,2)), "No", IF(J139&lt;-1*VALUE(MID(K139,1,2)), "No", "Yes"))))</f>
        <v>Yes</v>
      </c>
    </row>
    <row r="140" spans="1:12" x14ac:dyDescent="0.25">
      <c r="A140" s="2" t="s">
        <v>591</v>
      </c>
      <c r="B140" s="33" t="s">
        <v>217</v>
      </c>
      <c r="C140" s="34">
        <v>149282</v>
      </c>
      <c r="D140" s="11" t="str">
        <f t="shared" si="17"/>
        <v>N/A</v>
      </c>
      <c r="E140" s="34">
        <v>160728</v>
      </c>
      <c r="F140" s="11" t="str">
        <f t="shared" si="18"/>
        <v>N/A</v>
      </c>
      <c r="G140" s="34">
        <v>163815</v>
      </c>
      <c r="H140" s="11" t="str">
        <f t="shared" si="19"/>
        <v>N/A</v>
      </c>
      <c r="I140" s="12">
        <v>7.6669999999999998</v>
      </c>
      <c r="J140" s="12">
        <v>1.921</v>
      </c>
      <c r="K140" s="41" t="s">
        <v>732</v>
      </c>
      <c r="L140" s="9" t="str">
        <f t="shared" si="20"/>
        <v>Yes</v>
      </c>
    </row>
    <row r="141" spans="1:12" ht="25" x14ac:dyDescent="0.25">
      <c r="A141" s="2" t="s">
        <v>1340</v>
      </c>
      <c r="B141" s="33" t="s">
        <v>217</v>
      </c>
      <c r="C141" s="43">
        <v>487.64015755000003</v>
      </c>
      <c r="D141" s="11" t="str">
        <f t="shared" si="17"/>
        <v>N/A</v>
      </c>
      <c r="E141" s="43">
        <v>500.25579862000001</v>
      </c>
      <c r="F141" s="11" t="str">
        <f t="shared" si="18"/>
        <v>N/A</v>
      </c>
      <c r="G141" s="43">
        <v>523.04408020999995</v>
      </c>
      <c r="H141" s="11" t="str">
        <f t="shared" si="19"/>
        <v>N/A</v>
      </c>
      <c r="I141" s="12">
        <v>2.5870000000000002</v>
      </c>
      <c r="J141" s="12">
        <v>4.5549999999999997</v>
      </c>
      <c r="K141" s="41" t="s">
        <v>732</v>
      </c>
      <c r="L141" s="9" t="str">
        <f t="shared" si="20"/>
        <v>Yes</v>
      </c>
    </row>
    <row r="142" spans="1:12" ht="25" x14ac:dyDescent="0.25">
      <c r="A142" s="2" t="s">
        <v>592</v>
      </c>
      <c r="B142" s="33" t="s">
        <v>217</v>
      </c>
      <c r="C142" s="43">
        <v>52134384</v>
      </c>
      <c r="D142" s="11" t="str">
        <f t="shared" si="17"/>
        <v>N/A</v>
      </c>
      <c r="E142" s="43">
        <v>55451228</v>
      </c>
      <c r="F142" s="11" t="str">
        <f t="shared" si="18"/>
        <v>N/A</v>
      </c>
      <c r="G142" s="43">
        <v>56347276</v>
      </c>
      <c r="H142" s="11" t="str">
        <f t="shared" si="19"/>
        <v>N/A</v>
      </c>
      <c r="I142" s="12">
        <v>6.3620000000000001</v>
      </c>
      <c r="J142" s="12">
        <v>1.6160000000000001</v>
      </c>
      <c r="K142" s="41" t="s">
        <v>732</v>
      </c>
      <c r="L142" s="9" t="str">
        <f t="shared" si="20"/>
        <v>Yes</v>
      </c>
    </row>
    <row r="143" spans="1:12" x14ac:dyDescent="0.25">
      <c r="A143" s="3" t="s">
        <v>593</v>
      </c>
      <c r="B143" s="33" t="s">
        <v>217</v>
      </c>
      <c r="C143" s="34">
        <v>1111</v>
      </c>
      <c r="D143" s="11" t="str">
        <f t="shared" si="17"/>
        <v>N/A</v>
      </c>
      <c r="E143" s="34">
        <v>1149</v>
      </c>
      <c r="F143" s="11" t="str">
        <f t="shared" si="18"/>
        <v>N/A</v>
      </c>
      <c r="G143" s="34">
        <v>1159</v>
      </c>
      <c r="H143" s="11" t="str">
        <f t="shared" si="19"/>
        <v>N/A</v>
      </c>
      <c r="I143" s="12">
        <v>3.42</v>
      </c>
      <c r="J143" s="12">
        <v>0.87029999999999996</v>
      </c>
      <c r="K143" s="41" t="s">
        <v>732</v>
      </c>
      <c r="L143" s="9" t="str">
        <f t="shared" si="20"/>
        <v>Yes</v>
      </c>
    </row>
    <row r="144" spans="1:12" ht="25" x14ac:dyDescent="0.25">
      <c r="A144" s="3" t="s">
        <v>1341</v>
      </c>
      <c r="B144" s="33" t="s">
        <v>217</v>
      </c>
      <c r="C144" s="43">
        <v>46925.638164000004</v>
      </c>
      <c r="D144" s="11" t="str">
        <f t="shared" si="17"/>
        <v>N/A</v>
      </c>
      <c r="E144" s="43">
        <v>48260.424717000002</v>
      </c>
      <c r="F144" s="11" t="str">
        <f t="shared" si="18"/>
        <v>N/A</v>
      </c>
      <c r="G144" s="43">
        <v>48617.149267000001</v>
      </c>
      <c r="H144" s="11" t="str">
        <f t="shared" si="19"/>
        <v>N/A</v>
      </c>
      <c r="I144" s="12">
        <v>2.8439999999999999</v>
      </c>
      <c r="J144" s="12">
        <v>0.73919999999999997</v>
      </c>
      <c r="K144" s="41" t="s">
        <v>732</v>
      </c>
      <c r="L144" s="9" t="str">
        <f t="shared" si="20"/>
        <v>Yes</v>
      </c>
    </row>
    <row r="145" spans="1:12" ht="25" x14ac:dyDescent="0.25">
      <c r="A145" s="2" t="s">
        <v>594</v>
      </c>
      <c r="B145" s="33" t="s">
        <v>217</v>
      </c>
      <c r="C145" s="43">
        <v>122846310</v>
      </c>
      <c r="D145" s="11" t="str">
        <f t="shared" si="17"/>
        <v>N/A</v>
      </c>
      <c r="E145" s="43">
        <v>133178472</v>
      </c>
      <c r="F145" s="11" t="str">
        <f t="shared" si="18"/>
        <v>N/A</v>
      </c>
      <c r="G145" s="43">
        <v>129108587</v>
      </c>
      <c r="H145" s="11" t="str">
        <f t="shared" si="19"/>
        <v>N/A</v>
      </c>
      <c r="I145" s="12">
        <v>8.4109999999999996</v>
      </c>
      <c r="J145" s="12">
        <v>-3.06</v>
      </c>
      <c r="K145" s="41" t="s">
        <v>732</v>
      </c>
      <c r="L145" s="9" t="str">
        <f t="shared" si="20"/>
        <v>Yes</v>
      </c>
    </row>
    <row r="146" spans="1:12" x14ac:dyDescent="0.25">
      <c r="A146" s="2" t="s">
        <v>595</v>
      </c>
      <c r="B146" s="33" t="s">
        <v>217</v>
      </c>
      <c r="C146" s="34">
        <v>105540</v>
      </c>
      <c r="D146" s="11" t="str">
        <f t="shared" si="17"/>
        <v>N/A</v>
      </c>
      <c r="E146" s="34">
        <v>110974</v>
      </c>
      <c r="F146" s="11" t="str">
        <f t="shared" si="18"/>
        <v>N/A</v>
      </c>
      <c r="G146" s="34">
        <v>85894</v>
      </c>
      <c r="H146" s="11" t="str">
        <f t="shared" si="19"/>
        <v>N/A</v>
      </c>
      <c r="I146" s="12">
        <v>5.149</v>
      </c>
      <c r="J146" s="12">
        <v>-22.6</v>
      </c>
      <c r="K146" s="41" t="s">
        <v>732</v>
      </c>
      <c r="L146" s="9" t="str">
        <f t="shared" si="20"/>
        <v>Yes</v>
      </c>
    </row>
    <row r="147" spans="1:12" ht="25" x14ac:dyDescent="0.25">
      <c r="A147" s="2" t="s">
        <v>1342</v>
      </c>
      <c r="B147" s="33" t="s">
        <v>217</v>
      </c>
      <c r="C147" s="43">
        <v>1163.9786810999999</v>
      </c>
      <c r="D147" s="11" t="str">
        <f t="shared" si="17"/>
        <v>N/A</v>
      </c>
      <c r="E147" s="43">
        <v>1200.0871555000001</v>
      </c>
      <c r="F147" s="11" t="str">
        <f t="shared" si="18"/>
        <v>N/A</v>
      </c>
      <c r="G147" s="43">
        <v>1503.1153165999999</v>
      </c>
      <c r="H147" s="11" t="str">
        <f t="shared" si="19"/>
        <v>N/A</v>
      </c>
      <c r="I147" s="12">
        <v>3.1019999999999999</v>
      </c>
      <c r="J147" s="12">
        <v>25.25</v>
      </c>
      <c r="K147" s="41" t="s">
        <v>732</v>
      </c>
      <c r="L147" s="9" t="str">
        <f t="shared" si="20"/>
        <v>Yes</v>
      </c>
    </row>
    <row r="148" spans="1:12" ht="25" x14ac:dyDescent="0.25">
      <c r="A148" s="2" t="s">
        <v>596</v>
      </c>
      <c r="B148" s="33" t="s">
        <v>217</v>
      </c>
      <c r="C148" s="43">
        <v>10808824</v>
      </c>
      <c r="D148" s="11" t="str">
        <f t="shared" si="17"/>
        <v>N/A</v>
      </c>
      <c r="E148" s="43">
        <v>11730279</v>
      </c>
      <c r="F148" s="11" t="str">
        <f t="shared" si="18"/>
        <v>N/A</v>
      </c>
      <c r="G148" s="43">
        <v>11419182</v>
      </c>
      <c r="H148" s="11" t="str">
        <f t="shared" si="19"/>
        <v>N/A</v>
      </c>
      <c r="I148" s="12">
        <v>8.5250000000000004</v>
      </c>
      <c r="J148" s="12">
        <v>-2.65</v>
      </c>
      <c r="K148" s="41" t="s">
        <v>732</v>
      </c>
      <c r="L148" s="9" t="str">
        <f t="shared" si="20"/>
        <v>Yes</v>
      </c>
    </row>
    <row r="149" spans="1:12" x14ac:dyDescent="0.25">
      <c r="A149" s="2" t="s">
        <v>597</v>
      </c>
      <c r="B149" s="33" t="s">
        <v>217</v>
      </c>
      <c r="C149" s="34">
        <v>1207</v>
      </c>
      <c r="D149" s="11" t="str">
        <f t="shared" si="17"/>
        <v>N/A</v>
      </c>
      <c r="E149" s="34">
        <v>1264</v>
      </c>
      <c r="F149" s="11" t="str">
        <f t="shared" si="18"/>
        <v>N/A</v>
      </c>
      <c r="G149" s="34">
        <v>1241</v>
      </c>
      <c r="H149" s="11" t="str">
        <f t="shared" si="19"/>
        <v>N/A</v>
      </c>
      <c r="I149" s="12">
        <v>4.7220000000000004</v>
      </c>
      <c r="J149" s="12">
        <v>-1.82</v>
      </c>
      <c r="K149" s="41" t="s">
        <v>732</v>
      </c>
      <c r="L149" s="9" t="str">
        <f t="shared" si="20"/>
        <v>Yes</v>
      </c>
    </row>
    <row r="150" spans="1:12" ht="25" x14ac:dyDescent="0.25">
      <c r="A150" s="4" t="s">
        <v>1343</v>
      </c>
      <c r="B150" s="33" t="s">
        <v>217</v>
      </c>
      <c r="C150" s="43">
        <v>8955.1151616000006</v>
      </c>
      <c r="D150" s="11" t="str">
        <f t="shared" si="17"/>
        <v>N/A</v>
      </c>
      <c r="E150" s="43">
        <v>9280.2840190000006</v>
      </c>
      <c r="F150" s="11" t="str">
        <f t="shared" si="18"/>
        <v>N/A</v>
      </c>
      <c r="G150" s="43">
        <v>9201.5970990999995</v>
      </c>
      <c r="H150" s="11" t="str">
        <f t="shared" si="19"/>
        <v>N/A</v>
      </c>
      <c r="I150" s="12">
        <v>3.6309999999999998</v>
      </c>
      <c r="J150" s="12">
        <v>-0.84799999999999998</v>
      </c>
      <c r="K150" s="41" t="s">
        <v>732</v>
      </c>
      <c r="L150" s="9" t="str">
        <f t="shared" si="20"/>
        <v>Yes</v>
      </c>
    </row>
    <row r="151" spans="1:12" x14ac:dyDescent="0.25">
      <c r="A151" s="4" t="s">
        <v>1344</v>
      </c>
      <c r="B151" s="33" t="s">
        <v>217</v>
      </c>
      <c r="C151" s="43">
        <v>1243.3707921</v>
      </c>
      <c r="D151" s="11" t="str">
        <f t="shared" ref="D151:D170" si="21">IF($B151="N/A","N/A",IF(C151&gt;10,"No",IF(C151&lt;-10,"No","Yes")))</f>
        <v>N/A</v>
      </c>
      <c r="E151" s="43">
        <v>908.09999288999995</v>
      </c>
      <c r="F151" s="11" t="str">
        <f t="shared" ref="F151:F170" si="22">IF($B151="N/A","N/A",IF(E151&gt;10,"No",IF(E151&lt;-10,"No","Yes")))</f>
        <v>N/A</v>
      </c>
      <c r="G151" s="43">
        <v>880.47105998999996</v>
      </c>
      <c r="H151" s="11" t="str">
        <f t="shared" ref="H151:H170" si="23">IF($B151="N/A","N/A",IF(G151&gt;10,"No",IF(G151&lt;-10,"No","Yes")))</f>
        <v>N/A</v>
      </c>
      <c r="I151" s="12">
        <v>-27</v>
      </c>
      <c r="J151" s="12">
        <v>-3.04</v>
      </c>
      <c r="K151" s="41" t="s">
        <v>732</v>
      </c>
      <c r="L151" s="9" t="str">
        <f t="shared" ref="L151:L170" si="24">IF(J151="Div by 0", "N/A", IF(K151="N/A","N/A", IF(J151&gt;VALUE(MID(K151,1,2)), "No", IF(J151&lt;-1*VALUE(MID(K151,1,2)), "No", "Yes"))))</f>
        <v>Yes</v>
      </c>
    </row>
    <row r="152" spans="1:12" ht="25" x14ac:dyDescent="0.25">
      <c r="A152" s="4" t="s">
        <v>1345</v>
      </c>
      <c r="B152" s="33" t="s">
        <v>217</v>
      </c>
      <c r="C152" s="43">
        <v>2054.7923676999999</v>
      </c>
      <c r="D152" s="11" t="str">
        <f t="shared" si="21"/>
        <v>N/A</v>
      </c>
      <c r="E152" s="43">
        <v>2329.8280187999999</v>
      </c>
      <c r="F152" s="11" t="str">
        <f t="shared" si="22"/>
        <v>N/A</v>
      </c>
      <c r="G152" s="43">
        <v>2720.6414671000002</v>
      </c>
      <c r="H152" s="11" t="str">
        <f t="shared" si="23"/>
        <v>N/A</v>
      </c>
      <c r="I152" s="12">
        <v>13.39</v>
      </c>
      <c r="J152" s="12">
        <v>16.77</v>
      </c>
      <c r="K152" s="41" t="s">
        <v>732</v>
      </c>
      <c r="L152" s="9" t="str">
        <f t="shared" si="24"/>
        <v>Yes</v>
      </c>
    </row>
    <row r="153" spans="1:12" ht="25" x14ac:dyDescent="0.25">
      <c r="A153" s="4" t="s">
        <v>1346</v>
      </c>
      <c r="B153" s="33" t="s">
        <v>217</v>
      </c>
      <c r="C153" s="43">
        <v>3206.7177523999999</v>
      </c>
      <c r="D153" s="11" t="str">
        <f t="shared" si="21"/>
        <v>N/A</v>
      </c>
      <c r="E153" s="43">
        <v>2342.5518013000001</v>
      </c>
      <c r="F153" s="11" t="str">
        <f t="shared" si="22"/>
        <v>N/A</v>
      </c>
      <c r="G153" s="43">
        <v>2338.7214199</v>
      </c>
      <c r="H153" s="11" t="str">
        <f t="shared" si="23"/>
        <v>N/A</v>
      </c>
      <c r="I153" s="12">
        <v>-26.9</v>
      </c>
      <c r="J153" s="12">
        <v>-0.16400000000000001</v>
      </c>
      <c r="K153" s="41" t="s">
        <v>732</v>
      </c>
      <c r="L153" s="9" t="str">
        <f t="shared" si="24"/>
        <v>Yes</v>
      </c>
    </row>
    <row r="154" spans="1:12" ht="25" x14ac:dyDescent="0.25">
      <c r="A154" s="4" t="s">
        <v>1347</v>
      </c>
      <c r="B154" s="33" t="s">
        <v>217</v>
      </c>
      <c r="C154" s="43">
        <v>449.52087551</v>
      </c>
      <c r="D154" s="11" t="str">
        <f t="shared" si="21"/>
        <v>N/A</v>
      </c>
      <c r="E154" s="43">
        <v>383.00070092999999</v>
      </c>
      <c r="F154" s="11" t="str">
        <f t="shared" si="22"/>
        <v>N/A</v>
      </c>
      <c r="G154" s="43">
        <v>382.73678503999997</v>
      </c>
      <c r="H154" s="11" t="str">
        <f t="shared" si="23"/>
        <v>N/A</v>
      </c>
      <c r="I154" s="12">
        <v>-14.8</v>
      </c>
      <c r="J154" s="12">
        <v>-6.9000000000000006E-2</v>
      </c>
      <c r="K154" s="41" t="s">
        <v>732</v>
      </c>
      <c r="L154" s="9" t="str">
        <f t="shared" si="24"/>
        <v>Yes</v>
      </c>
    </row>
    <row r="155" spans="1:12" ht="25" x14ac:dyDescent="0.25">
      <c r="A155" s="2" t="s">
        <v>1348</v>
      </c>
      <c r="B155" s="33" t="s">
        <v>217</v>
      </c>
      <c r="C155" s="43">
        <v>1517.3259536999999</v>
      </c>
      <c r="D155" s="11" t="str">
        <f t="shared" si="21"/>
        <v>N/A</v>
      </c>
      <c r="E155" s="43">
        <v>983.32075713999996</v>
      </c>
      <c r="F155" s="11" t="str">
        <f t="shared" si="22"/>
        <v>N/A</v>
      </c>
      <c r="G155" s="43">
        <v>972.72499011000002</v>
      </c>
      <c r="H155" s="11" t="str">
        <f t="shared" si="23"/>
        <v>N/A</v>
      </c>
      <c r="I155" s="12">
        <v>-35.200000000000003</v>
      </c>
      <c r="J155" s="12">
        <v>-1.08</v>
      </c>
      <c r="K155" s="41" t="s">
        <v>732</v>
      </c>
      <c r="L155" s="9" t="str">
        <f t="shared" si="24"/>
        <v>Yes</v>
      </c>
    </row>
    <row r="156" spans="1:12" x14ac:dyDescent="0.25">
      <c r="A156" s="2" t="s">
        <v>1349</v>
      </c>
      <c r="B156" s="33" t="s">
        <v>217</v>
      </c>
      <c r="C156" s="43">
        <v>339.18778294999998</v>
      </c>
      <c r="D156" s="11" t="str">
        <f t="shared" si="21"/>
        <v>N/A</v>
      </c>
      <c r="E156" s="43">
        <v>319.28316812999998</v>
      </c>
      <c r="F156" s="11" t="str">
        <f t="shared" si="22"/>
        <v>N/A</v>
      </c>
      <c r="G156" s="43">
        <v>301.02636190999999</v>
      </c>
      <c r="H156" s="11" t="str">
        <f t="shared" si="23"/>
        <v>N/A</v>
      </c>
      <c r="I156" s="12">
        <v>-5.87</v>
      </c>
      <c r="J156" s="12">
        <v>-5.72</v>
      </c>
      <c r="K156" s="41" t="s">
        <v>732</v>
      </c>
      <c r="L156" s="9" t="str">
        <f t="shared" si="24"/>
        <v>Yes</v>
      </c>
    </row>
    <row r="157" spans="1:12" ht="25" x14ac:dyDescent="0.25">
      <c r="A157" s="2" t="s">
        <v>1350</v>
      </c>
      <c r="B157" s="33" t="s">
        <v>217</v>
      </c>
      <c r="C157" s="43">
        <v>11530.468609</v>
      </c>
      <c r="D157" s="11" t="str">
        <f t="shared" si="21"/>
        <v>N/A</v>
      </c>
      <c r="E157" s="43">
        <v>12121.612649999999</v>
      </c>
      <c r="F157" s="11" t="str">
        <f t="shared" si="22"/>
        <v>N/A</v>
      </c>
      <c r="G157" s="43">
        <v>10208.683383</v>
      </c>
      <c r="H157" s="11" t="str">
        <f t="shared" si="23"/>
        <v>N/A</v>
      </c>
      <c r="I157" s="12">
        <v>5.1269999999999998</v>
      </c>
      <c r="J157" s="12">
        <v>-15.8</v>
      </c>
      <c r="K157" s="41" t="s">
        <v>732</v>
      </c>
      <c r="L157" s="9" t="str">
        <f t="shared" si="24"/>
        <v>Yes</v>
      </c>
    </row>
    <row r="158" spans="1:12" ht="25" x14ac:dyDescent="0.25">
      <c r="A158" s="2" t="s">
        <v>1351</v>
      </c>
      <c r="B158" s="33" t="s">
        <v>217</v>
      </c>
      <c r="C158" s="43">
        <v>1174.5981823</v>
      </c>
      <c r="D158" s="11" t="str">
        <f t="shared" si="21"/>
        <v>N/A</v>
      </c>
      <c r="E158" s="43">
        <v>1130.3012523</v>
      </c>
      <c r="F158" s="11" t="str">
        <f t="shared" si="22"/>
        <v>N/A</v>
      </c>
      <c r="G158" s="43">
        <v>1181.0914114</v>
      </c>
      <c r="H158" s="11" t="str">
        <f t="shared" si="23"/>
        <v>N/A</v>
      </c>
      <c r="I158" s="12">
        <v>-3.77</v>
      </c>
      <c r="J158" s="12">
        <v>4.4939999999999998</v>
      </c>
      <c r="K158" s="41" t="s">
        <v>732</v>
      </c>
      <c r="L158" s="9" t="str">
        <f t="shared" si="24"/>
        <v>Yes</v>
      </c>
    </row>
    <row r="159" spans="1:12" ht="25" x14ac:dyDescent="0.25">
      <c r="A159" s="2" t="s">
        <v>1352</v>
      </c>
      <c r="B159" s="33" t="s">
        <v>217</v>
      </c>
      <c r="C159" s="43">
        <v>55.488769382000001</v>
      </c>
      <c r="D159" s="11" t="str">
        <f t="shared" si="21"/>
        <v>N/A</v>
      </c>
      <c r="E159" s="43">
        <v>63.195336949999998</v>
      </c>
      <c r="F159" s="11" t="str">
        <f t="shared" si="22"/>
        <v>N/A</v>
      </c>
      <c r="G159" s="43">
        <v>62.652059627</v>
      </c>
      <c r="H159" s="11" t="str">
        <f t="shared" si="23"/>
        <v>N/A</v>
      </c>
      <c r="I159" s="12">
        <v>13.89</v>
      </c>
      <c r="J159" s="12">
        <v>-0.86</v>
      </c>
      <c r="K159" s="41" t="s">
        <v>732</v>
      </c>
      <c r="L159" s="9" t="str">
        <f t="shared" si="24"/>
        <v>Yes</v>
      </c>
    </row>
    <row r="160" spans="1:12" ht="25" x14ac:dyDescent="0.25">
      <c r="A160" s="4" t="s">
        <v>1353</v>
      </c>
      <c r="B160" s="33" t="s">
        <v>217</v>
      </c>
      <c r="C160" s="43">
        <v>39.030849490999998</v>
      </c>
      <c r="D160" s="11" t="str">
        <f t="shared" si="21"/>
        <v>N/A</v>
      </c>
      <c r="E160" s="43">
        <v>38.682539974000001</v>
      </c>
      <c r="F160" s="11" t="str">
        <f t="shared" si="22"/>
        <v>N/A</v>
      </c>
      <c r="G160" s="43">
        <v>40.346094395999998</v>
      </c>
      <c r="H160" s="11" t="str">
        <f t="shared" si="23"/>
        <v>N/A</v>
      </c>
      <c r="I160" s="12">
        <v>-0.89200000000000002</v>
      </c>
      <c r="J160" s="12">
        <v>4.3010000000000002</v>
      </c>
      <c r="K160" s="41" t="s">
        <v>732</v>
      </c>
      <c r="L160" s="9" t="str">
        <f t="shared" si="24"/>
        <v>Yes</v>
      </c>
    </row>
    <row r="161" spans="1:12" x14ac:dyDescent="0.25">
      <c r="A161" s="4" t="s">
        <v>1354</v>
      </c>
      <c r="B161" s="33" t="s">
        <v>217</v>
      </c>
      <c r="C161" s="43">
        <v>1030.6981234</v>
      </c>
      <c r="D161" s="11" t="str">
        <f t="shared" si="21"/>
        <v>N/A</v>
      </c>
      <c r="E161" s="43">
        <v>806.59983771999998</v>
      </c>
      <c r="F161" s="11" t="str">
        <f t="shared" si="22"/>
        <v>N/A</v>
      </c>
      <c r="G161" s="43">
        <v>903.22911952000004</v>
      </c>
      <c r="H161" s="11" t="str">
        <f t="shared" si="23"/>
        <v>N/A</v>
      </c>
      <c r="I161" s="12">
        <v>-21.7</v>
      </c>
      <c r="J161" s="12">
        <v>11.98</v>
      </c>
      <c r="K161" s="41" t="s">
        <v>732</v>
      </c>
      <c r="L161" s="9" t="str">
        <f t="shared" si="24"/>
        <v>Yes</v>
      </c>
    </row>
    <row r="162" spans="1:12" x14ac:dyDescent="0.25">
      <c r="A162" s="4" t="s">
        <v>1355</v>
      </c>
      <c r="B162" s="33" t="s">
        <v>217</v>
      </c>
      <c r="C162" s="43">
        <v>1212.3504309</v>
      </c>
      <c r="D162" s="11" t="str">
        <f t="shared" si="21"/>
        <v>N/A</v>
      </c>
      <c r="E162" s="43">
        <v>1100.8661787999999</v>
      </c>
      <c r="F162" s="11" t="str">
        <f t="shared" si="22"/>
        <v>N/A</v>
      </c>
      <c r="G162" s="43">
        <v>1305.8330837999999</v>
      </c>
      <c r="H162" s="11" t="str">
        <f t="shared" si="23"/>
        <v>N/A</v>
      </c>
      <c r="I162" s="12">
        <v>-9.1999999999999993</v>
      </c>
      <c r="J162" s="12">
        <v>18.62</v>
      </c>
      <c r="K162" s="41" t="s">
        <v>732</v>
      </c>
      <c r="L162" s="9" t="str">
        <f t="shared" si="24"/>
        <v>Yes</v>
      </c>
    </row>
    <row r="163" spans="1:12" x14ac:dyDescent="0.25">
      <c r="A163" s="4" t="s">
        <v>1356</v>
      </c>
      <c r="B163" s="33" t="s">
        <v>217</v>
      </c>
      <c r="C163" s="43">
        <v>3168.6893716999998</v>
      </c>
      <c r="D163" s="11" t="str">
        <f t="shared" si="21"/>
        <v>N/A</v>
      </c>
      <c r="E163" s="43">
        <v>2395.0158338000001</v>
      </c>
      <c r="F163" s="11" t="str">
        <f t="shared" si="22"/>
        <v>N/A</v>
      </c>
      <c r="G163" s="43">
        <v>2924.4744818999998</v>
      </c>
      <c r="H163" s="11" t="str">
        <f t="shared" si="23"/>
        <v>N/A</v>
      </c>
      <c r="I163" s="12">
        <v>-24.4</v>
      </c>
      <c r="J163" s="12">
        <v>22.11</v>
      </c>
      <c r="K163" s="41" t="s">
        <v>732</v>
      </c>
      <c r="L163" s="9" t="str">
        <f t="shared" si="24"/>
        <v>Yes</v>
      </c>
    </row>
    <row r="164" spans="1:12" x14ac:dyDescent="0.25">
      <c r="A164" s="4" t="s">
        <v>1357</v>
      </c>
      <c r="B164" s="33" t="s">
        <v>217</v>
      </c>
      <c r="C164" s="43">
        <v>400.97443406999997</v>
      </c>
      <c r="D164" s="11" t="str">
        <f t="shared" si="21"/>
        <v>N/A</v>
      </c>
      <c r="E164" s="43">
        <v>337.85765959000003</v>
      </c>
      <c r="F164" s="11" t="str">
        <f t="shared" si="22"/>
        <v>N/A</v>
      </c>
      <c r="G164" s="43">
        <v>346.90416791000001</v>
      </c>
      <c r="H164" s="11" t="str">
        <f t="shared" si="23"/>
        <v>N/A</v>
      </c>
      <c r="I164" s="12">
        <v>-15.7</v>
      </c>
      <c r="J164" s="12">
        <v>2.6779999999999999</v>
      </c>
      <c r="K164" s="41" t="s">
        <v>732</v>
      </c>
      <c r="L164" s="9" t="str">
        <f t="shared" si="24"/>
        <v>Yes</v>
      </c>
    </row>
    <row r="165" spans="1:12" x14ac:dyDescent="0.25">
      <c r="A165" s="4" t="s">
        <v>1358</v>
      </c>
      <c r="B165" s="33" t="s">
        <v>217</v>
      </c>
      <c r="C165" s="43">
        <v>616.76475850999998</v>
      </c>
      <c r="D165" s="11" t="str">
        <f t="shared" si="21"/>
        <v>N/A</v>
      </c>
      <c r="E165" s="43">
        <v>553.49152760000004</v>
      </c>
      <c r="F165" s="11" t="str">
        <f t="shared" si="22"/>
        <v>N/A</v>
      </c>
      <c r="G165" s="43">
        <v>602.96817822000003</v>
      </c>
      <c r="H165" s="11" t="str">
        <f t="shared" si="23"/>
        <v>N/A</v>
      </c>
      <c r="I165" s="12">
        <v>-10.3</v>
      </c>
      <c r="J165" s="12">
        <v>8.9390000000000001</v>
      </c>
      <c r="K165" s="41" t="s">
        <v>732</v>
      </c>
      <c r="L165" s="9" t="str">
        <f t="shared" si="24"/>
        <v>Yes</v>
      </c>
    </row>
    <row r="166" spans="1:12" x14ac:dyDescent="0.25">
      <c r="A166" s="4" t="s">
        <v>1359</v>
      </c>
      <c r="B166" s="33" t="s">
        <v>217</v>
      </c>
      <c r="C166" s="43">
        <v>2500.5585498999999</v>
      </c>
      <c r="D166" s="11" t="str">
        <f t="shared" si="21"/>
        <v>N/A</v>
      </c>
      <c r="E166" s="43">
        <v>2653.2168605000002</v>
      </c>
      <c r="F166" s="11" t="str">
        <f t="shared" si="22"/>
        <v>N/A</v>
      </c>
      <c r="G166" s="43">
        <v>2621.6140360999998</v>
      </c>
      <c r="H166" s="11" t="str">
        <f t="shared" si="23"/>
        <v>N/A</v>
      </c>
      <c r="I166" s="12">
        <v>6.1050000000000004</v>
      </c>
      <c r="J166" s="12">
        <v>-1.19</v>
      </c>
      <c r="K166" s="41" t="s">
        <v>732</v>
      </c>
      <c r="L166" s="9" t="str">
        <f t="shared" si="24"/>
        <v>Yes</v>
      </c>
    </row>
    <row r="167" spans="1:12" x14ac:dyDescent="0.25">
      <c r="A167" s="42" t="s">
        <v>1360</v>
      </c>
      <c r="B167" s="33" t="s">
        <v>217</v>
      </c>
      <c r="C167" s="43">
        <v>2597.2306113999998</v>
      </c>
      <c r="D167" s="11" t="str">
        <f t="shared" si="21"/>
        <v>N/A</v>
      </c>
      <c r="E167" s="43">
        <v>2948.8996341000002</v>
      </c>
      <c r="F167" s="11" t="str">
        <f t="shared" si="22"/>
        <v>N/A</v>
      </c>
      <c r="G167" s="43">
        <v>3293.6998503</v>
      </c>
      <c r="H167" s="11" t="str">
        <f t="shared" si="23"/>
        <v>N/A</v>
      </c>
      <c r="I167" s="12">
        <v>13.54</v>
      </c>
      <c r="J167" s="12">
        <v>11.69</v>
      </c>
      <c r="K167" s="41" t="s">
        <v>732</v>
      </c>
      <c r="L167" s="9" t="str">
        <f t="shared" si="24"/>
        <v>Yes</v>
      </c>
    </row>
    <row r="168" spans="1:12" x14ac:dyDescent="0.25">
      <c r="A168" s="42" t="s">
        <v>1361</v>
      </c>
      <c r="B168" s="33" t="s">
        <v>217</v>
      </c>
      <c r="C168" s="43">
        <v>5336.8348353000001</v>
      </c>
      <c r="D168" s="11" t="str">
        <f t="shared" si="21"/>
        <v>N/A</v>
      </c>
      <c r="E168" s="43">
        <v>5698.9095237000001</v>
      </c>
      <c r="F168" s="11" t="str">
        <f t="shared" si="22"/>
        <v>N/A</v>
      </c>
      <c r="G168" s="43">
        <v>6016.9529191000001</v>
      </c>
      <c r="H168" s="11" t="str">
        <f t="shared" si="23"/>
        <v>N/A</v>
      </c>
      <c r="I168" s="12">
        <v>6.7839999999999998</v>
      </c>
      <c r="J168" s="12">
        <v>5.5810000000000004</v>
      </c>
      <c r="K168" s="41" t="s">
        <v>732</v>
      </c>
      <c r="L168" s="9" t="str">
        <f t="shared" si="24"/>
        <v>Yes</v>
      </c>
    </row>
    <row r="169" spans="1:12" x14ac:dyDescent="0.25">
      <c r="A169" s="42" t="s">
        <v>1362</v>
      </c>
      <c r="B169" s="33" t="s">
        <v>217</v>
      </c>
      <c r="C169" s="43">
        <v>1511.5287054999999</v>
      </c>
      <c r="D169" s="11" t="str">
        <f t="shared" si="21"/>
        <v>N/A</v>
      </c>
      <c r="E169" s="43">
        <v>1633.5142277</v>
      </c>
      <c r="F169" s="11" t="str">
        <f t="shared" si="22"/>
        <v>N/A</v>
      </c>
      <c r="G169" s="43">
        <v>1549.1514924000001</v>
      </c>
      <c r="H169" s="11" t="str">
        <f t="shared" si="23"/>
        <v>N/A</v>
      </c>
      <c r="I169" s="12">
        <v>8.07</v>
      </c>
      <c r="J169" s="12">
        <v>-5.16</v>
      </c>
      <c r="K169" s="41" t="s">
        <v>732</v>
      </c>
      <c r="L169" s="9" t="str">
        <f t="shared" si="24"/>
        <v>Yes</v>
      </c>
    </row>
    <row r="170" spans="1:12" x14ac:dyDescent="0.25">
      <c r="A170" s="42" t="s">
        <v>1363</v>
      </c>
      <c r="B170" s="33" t="s">
        <v>217</v>
      </c>
      <c r="C170" s="43">
        <v>2431.4443136999998</v>
      </c>
      <c r="D170" s="11" t="str">
        <f t="shared" si="21"/>
        <v>N/A</v>
      </c>
      <c r="E170" s="43">
        <v>2557.6160832999999</v>
      </c>
      <c r="F170" s="11" t="str">
        <f t="shared" si="22"/>
        <v>N/A</v>
      </c>
      <c r="G170" s="43">
        <v>2586.0216667999998</v>
      </c>
      <c r="H170" s="11" t="str">
        <f t="shared" si="23"/>
        <v>N/A</v>
      </c>
      <c r="I170" s="12">
        <v>5.1890000000000001</v>
      </c>
      <c r="J170" s="12">
        <v>1.111</v>
      </c>
      <c r="K170" s="41" t="s">
        <v>732</v>
      </c>
      <c r="L170" s="9" t="str">
        <f t="shared" si="24"/>
        <v>Yes</v>
      </c>
    </row>
    <row r="171" spans="1:12" x14ac:dyDescent="0.25">
      <c r="A171" s="42" t="s">
        <v>85</v>
      </c>
      <c r="B171" s="33" t="s">
        <v>217</v>
      </c>
      <c r="C171" s="8">
        <v>11.353740088</v>
      </c>
      <c r="D171" s="11" t="str">
        <f t="shared" ref="D171:D202" si="25">IF($B171="N/A","N/A",IF(C171&gt;10,"No",IF(C171&lt;-10,"No","Yes")))</f>
        <v>N/A</v>
      </c>
      <c r="E171" s="8">
        <v>12.904898046</v>
      </c>
      <c r="F171" s="11" t="str">
        <f t="shared" ref="F171:F202" si="26">IF($B171="N/A","N/A",IF(E171&gt;10,"No",IF(E171&lt;-10,"No","Yes")))</f>
        <v>N/A</v>
      </c>
      <c r="G171" s="8">
        <v>12.175078423</v>
      </c>
      <c r="H171" s="11" t="str">
        <f t="shared" ref="H171:H202" si="27">IF($B171="N/A","N/A",IF(G171&gt;10,"No",IF(G171&lt;-10,"No","Yes")))</f>
        <v>N/A</v>
      </c>
      <c r="I171" s="12">
        <v>13.66</v>
      </c>
      <c r="J171" s="12">
        <v>-5.66</v>
      </c>
      <c r="K171" s="41" t="s">
        <v>732</v>
      </c>
      <c r="L171" s="9" t="str">
        <f t="shared" ref="L171:L202" si="28">IF(J171="Div by 0", "N/A", IF(K171="N/A","N/A", IF(J171&gt;VALUE(MID(K171,1,2)), "No", IF(J171&lt;-1*VALUE(MID(K171,1,2)), "No", "Yes"))))</f>
        <v>Yes</v>
      </c>
    </row>
    <row r="172" spans="1:12" x14ac:dyDescent="0.25">
      <c r="A172" s="42" t="s">
        <v>465</v>
      </c>
      <c r="B172" s="33" t="s">
        <v>217</v>
      </c>
      <c r="C172" s="8">
        <v>13.500205169999999</v>
      </c>
      <c r="D172" s="11" t="str">
        <f t="shared" si="25"/>
        <v>N/A</v>
      </c>
      <c r="E172" s="8">
        <v>16.884474647000001</v>
      </c>
      <c r="F172" s="11" t="str">
        <f t="shared" si="26"/>
        <v>N/A</v>
      </c>
      <c r="G172" s="8">
        <v>21.182634731</v>
      </c>
      <c r="H172" s="11" t="str">
        <f t="shared" si="27"/>
        <v>N/A</v>
      </c>
      <c r="I172" s="12">
        <v>25.07</v>
      </c>
      <c r="J172" s="12">
        <v>25.46</v>
      </c>
      <c r="K172" s="41" t="s">
        <v>732</v>
      </c>
      <c r="L172" s="9" t="str">
        <f t="shared" si="28"/>
        <v>Yes</v>
      </c>
    </row>
    <row r="173" spans="1:12" x14ac:dyDescent="0.25">
      <c r="A173" s="42" t="s">
        <v>466</v>
      </c>
      <c r="B173" s="33" t="s">
        <v>217</v>
      </c>
      <c r="C173" s="8">
        <v>16.443221695999998</v>
      </c>
      <c r="D173" s="11" t="str">
        <f t="shared" si="25"/>
        <v>N/A</v>
      </c>
      <c r="E173" s="8">
        <v>17.026537694000002</v>
      </c>
      <c r="F173" s="11" t="str">
        <f t="shared" si="26"/>
        <v>N/A</v>
      </c>
      <c r="G173" s="8">
        <v>16.470011466999999</v>
      </c>
      <c r="H173" s="11" t="str">
        <f t="shared" si="27"/>
        <v>N/A</v>
      </c>
      <c r="I173" s="12">
        <v>3.5470000000000002</v>
      </c>
      <c r="J173" s="12">
        <v>-3.27</v>
      </c>
      <c r="K173" s="41" t="s">
        <v>732</v>
      </c>
      <c r="L173" s="9" t="str">
        <f t="shared" si="28"/>
        <v>Yes</v>
      </c>
    </row>
    <row r="174" spans="1:12" x14ac:dyDescent="0.25">
      <c r="A174" s="2" t="s">
        <v>467</v>
      </c>
      <c r="B174" s="33" t="s">
        <v>217</v>
      </c>
      <c r="C174" s="8">
        <v>5.9805584809000001</v>
      </c>
      <c r="D174" s="11" t="str">
        <f t="shared" si="25"/>
        <v>N/A</v>
      </c>
      <c r="E174" s="8">
        <v>8.7085320019000001</v>
      </c>
      <c r="F174" s="11" t="str">
        <f t="shared" si="26"/>
        <v>N/A</v>
      </c>
      <c r="G174" s="8">
        <v>8.2739434775999996</v>
      </c>
      <c r="H174" s="11" t="str">
        <f t="shared" si="27"/>
        <v>N/A</v>
      </c>
      <c r="I174" s="12">
        <v>45.61</v>
      </c>
      <c r="J174" s="12">
        <v>-4.99</v>
      </c>
      <c r="K174" s="41" t="s">
        <v>732</v>
      </c>
      <c r="L174" s="9" t="str">
        <f t="shared" si="28"/>
        <v>Yes</v>
      </c>
    </row>
    <row r="175" spans="1:12" x14ac:dyDescent="0.25">
      <c r="A175" s="2" t="s">
        <v>468</v>
      </c>
      <c r="B175" s="33" t="s">
        <v>217</v>
      </c>
      <c r="C175" s="8">
        <v>22.349872401999999</v>
      </c>
      <c r="D175" s="11" t="str">
        <f t="shared" si="25"/>
        <v>N/A</v>
      </c>
      <c r="E175" s="8">
        <v>21.68015209</v>
      </c>
      <c r="F175" s="11" t="str">
        <f t="shared" si="26"/>
        <v>N/A</v>
      </c>
      <c r="G175" s="8">
        <v>20.679212049</v>
      </c>
      <c r="H175" s="11" t="str">
        <f t="shared" si="27"/>
        <v>N/A</v>
      </c>
      <c r="I175" s="12">
        <v>-3</v>
      </c>
      <c r="J175" s="12">
        <v>-4.62</v>
      </c>
      <c r="K175" s="41" t="s">
        <v>732</v>
      </c>
      <c r="L175" s="9" t="str">
        <f t="shared" si="28"/>
        <v>Yes</v>
      </c>
    </row>
    <row r="176" spans="1:12" x14ac:dyDescent="0.25">
      <c r="A176" s="2" t="s">
        <v>1364</v>
      </c>
      <c r="B176" s="33" t="s">
        <v>217</v>
      </c>
      <c r="C176" s="8">
        <v>1.2719270613</v>
      </c>
      <c r="D176" s="11" t="str">
        <f t="shared" si="25"/>
        <v>N/A</v>
      </c>
      <c r="E176" s="8">
        <v>1.2465736562</v>
      </c>
      <c r="F176" s="11" t="str">
        <f t="shared" si="26"/>
        <v>N/A</v>
      </c>
      <c r="G176" s="8">
        <v>1.1574039983</v>
      </c>
      <c r="H176" s="11" t="str">
        <f t="shared" si="27"/>
        <v>N/A</v>
      </c>
      <c r="I176" s="12">
        <v>-1.99</v>
      </c>
      <c r="J176" s="12">
        <v>-7.15</v>
      </c>
      <c r="K176" s="41" t="s">
        <v>732</v>
      </c>
      <c r="L176" s="9" t="str">
        <f t="shared" si="28"/>
        <v>Yes</v>
      </c>
    </row>
    <row r="177" spans="1:12" x14ac:dyDescent="0.25">
      <c r="A177" s="2" t="s">
        <v>1365</v>
      </c>
      <c r="B177" s="33" t="s">
        <v>217</v>
      </c>
      <c r="C177" s="8">
        <v>28.108329913999999</v>
      </c>
      <c r="D177" s="11" t="str">
        <f t="shared" si="25"/>
        <v>N/A</v>
      </c>
      <c r="E177" s="8">
        <v>33.925771040000001</v>
      </c>
      <c r="F177" s="11" t="str">
        <f t="shared" si="26"/>
        <v>N/A</v>
      </c>
      <c r="G177" s="8">
        <v>30.538922156000002</v>
      </c>
      <c r="H177" s="11" t="str">
        <f t="shared" si="27"/>
        <v>N/A</v>
      </c>
      <c r="I177" s="12">
        <v>20.7</v>
      </c>
      <c r="J177" s="12">
        <v>-9.98</v>
      </c>
      <c r="K177" s="41" t="s">
        <v>732</v>
      </c>
      <c r="L177" s="9" t="str">
        <f t="shared" si="28"/>
        <v>Yes</v>
      </c>
    </row>
    <row r="178" spans="1:12" x14ac:dyDescent="0.25">
      <c r="A178" s="2" t="s">
        <v>1366</v>
      </c>
      <c r="B178" s="33" t="s">
        <v>217</v>
      </c>
      <c r="C178" s="8">
        <v>3.6131647985000002</v>
      </c>
      <c r="D178" s="11" t="str">
        <f t="shared" si="25"/>
        <v>N/A</v>
      </c>
      <c r="E178" s="8">
        <v>3.4701849088999999</v>
      </c>
      <c r="F178" s="11" t="str">
        <f t="shared" si="26"/>
        <v>N/A</v>
      </c>
      <c r="G178" s="8">
        <v>3.4542070364000002</v>
      </c>
      <c r="H178" s="11" t="str">
        <f t="shared" si="27"/>
        <v>N/A</v>
      </c>
      <c r="I178" s="12">
        <v>-3.96</v>
      </c>
      <c r="J178" s="12">
        <v>-0.46</v>
      </c>
      <c r="K178" s="41" t="s">
        <v>732</v>
      </c>
      <c r="L178" s="9" t="str">
        <f t="shared" si="28"/>
        <v>Yes</v>
      </c>
    </row>
    <row r="179" spans="1:12" x14ac:dyDescent="0.25">
      <c r="A179" s="2" t="s">
        <v>1367</v>
      </c>
      <c r="B179" s="33" t="s">
        <v>217</v>
      </c>
      <c r="C179" s="8">
        <v>0.44855706049999999</v>
      </c>
      <c r="D179" s="11" t="str">
        <f t="shared" si="25"/>
        <v>N/A</v>
      </c>
      <c r="E179" s="8">
        <v>0.48603479259999999</v>
      </c>
      <c r="F179" s="11" t="str">
        <f t="shared" si="26"/>
        <v>N/A</v>
      </c>
      <c r="G179" s="8">
        <v>0.47520699399999999</v>
      </c>
      <c r="H179" s="11" t="str">
        <f t="shared" si="27"/>
        <v>N/A</v>
      </c>
      <c r="I179" s="12">
        <v>8.3550000000000004</v>
      </c>
      <c r="J179" s="12">
        <v>-2.23</v>
      </c>
      <c r="K179" s="41" t="s">
        <v>732</v>
      </c>
      <c r="L179" s="9" t="str">
        <f t="shared" si="28"/>
        <v>Yes</v>
      </c>
    </row>
    <row r="180" spans="1:12" x14ac:dyDescent="0.25">
      <c r="A180" s="2" t="s">
        <v>1368</v>
      </c>
      <c r="B180" s="33" t="s">
        <v>217</v>
      </c>
      <c r="C180" s="8">
        <v>0.62245157399999995</v>
      </c>
      <c r="D180" s="11" t="str">
        <f t="shared" si="25"/>
        <v>N/A</v>
      </c>
      <c r="E180" s="8">
        <v>0.65758658380000001</v>
      </c>
      <c r="F180" s="11" t="str">
        <f t="shared" si="26"/>
        <v>N/A</v>
      </c>
      <c r="G180" s="8">
        <v>0.63895179550000003</v>
      </c>
      <c r="H180" s="11" t="str">
        <f t="shared" si="27"/>
        <v>N/A</v>
      </c>
      <c r="I180" s="12">
        <v>5.6449999999999996</v>
      </c>
      <c r="J180" s="12">
        <v>-2.83</v>
      </c>
      <c r="K180" s="41" t="s">
        <v>732</v>
      </c>
      <c r="L180" s="9" t="str">
        <f t="shared" si="28"/>
        <v>Yes</v>
      </c>
    </row>
    <row r="181" spans="1:12" x14ac:dyDescent="0.25">
      <c r="A181" s="2" t="s">
        <v>86</v>
      </c>
      <c r="B181" s="33" t="s">
        <v>217</v>
      </c>
      <c r="C181" s="8">
        <v>12.850268893000001</v>
      </c>
      <c r="D181" s="11" t="str">
        <f t="shared" si="25"/>
        <v>N/A</v>
      </c>
      <c r="E181" s="8">
        <v>0.37552155770000001</v>
      </c>
      <c r="F181" s="11" t="str">
        <f t="shared" si="26"/>
        <v>N/A</v>
      </c>
      <c r="G181" s="8">
        <v>0.45242471369999998</v>
      </c>
      <c r="H181" s="11" t="str">
        <f t="shared" si="27"/>
        <v>N/A</v>
      </c>
      <c r="I181" s="12">
        <v>-97.1</v>
      </c>
      <c r="J181" s="12">
        <v>20.48</v>
      </c>
      <c r="K181" s="41" t="s">
        <v>732</v>
      </c>
      <c r="L181" s="9" t="str">
        <f t="shared" si="28"/>
        <v>Yes</v>
      </c>
    </row>
    <row r="182" spans="1:12" x14ac:dyDescent="0.25">
      <c r="A182" s="2" t="s">
        <v>87</v>
      </c>
      <c r="B182" s="33" t="s">
        <v>217</v>
      </c>
      <c r="C182" s="8">
        <v>79.403637935000006</v>
      </c>
      <c r="D182" s="11" t="str">
        <f t="shared" si="25"/>
        <v>N/A</v>
      </c>
      <c r="E182" s="8">
        <v>78.760396060000005</v>
      </c>
      <c r="F182" s="11" t="str">
        <f t="shared" si="26"/>
        <v>N/A</v>
      </c>
      <c r="G182" s="8">
        <v>76.289172635</v>
      </c>
      <c r="H182" s="11" t="str">
        <f t="shared" si="27"/>
        <v>N/A</v>
      </c>
      <c r="I182" s="12">
        <v>-0.81</v>
      </c>
      <c r="J182" s="12">
        <v>-3.14</v>
      </c>
      <c r="K182" s="41" t="s">
        <v>732</v>
      </c>
      <c r="L182" s="9" t="str">
        <f t="shared" si="28"/>
        <v>Yes</v>
      </c>
    </row>
    <row r="183" spans="1:12" x14ac:dyDescent="0.25">
      <c r="A183" s="2" t="s">
        <v>469</v>
      </c>
      <c r="B183" s="33" t="s">
        <v>217</v>
      </c>
      <c r="C183" s="8">
        <v>57.940090275000003</v>
      </c>
      <c r="D183" s="11" t="str">
        <f t="shared" si="25"/>
        <v>N/A</v>
      </c>
      <c r="E183" s="8">
        <v>63.617354939999998</v>
      </c>
      <c r="F183" s="11" t="str">
        <f t="shared" si="26"/>
        <v>N/A</v>
      </c>
      <c r="G183" s="8">
        <v>68.488023952000006</v>
      </c>
      <c r="H183" s="11" t="str">
        <f t="shared" si="27"/>
        <v>N/A</v>
      </c>
      <c r="I183" s="12">
        <v>9.7989999999999995</v>
      </c>
      <c r="J183" s="12">
        <v>7.6559999999999997</v>
      </c>
      <c r="K183" s="41" t="s">
        <v>732</v>
      </c>
      <c r="L183" s="9" t="str">
        <f t="shared" si="28"/>
        <v>Yes</v>
      </c>
    </row>
    <row r="184" spans="1:12" x14ac:dyDescent="0.25">
      <c r="A184" s="2" t="s">
        <v>470</v>
      </c>
      <c r="B184" s="33" t="s">
        <v>217</v>
      </c>
      <c r="C184" s="8">
        <v>85.491124663999997</v>
      </c>
      <c r="D184" s="11" t="str">
        <f t="shared" si="25"/>
        <v>N/A</v>
      </c>
      <c r="E184" s="8">
        <v>85.315418015000006</v>
      </c>
      <c r="F184" s="11" t="str">
        <f t="shared" si="26"/>
        <v>N/A</v>
      </c>
      <c r="G184" s="8">
        <v>85.714523124999999</v>
      </c>
      <c r="H184" s="11" t="str">
        <f t="shared" si="27"/>
        <v>N/A</v>
      </c>
      <c r="I184" s="12">
        <v>-0.20599999999999999</v>
      </c>
      <c r="J184" s="12">
        <v>0.46779999999999999</v>
      </c>
      <c r="K184" s="41" t="s">
        <v>732</v>
      </c>
      <c r="L184" s="9" t="str">
        <f t="shared" si="28"/>
        <v>Yes</v>
      </c>
    </row>
    <row r="185" spans="1:12" x14ac:dyDescent="0.25">
      <c r="A185" s="2" t="s">
        <v>471</v>
      </c>
      <c r="B185" s="33" t="s">
        <v>217</v>
      </c>
      <c r="C185" s="8">
        <v>77.315091608000003</v>
      </c>
      <c r="D185" s="11" t="str">
        <f t="shared" si="25"/>
        <v>N/A</v>
      </c>
      <c r="E185" s="8">
        <v>76.546008889999996</v>
      </c>
      <c r="F185" s="11" t="str">
        <f t="shared" si="26"/>
        <v>N/A</v>
      </c>
      <c r="G185" s="8">
        <v>72.611470021000002</v>
      </c>
      <c r="H185" s="11" t="str">
        <f t="shared" si="27"/>
        <v>N/A</v>
      </c>
      <c r="I185" s="12">
        <v>-0.995</v>
      </c>
      <c r="J185" s="12">
        <v>-5.14</v>
      </c>
      <c r="K185" s="41" t="s">
        <v>732</v>
      </c>
      <c r="L185" s="9" t="str">
        <f t="shared" si="28"/>
        <v>Yes</v>
      </c>
    </row>
    <row r="186" spans="1:12" x14ac:dyDescent="0.25">
      <c r="A186" s="2" t="s">
        <v>472</v>
      </c>
      <c r="B186" s="33" t="s">
        <v>217</v>
      </c>
      <c r="C186" s="8">
        <v>79.646492706999993</v>
      </c>
      <c r="D186" s="11" t="str">
        <f t="shared" si="25"/>
        <v>N/A</v>
      </c>
      <c r="E186" s="8">
        <v>78.894776961999995</v>
      </c>
      <c r="F186" s="11" t="str">
        <f t="shared" si="26"/>
        <v>N/A</v>
      </c>
      <c r="G186" s="8">
        <v>78.687228153000007</v>
      </c>
      <c r="H186" s="11" t="str">
        <f t="shared" si="27"/>
        <v>N/A</v>
      </c>
      <c r="I186" s="12">
        <v>-0.94399999999999995</v>
      </c>
      <c r="J186" s="12">
        <v>-0.26300000000000001</v>
      </c>
      <c r="K186" s="41" t="s">
        <v>732</v>
      </c>
      <c r="L186" s="9" t="str">
        <f t="shared" si="28"/>
        <v>Yes</v>
      </c>
    </row>
    <row r="187" spans="1:12" x14ac:dyDescent="0.25">
      <c r="A187" s="2" t="s">
        <v>116</v>
      </c>
      <c r="B187" s="33" t="s">
        <v>217</v>
      </c>
      <c r="C187" s="8">
        <v>89.563033832000002</v>
      </c>
      <c r="D187" s="11" t="str">
        <f t="shared" si="25"/>
        <v>N/A</v>
      </c>
      <c r="E187" s="8">
        <v>91.148460161000003</v>
      </c>
      <c r="F187" s="11" t="str">
        <f t="shared" si="26"/>
        <v>N/A</v>
      </c>
      <c r="G187" s="8">
        <v>90.255911792999996</v>
      </c>
      <c r="H187" s="11" t="str">
        <f t="shared" si="27"/>
        <v>N/A</v>
      </c>
      <c r="I187" s="12">
        <v>1.77</v>
      </c>
      <c r="J187" s="12">
        <v>-0.97899999999999998</v>
      </c>
      <c r="K187" s="41" t="s">
        <v>732</v>
      </c>
      <c r="L187" s="9" t="str">
        <f t="shared" si="28"/>
        <v>Yes</v>
      </c>
    </row>
    <row r="188" spans="1:12" x14ac:dyDescent="0.25">
      <c r="A188" s="2" t="s">
        <v>473</v>
      </c>
      <c r="B188" s="33" t="s">
        <v>217</v>
      </c>
      <c r="C188" s="8">
        <v>72.384078785</v>
      </c>
      <c r="D188" s="11" t="str">
        <f t="shared" si="25"/>
        <v>N/A</v>
      </c>
      <c r="E188" s="8">
        <v>72.556194458999997</v>
      </c>
      <c r="F188" s="11" t="str">
        <f t="shared" si="26"/>
        <v>N/A</v>
      </c>
      <c r="G188" s="8">
        <v>80.464071856000004</v>
      </c>
      <c r="H188" s="11" t="str">
        <f t="shared" si="27"/>
        <v>N/A</v>
      </c>
      <c r="I188" s="12">
        <v>0.23780000000000001</v>
      </c>
      <c r="J188" s="12">
        <v>10.9</v>
      </c>
      <c r="K188" s="41" t="s">
        <v>732</v>
      </c>
      <c r="L188" s="9" t="str">
        <f t="shared" si="28"/>
        <v>Yes</v>
      </c>
    </row>
    <row r="189" spans="1:12" x14ac:dyDescent="0.25">
      <c r="A189" s="2" t="s">
        <v>474</v>
      </c>
      <c r="B189" s="33" t="s">
        <v>217</v>
      </c>
      <c r="C189" s="8">
        <v>90.140881059999998</v>
      </c>
      <c r="D189" s="11" t="str">
        <f t="shared" si="25"/>
        <v>N/A</v>
      </c>
      <c r="E189" s="8">
        <v>91.583544282999995</v>
      </c>
      <c r="F189" s="11" t="str">
        <f t="shared" si="26"/>
        <v>N/A</v>
      </c>
      <c r="G189" s="8">
        <v>92.071194722000001</v>
      </c>
      <c r="H189" s="11" t="str">
        <f t="shared" si="27"/>
        <v>N/A</v>
      </c>
      <c r="I189" s="12">
        <v>1.6</v>
      </c>
      <c r="J189" s="12">
        <v>0.53249999999999997</v>
      </c>
      <c r="K189" s="41" t="s">
        <v>732</v>
      </c>
      <c r="L189" s="9" t="str">
        <f t="shared" si="28"/>
        <v>Yes</v>
      </c>
    </row>
    <row r="190" spans="1:12" x14ac:dyDescent="0.25">
      <c r="A190" s="2" t="s">
        <v>475</v>
      </c>
      <c r="B190" s="33" t="s">
        <v>217</v>
      </c>
      <c r="C190" s="8">
        <v>89.986676822999996</v>
      </c>
      <c r="D190" s="11" t="str">
        <f t="shared" si="25"/>
        <v>N/A</v>
      </c>
      <c r="E190" s="8">
        <v>91.824808254000004</v>
      </c>
      <c r="F190" s="11" t="str">
        <f t="shared" si="26"/>
        <v>N/A</v>
      </c>
      <c r="G190" s="8">
        <v>90.245959947000003</v>
      </c>
      <c r="H190" s="11" t="str">
        <f t="shared" si="27"/>
        <v>N/A</v>
      </c>
      <c r="I190" s="12">
        <v>2.0430000000000001</v>
      </c>
      <c r="J190" s="12">
        <v>-1.72</v>
      </c>
      <c r="K190" s="41" t="s">
        <v>732</v>
      </c>
      <c r="L190" s="9" t="str">
        <f t="shared" si="28"/>
        <v>Yes</v>
      </c>
    </row>
    <row r="191" spans="1:12" x14ac:dyDescent="0.25">
      <c r="A191" s="2" t="s">
        <v>476</v>
      </c>
      <c r="B191" s="33" t="s">
        <v>217</v>
      </c>
      <c r="C191" s="8">
        <v>88.003917396000006</v>
      </c>
      <c r="D191" s="11" t="str">
        <f t="shared" si="25"/>
        <v>N/A</v>
      </c>
      <c r="E191" s="8">
        <v>88.844906918000007</v>
      </c>
      <c r="F191" s="11" t="str">
        <f t="shared" si="26"/>
        <v>N/A</v>
      </c>
      <c r="G191" s="8">
        <v>88.444049031000006</v>
      </c>
      <c r="H191" s="11" t="str">
        <f t="shared" si="27"/>
        <v>N/A</v>
      </c>
      <c r="I191" s="12">
        <v>0.9556</v>
      </c>
      <c r="J191" s="12">
        <v>-0.45100000000000001</v>
      </c>
      <c r="K191" s="41" t="s">
        <v>732</v>
      </c>
      <c r="L191" s="9" t="str">
        <f t="shared" si="28"/>
        <v>Yes</v>
      </c>
    </row>
    <row r="192" spans="1:12" x14ac:dyDescent="0.25">
      <c r="A192" s="2" t="s">
        <v>1369</v>
      </c>
      <c r="B192" s="33" t="s">
        <v>217</v>
      </c>
      <c r="C192" s="34">
        <v>8.7922281764000001</v>
      </c>
      <c r="D192" s="11" t="str">
        <f t="shared" si="25"/>
        <v>N/A</v>
      </c>
      <c r="E192" s="34">
        <v>5.5023309553999997</v>
      </c>
      <c r="F192" s="11" t="str">
        <f t="shared" si="26"/>
        <v>N/A</v>
      </c>
      <c r="G192" s="34">
        <v>5.5603671895</v>
      </c>
      <c r="H192" s="11" t="str">
        <f t="shared" si="27"/>
        <v>N/A</v>
      </c>
      <c r="I192" s="12">
        <v>-37.4</v>
      </c>
      <c r="J192" s="12">
        <v>1.0549999999999999</v>
      </c>
      <c r="K192" s="41" t="s">
        <v>732</v>
      </c>
      <c r="L192" s="9" t="str">
        <f t="shared" si="28"/>
        <v>Yes</v>
      </c>
    </row>
    <row r="193" spans="1:12" x14ac:dyDescent="0.25">
      <c r="A193" s="2" t="s">
        <v>1370</v>
      </c>
      <c r="B193" s="33" t="s">
        <v>217</v>
      </c>
      <c r="C193" s="34">
        <v>12.486322188000001</v>
      </c>
      <c r="D193" s="11" t="str">
        <f t="shared" si="25"/>
        <v>N/A</v>
      </c>
      <c r="E193" s="34">
        <v>10.247678019</v>
      </c>
      <c r="F193" s="11" t="str">
        <f t="shared" si="26"/>
        <v>N/A</v>
      </c>
      <c r="G193" s="34">
        <v>10.024734982</v>
      </c>
      <c r="H193" s="11" t="str">
        <f t="shared" si="27"/>
        <v>N/A</v>
      </c>
      <c r="I193" s="12">
        <v>-17.899999999999999</v>
      </c>
      <c r="J193" s="12">
        <v>-2.1800000000000002</v>
      </c>
      <c r="K193" s="41" t="s">
        <v>732</v>
      </c>
      <c r="L193" s="9" t="str">
        <f t="shared" si="28"/>
        <v>Yes</v>
      </c>
    </row>
    <row r="194" spans="1:12" x14ac:dyDescent="0.25">
      <c r="A194" s="2" t="s">
        <v>1371</v>
      </c>
      <c r="B194" s="33" t="s">
        <v>217</v>
      </c>
      <c r="C194" s="34">
        <v>15.093550894</v>
      </c>
      <c r="D194" s="11" t="str">
        <f t="shared" si="25"/>
        <v>N/A</v>
      </c>
      <c r="E194" s="34">
        <v>10.019297987</v>
      </c>
      <c r="F194" s="11" t="str">
        <f t="shared" si="26"/>
        <v>N/A</v>
      </c>
      <c r="G194" s="34">
        <v>10.213460470999999</v>
      </c>
      <c r="H194" s="11" t="str">
        <f t="shared" si="27"/>
        <v>N/A</v>
      </c>
      <c r="I194" s="12">
        <v>-33.6</v>
      </c>
      <c r="J194" s="12">
        <v>1.9379999999999999</v>
      </c>
      <c r="K194" s="41" t="s">
        <v>732</v>
      </c>
      <c r="L194" s="9" t="str">
        <f t="shared" si="28"/>
        <v>Yes</v>
      </c>
    </row>
    <row r="195" spans="1:12" x14ac:dyDescent="0.25">
      <c r="A195" s="2" t="s">
        <v>1372</v>
      </c>
      <c r="B195" s="33" t="s">
        <v>217</v>
      </c>
      <c r="C195" s="34">
        <v>6.3042728102999996</v>
      </c>
      <c r="D195" s="11" t="str">
        <f t="shared" si="25"/>
        <v>N/A</v>
      </c>
      <c r="E195" s="34">
        <v>3.9009307408999998</v>
      </c>
      <c r="F195" s="11" t="str">
        <f t="shared" si="26"/>
        <v>N/A</v>
      </c>
      <c r="G195" s="34">
        <v>3.9398491434</v>
      </c>
      <c r="H195" s="11" t="str">
        <f t="shared" si="27"/>
        <v>N/A</v>
      </c>
      <c r="I195" s="12">
        <v>-38.1</v>
      </c>
      <c r="J195" s="12">
        <v>0.99770000000000003</v>
      </c>
      <c r="K195" s="41" t="s">
        <v>732</v>
      </c>
      <c r="L195" s="9" t="str">
        <f t="shared" si="28"/>
        <v>Yes</v>
      </c>
    </row>
    <row r="196" spans="1:12" x14ac:dyDescent="0.25">
      <c r="A196" s="2" t="s">
        <v>1373</v>
      </c>
      <c r="B196" s="33" t="s">
        <v>217</v>
      </c>
      <c r="C196" s="34">
        <v>5.6813010869999996</v>
      </c>
      <c r="D196" s="11" t="str">
        <f t="shared" si="25"/>
        <v>N/A</v>
      </c>
      <c r="E196" s="34">
        <v>3.5986613573000001</v>
      </c>
      <c r="F196" s="11" t="str">
        <f t="shared" si="26"/>
        <v>N/A</v>
      </c>
      <c r="G196" s="34">
        <v>3.7008387293</v>
      </c>
      <c r="H196" s="11" t="str">
        <f t="shared" si="27"/>
        <v>N/A</v>
      </c>
      <c r="I196" s="12">
        <v>-36.700000000000003</v>
      </c>
      <c r="J196" s="12">
        <v>2.839</v>
      </c>
      <c r="K196" s="41" t="s">
        <v>732</v>
      </c>
      <c r="L196" s="9" t="str">
        <f t="shared" si="28"/>
        <v>Yes</v>
      </c>
    </row>
    <row r="197" spans="1:12" x14ac:dyDescent="0.25">
      <c r="A197" s="2" t="s">
        <v>1374</v>
      </c>
      <c r="B197" s="33" t="s">
        <v>217</v>
      </c>
      <c r="C197" s="34">
        <v>102.83823946</v>
      </c>
      <c r="D197" s="11" t="str">
        <f t="shared" si="25"/>
        <v>N/A</v>
      </c>
      <c r="E197" s="34">
        <v>85.069541029000007</v>
      </c>
      <c r="F197" s="11" t="str">
        <f t="shared" si="26"/>
        <v>N/A</v>
      </c>
      <c r="G197" s="34">
        <v>72.436165700999993</v>
      </c>
      <c r="H197" s="11" t="str">
        <f t="shared" si="27"/>
        <v>N/A</v>
      </c>
      <c r="I197" s="12">
        <v>-17.3</v>
      </c>
      <c r="J197" s="12">
        <v>-14.9</v>
      </c>
      <c r="K197" s="41" t="s">
        <v>732</v>
      </c>
      <c r="L197" s="9" t="str">
        <f t="shared" si="28"/>
        <v>Yes</v>
      </c>
    </row>
    <row r="198" spans="1:12" x14ac:dyDescent="0.25">
      <c r="A198" s="2" t="s">
        <v>1375</v>
      </c>
      <c r="B198" s="33" t="s">
        <v>217</v>
      </c>
      <c r="C198" s="34">
        <v>273.51532846999999</v>
      </c>
      <c r="D198" s="11" t="str">
        <f t="shared" si="25"/>
        <v>N/A</v>
      </c>
      <c r="E198" s="34">
        <v>220.59167951000001</v>
      </c>
      <c r="F198" s="11" t="str">
        <f t="shared" si="26"/>
        <v>N/A</v>
      </c>
      <c r="G198" s="34">
        <v>181.50245097999999</v>
      </c>
      <c r="H198" s="11" t="str">
        <f t="shared" si="27"/>
        <v>N/A</v>
      </c>
      <c r="I198" s="12">
        <v>-19.3</v>
      </c>
      <c r="J198" s="12">
        <v>-17.7</v>
      </c>
      <c r="K198" s="41" t="s">
        <v>732</v>
      </c>
      <c r="L198" s="9" t="str">
        <f t="shared" si="28"/>
        <v>Yes</v>
      </c>
    </row>
    <row r="199" spans="1:12" x14ac:dyDescent="0.25">
      <c r="A199" s="2" t="s">
        <v>1376</v>
      </c>
      <c r="B199" s="33" t="s">
        <v>217</v>
      </c>
      <c r="C199" s="34">
        <v>115.24587459</v>
      </c>
      <c r="D199" s="11" t="str">
        <f t="shared" si="25"/>
        <v>N/A</v>
      </c>
      <c r="E199" s="34">
        <v>99.759420289999994</v>
      </c>
      <c r="F199" s="11" t="str">
        <f t="shared" si="26"/>
        <v>N/A</v>
      </c>
      <c r="G199" s="34">
        <v>91.167668992000003</v>
      </c>
      <c r="H199" s="11" t="str">
        <f t="shared" si="27"/>
        <v>N/A</v>
      </c>
      <c r="I199" s="12">
        <v>-13.4</v>
      </c>
      <c r="J199" s="12">
        <v>-8.61</v>
      </c>
      <c r="K199" s="41" t="s">
        <v>732</v>
      </c>
      <c r="L199" s="9" t="str">
        <f t="shared" si="28"/>
        <v>Yes</v>
      </c>
    </row>
    <row r="200" spans="1:12" x14ac:dyDescent="0.25">
      <c r="A200" s="2" t="s">
        <v>1377</v>
      </c>
      <c r="B200" s="33" t="s">
        <v>217</v>
      </c>
      <c r="C200" s="34">
        <v>30.691474966000001</v>
      </c>
      <c r="D200" s="11" t="str">
        <f t="shared" si="25"/>
        <v>N/A</v>
      </c>
      <c r="E200" s="34">
        <v>30.629673591</v>
      </c>
      <c r="F200" s="11" t="str">
        <f t="shared" si="26"/>
        <v>N/A</v>
      </c>
      <c r="G200" s="34">
        <v>31.070116860999999</v>
      </c>
      <c r="H200" s="11" t="str">
        <f t="shared" si="27"/>
        <v>N/A</v>
      </c>
      <c r="I200" s="12">
        <v>-0.20100000000000001</v>
      </c>
      <c r="J200" s="12">
        <v>1.4379999999999999</v>
      </c>
      <c r="K200" s="41" t="s">
        <v>732</v>
      </c>
      <c r="L200" s="9" t="str">
        <f t="shared" si="28"/>
        <v>Yes</v>
      </c>
    </row>
    <row r="201" spans="1:12" x14ac:dyDescent="0.25">
      <c r="A201" s="2" t="s">
        <v>1378</v>
      </c>
      <c r="B201" s="33" t="s">
        <v>217</v>
      </c>
      <c r="C201" s="34">
        <v>7.6580937973000003</v>
      </c>
      <c r="D201" s="11" t="str">
        <f t="shared" si="25"/>
        <v>N/A</v>
      </c>
      <c r="E201" s="34">
        <v>5.4064245809999996</v>
      </c>
      <c r="F201" s="11" t="str">
        <f t="shared" si="26"/>
        <v>N/A</v>
      </c>
      <c r="G201" s="34">
        <v>4.8818565401000003</v>
      </c>
      <c r="H201" s="11" t="str">
        <f t="shared" si="27"/>
        <v>N/A</v>
      </c>
      <c r="I201" s="12">
        <v>-29.4</v>
      </c>
      <c r="J201" s="12">
        <v>-9.6999999999999993</v>
      </c>
      <c r="K201" s="41" t="s">
        <v>732</v>
      </c>
      <c r="L201" s="9" t="str">
        <f t="shared" si="28"/>
        <v>Yes</v>
      </c>
    </row>
    <row r="202" spans="1:12" x14ac:dyDescent="0.25">
      <c r="A202" s="2" t="s">
        <v>28</v>
      </c>
      <c r="B202" s="33" t="s">
        <v>217</v>
      </c>
      <c r="C202" s="8">
        <v>3.7792398319</v>
      </c>
      <c r="D202" s="11" t="str">
        <f t="shared" si="25"/>
        <v>N/A</v>
      </c>
      <c r="E202" s="8">
        <v>3.5933915991999998</v>
      </c>
      <c r="F202" s="11" t="str">
        <f t="shared" si="26"/>
        <v>N/A</v>
      </c>
      <c r="G202" s="8">
        <v>3.2843568004999999</v>
      </c>
      <c r="H202" s="11" t="str">
        <f t="shared" si="27"/>
        <v>N/A</v>
      </c>
      <c r="I202" s="12">
        <v>-4.92</v>
      </c>
      <c r="J202" s="12">
        <v>-8.6</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-12.5</v>
      </c>
      <c r="J203" s="12">
        <v>-14.3</v>
      </c>
      <c r="K203" s="14" t="s">
        <v>217</v>
      </c>
      <c r="L203" s="9" t="str">
        <f t="shared" ref="L203:L213" si="32">IF(J203="Div by 0", "N/A", IF(K203="N/A","N/A", IF(J203&gt;VALUE(MID(K203,1,2)), "No", IF(J203&lt;-1*VALUE(MID(K203,1,2)), "No", "Yes"))))</f>
        <v>N/A</v>
      </c>
    </row>
    <row r="204" spans="1:12" x14ac:dyDescent="0.25">
      <c r="A204" s="2" t="s">
        <v>124</v>
      </c>
      <c r="B204" s="33" t="s">
        <v>217</v>
      </c>
      <c r="C204" s="34">
        <v>45</v>
      </c>
      <c r="D204" s="11" t="str">
        <f t="shared" si="29"/>
        <v>N/A</v>
      </c>
      <c r="E204" s="34">
        <v>25</v>
      </c>
      <c r="F204" s="11" t="str">
        <f t="shared" si="30"/>
        <v>N/A</v>
      </c>
      <c r="G204" s="34">
        <v>29</v>
      </c>
      <c r="H204" s="11" t="str">
        <f t="shared" si="31"/>
        <v>N/A</v>
      </c>
      <c r="I204" s="12">
        <v>-44.4</v>
      </c>
      <c r="J204" s="12">
        <v>16</v>
      </c>
      <c r="K204" s="14" t="s">
        <v>217</v>
      </c>
      <c r="L204" s="9" t="str">
        <f t="shared" si="32"/>
        <v>N/A</v>
      </c>
    </row>
    <row r="205" spans="1:12" ht="25" x14ac:dyDescent="0.25">
      <c r="A205" s="2" t="s">
        <v>1626</v>
      </c>
      <c r="B205" s="33" t="s">
        <v>217</v>
      </c>
      <c r="C205" s="34">
        <v>27</v>
      </c>
      <c r="D205" s="11" t="str">
        <f t="shared" si="29"/>
        <v>N/A</v>
      </c>
      <c r="E205" s="34">
        <v>13</v>
      </c>
      <c r="F205" s="11" t="str">
        <f t="shared" si="30"/>
        <v>N/A</v>
      </c>
      <c r="G205" s="34">
        <v>16</v>
      </c>
      <c r="H205" s="11" t="str">
        <f t="shared" si="31"/>
        <v>N/A</v>
      </c>
      <c r="I205" s="12">
        <v>-51.9</v>
      </c>
      <c r="J205" s="12">
        <v>23.08</v>
      </c>
      <c r="K205" s="14" t="s">
        <v>217</v>
      </c>
      <c r="L205" s="9" t="str">
        <f t="shared" si="32"/>
        <v>N/A</v>
      </c>
    </row>
    <row r="206" spans="1:12" ht="25" x14ac:dyDescent="0.25">
      <c r="A206" s="2" t="s">
        <v>1379</v>
      </c>
      <c r="B206" s="33" t="s">
        <v>217</v>
      </c>
      <c r="C206" s="34">
        <v>104</v>
      </c>
      <c r="D206" s="11" t="str">
        <f t="shared" si="29"/>
        <v>N/A</v>
      </c>
      <c r="E206" s="34">
        <v>124</v>
      </c>
      <c r="F206" s="11" t="str">
        <f t="shared" si="30"/>
        <v>N/A</v>
      </c>
      <c r="G206" s="34">
        <v>135</v>
      </c>
      <c r="H206" s="11" t="str">
        <f t="shared" si="31"/>
        <v>N/A</v>
      </c>
      <c r="I206" s="12">
        <v>19.23</v>
      </c>
      <c r="J206" s="12">
        <v>8.8710000000000004</v>
      </c>
      <c r="K206" s="14" t="s">
        <v>217</v>
      </c>
      <c r="L206" s="9" t="str">
        <f t="shared" si="32"/>
        <v>N/A</v>
      </c>
    </row>
    <row r="207" spans="1:12" x14ac:dyDescent="0.25">
      <c r="A207" s="2" t="s">
        <v>1627</v>
      </c>
      <c r="B207" s="33" t="s">
        <v>217</v>
      </c>
      <c r="C207" s="34">
        <v>21</v>
      </c>
      <c r="D207" s="11" t="str">
        <f t="shared" si="29"/>
        <v>N/A</v>
      </c>
      <c r="E207" s="34">
        <v>15</v>
      </c>
      <c r="F207" s="11" t="str">
        <f t="shared" si="30"/>
        <v>N/A</v>
      </c>
      <c r="G207" s="34">
        <v>23</v>
      </c>
      <c r="H207" s="11" t="str">
        <f t="shared" si="31"/>
        <v>N/A</v>
      </c>
      <c r="I207" s="12">
        <v>-28.6</v>
      </c>
      <c r="J207" s="12">
        <v>53.33</v>
      </c>
      <c r="K207" s="14" t="s">
        <v>217</v>
      </c>
      <c r="L207" s="9" t="str">
        <f t="shared" si="32"/>
        <v>N/A</v>
      </c>
    </row>
    <row r="208" spans="1:12" x14ac:dyDescent="0.25">
      <c r="A208" s="2" t="s">
        <v>1628</v>
      </c>
      <c r="B208" s="33" t="s">
        <v>217</v>
      </c>
      <c r="C208" s="34">
        <v>31</v>
      </c>
      <c r="D208" s="11" t="str">
        <f t="shared" si="29"/>
        <v>N/A</v>
      </c>
      <c r="E208" s="34">
        <v>27</v>
      </c>
      <c r="F208" s="11" t="str">
        <f t="shared" si="30"/>
        <v>N/A</v>
      </c>
      <c r="G208" s="34">
        <v>29</v>
      </c>
      <c r="H208" s="11" t="str">
        <f t="shared" si="31"/>
        <v>N/A</v>
      </c>
      <c r="I208" s="12">
        <v>-12.9</v>
      </c>
      <c r="J208" s="12">
        <v>7.407</v>
      </c>
      <c r="K208" s="14" t="s">
        <v>217</v>
      </c>
      <c r="L208" s="9" t="str">
        <f t="shared" si="32"/>
        <v>N/A</v>
      </c>
    </row>
    <row r="209" spans="1:12" x14ac:dyDescent="0.25">
      <c r="A209" s="2" t="s">
        <v>125</v>
      </c>
      <c r="B209" s="33" t="s">
        <v>217</v>
      </c>
      <c r="C209" s="43">
        <v>1999859</v>
      </c>
      <c r="D209" s="11" t="str">
        <f t="shared" si="29"/>
        <v>N/A</v>
      </c>
      <c r="E209" s="43">
        <v>1538648</v>
      </c>
      <c r="F209" s="11" t="str">
        <f t="shared" si="30"/>
        <v>N/A</v>
      </c>
      <c r="G209" s="43">
        <v>2679193</v>
      </c>
      <c r="H209" s="11" t="str">
        <f t="shared" si="31"/>
        <v>N/A</v>
      </c>
      <c r="I209" s="12">
        <v>-23.1</v>
      </c>
      <c r="J209" s="12">
        <v>74.13</v>
      </c>
      <c r="K209" s="14" t="s">
        <v>217</v>
      </c>
      <c r="L209" s="9" t="str">
        <f t="shared" si="32"/>
        <v>N/A</v>
      </c>
    </row>
    <row r="210" spans="1:12" x14ac:dyDescent="0.25">
      <c r="A210" s="42" t="s">
        <v>1623</v>
      </c>
      <c r="B210" s="33" t="s">
        <v>217</v>
      </c>
      <c r="C210" s="43">
        <v>1871299</v>
      </c>
      <c r="D210" s="11" t="str">
        <f t="shared" si="29"/>
        <v>N/A</v>
      </c>
      <c r="E210" s="43">
        <v>1509502</v>
      </c>
      <c r="F210" s="11" t="str">
        <f t="shared" si="30"/>
        <v>N/A</v>
      </c>
      <c r="G210" s="43">
        <v>2657041</v>
      </c>
      <c r="H210" s="11" t="str">
        <f t="shared" si="31"/>
        <v>N/A</v>
      </c>
      <c r="I210" s="12">
        <v>-19.3</v>
      </c>
      <c r="J210" s="12">
        <v>76.02</v>
      </c>
      <c r="K210" s="14" t="s">
        <v>217</v>
      </c>
      <c r="L210" s="9" t="str">
        <f t="shared" si="32"/>
        <v>N/A</v>
      </c>
    </row>
    <row r="211" spans="1:12" x14ac:dyDescent="0.25">
      <c r="A211" s="42" t="s">
        <v>1380</v>
      </c>
      <c r="B211" s="33" t="s">
        <v>217</v>
      </c>
      <c r="C211" s="43">
        <v>332027</v>
      </c>
      <c r="D211" s="11" t="str">
        <f t="shared" si="29"/>
        <v>N/A</v>
      </c>
      <c r="E211" s="43">
        <v>402680</v>
      </c>
      <c r="F211" s="11" t="str">
        <f t="shared" si="30"/>
        <v>N/A</v>
      </c>
      <c r="G211" s="43">
        <v>419485</v>
      </c>
      <c r="H211" s="11" t="str">
        <f t="shared" si="31"/>
        <v>N/A</v>
      </c>
      <c r="I211" s="12">
        <v>21.28</v>
      </c>
      <c r="J211" s="12">
        <v>4.173</v>
      </c>
      <c r="K211" s="14" t="s">
        <v>217</v>
      </c>
      <c r="L211" s="9" t="str">
        <f t="shared" si="32"/>
        <v>N/A</v>
      </c>
    </row>
    <row r="212" spans="1:12" x14ac:dyDescent="0.25">
      <c r="A212" s="42" t="s">
        <v>1617</v>
      </c>
      <c r="B212" s="33" t="s">
        <v>217</v>
      </c>
      <c r="C212" s="43">
        <v>939397</v>
      </c>
      <c r="D212" s="11" t="str">
        <f t="shared" si="29"/>
        <v>N/A</v>
      </c>
      <c r="E212" s="43">
        <v>1039410</v>
      </c>
      <c r="F212" s="11" t="str">
        <f t="shared" si="30"/>
        <v>N/A</v>
      </c>
      <c r="G212" s="43">
        <v>1094520</v>
      </c>
      <c r="H212" s="11" t="str">
        <f t="shared" si="31"/>
        <v>N/A</v>
      </c>
      <c r="I212" s="12">
        <v>10.65</v>
      </c>
      <c r="J212" s="12">
        <v>5.3019999999999996</v>
      </c>
      <c r="K212" s="14" t="s">
        <v>217</v>
      </c>
      <c r="L212" s="9" t="str">
        <f t="shared" si="32"/>
        <v>N/A</v>
      </c>
    </row>
    <row r="213" spans="1:12" x14ac:dyDescent="0.25">
      <c r="A213" s="42" t="s">
        <v>1618</v>
      </c>
      <c r="B213" s="33" t="s">
        <v>217</v>
      </c>
      <c r="C213" s="43">
        <v>713971</v>
      </c>
      <c r="D213" s="11" t="str">
        <f t="shared" si="29"/>
        <v>N/A</v>
      </c>
      <c r="E213" s="43">
        <v>646666</v>
      </c>
      <c r="F213" s="11" t="str">
        <f t="shared" si="30"/>
        <v>N/A</v>
      </c>
      <c r="G213" s="43">
        <v>831191</v>
      </c>
      <c r="H213" s="11" t="str">
        <f t="shared" si="31"/>
        <v>N/A</v>
      </c>
      <c r="I213" s="12">
        <v>-9.43</v>
      </c>
      <c r="J213" s="12">
        <v>28.53</v>
      </c>
      <c r="K213" s="14" t="s">
        <v>217</v>
      </c>
      <c r="L213" s="9" t="str">
        <f t="shared" si="32"/>
        <v>N/A</v>
      </c>
    </row>
    <row r="214" spans="1:12" ht="25" x14ac:dyDescent="0.25">
      <c r="A214" s="2" t="s">
        <v>1381</v>
      </c>
      <c r="B214" s="33" t="s">
        <v>217</v>
      </c>
      <c r="C214" s="43">
        <v>28053580</v>
      </c>
      <c r="D214" s="11" t="str">
        <f t="shared" ref="D214:D228" si="33">IF($B214="N/A","N/A",IF(C214&gt;10,"No",IF(C214&lt;-10,"No","Yes")))</f>
        <v>N/A</v>
      </c>
      <c r="E214" s="43">
        <v>24016246</v>
      </c>
      <c r="F214" s="11" t="str">
        <f t="shared" ref="F214:F228" si="34">IF($B214="N/A","N/A",IF(E214&gt;10,"No",IF(E214&lt;-10,"No","Yes")))</f>
        <v>N/A</v>
      </c>
      <c r="G214" s="43">
        <v>22688022</v>
      </c>
      <c r="H214" s="11" t="str">
        <f t="shared" ref="H214:H228" si="35">IF($B214="N/A","N/A",IF(G214&gt;10,"No",IF(G214&lt;-10,"No","Yes")))</f>
        <v>N/A</v>
      </c>
      <c r="I214" s="12">
        <v>-14.4</v>
      </c>
      <c r="J214" s="12">
        <v>-5.53</v>
      </c>
      <c r="K214" s="41" t="s">
        <v>732</v>
      </c>
      <c r="L214" s="9" t="str">
        <f t="shared" ref="L214:L228" si="36">IF(J214="Div by 0", "N/A", IF(K214="N/A","N/A", IF(J214&gt;VALUE(MID(K214,1,2)), "No", IF(J214&lt;-1*VALUE(MID(K214,1,2)), "No", "Yes"))))</f>
        <v>Yes</v>
      </c>
    </row>
    <row r="215" spans="1:12" x14ac:dyDescent="0.25">
      <c r="A215" s="4" t="s">
        <v>649</v>
      </c>
      <c r="B215" s="33" t="s">
        <v>217</v>
      </c>
      <c r="C215" s="34">
        <v>43529</v>
      </c>
      <c r="D215" s="11" t="str">
        <f t="shared" si="33"/>
        <v>N/A</v>
      </c>
      <c r="E215" s="34">
        <v>45298</v>
      </c>
      <c r="F215" s="11" t="str">
        <f t="shared" si="34"/>
        <v>N/A</v>
      </c>
      <c r="G215" s="34">
        <v>49187</v>
      </c>
      <c r="H215" s="11" t="str">
        <f t="shared" si="35"/>
        <v>N/A</v>
      </c>
      <c r="I215" s="12">
        <v>4.0640000000000001</v>
      </c>
      <c r="J215" s="12">
        <v>8.5850000000000009</v>
      </c>
      <c r="K215" s="41" t="s">
        <v>732</v>
      </c>
      <c r="L215" s="9" t="str">
        <f t="shared" si="36"/>
        <v>Yes</v>
      </c>
    </row>
    <row r="216" spans="1:12" x14ac:dyDescent="0.25">
      <c r="A216" s="4" t="s">
        <v>1382</v>
      </c>
      <c r="B216" s="33" t="s">
        <v>217</v>
      </c>
      <c r="C216" s="43">
        <v>644.48023157</v>
      </c>
      <c r="D216" s="11" t="str">
        <f t="shared" si="33"/>
        <v>N/A</v>
      </c>
      <c r="E216" s="43">
        <v>530.18336350000004</v>
      </c>
      <c r="F216" s="11" t="str">
        <f t="shared" si="34"/>
        <v>N/A</v>
      </c>
      <c r="G216" s="43">
        <v>461.26053632000003</v>
      </c>
      <c r="H216" s="11" t="str">
        <f t="shared" si="35"/>
        <v>N/A</v>
      </c>
      <c r="I216" s="12">
        <v>-17.7</v>
      </c>
      <c r="J216" s="12">
        <v>-13</v>
      </c>
      <c r="K216" s="41" t="s">
        <v>732</v>
      </c>
      <c r="L216" s="9" t="str">
        <f t="shared" si="36"/>
        <v>Yes</v>
      </c>
    </row>
    <row r="217" spans="1:12" ht="25" x14ac:dyDescent="0.25">
      <c r="A217" s="2" t="s">
        <v>1383</v>
      </c>
      <c r="B217" s="33" t="s">
        <v>217</v>
      </c>
      <c r="C217" s="43">
        <v>49980067</v>
      </c>
      <c r="D217" s="11" t="str">
        <f t="shared" si="33"/>
        <v>N/A</v>
      </c>
      <c r="E217" s="43">
        <v>55618977</v>
      </c>
      <c r="F217" s="11" t="str">
        <f t="shared" si="34"/>
        <v>N/A</v>
      </c>
      <c r="G217" s="43">
        <v>55348690</v>
      </c>
      <c r="H217" s="11" t="str">
        <f t="shared" si="35"/>
        <v>N/A</v>
      </c>
      <c r="I217" s="12">
        <v>11.28</v>
      </c>
      <c r="J217" s="12">
        <v>-0.48599999999999999</v>
      </c>
      <c r="K217" s="41" t="s">
        <v>732</v>
      </c>
      <c r="L217" s="9" t="str">
        <f t="shared" si="36"/>
        <v>Yes</v>
      </c>
    </row>
    <row r="218" spans="1:12" x14ac:dyDescent="0.25">
      <c r="A218" s="4" t="s">
        <v>516</v>
      </c>
      <c r="B218" s="33" t="s">
        <v>217</v>
      </c>
      <c r="C218" s="34">
        <v>89500</v>
      </c>
      <c r="D218" s="11" t="str">
        <f t="shared" si="33"/>
        <v>N/A</v>
      </c>
      <c r="E218" s="34">
        <v>96759</v>
      </c>
      <c r="F218" s="11" t="str">
        <f t="shared" si="34"/>
        <v>N/A</v>
      </c>
      <c r="G218" s="34">
        <v>97538</v>
      </c>
      <c r="H218" s="11" t="str">
        <f t="shared" si="35"/>
        <v>N/A</v>
      </c>
      <c r="I218" s="12">
        <v>8.1110000000000007</v>
      </c>
      <c r="J218" s="12">
        <v>0.80510000000000004</v>
      </c>
      <c r="K218" s="41" t="s">
        <v>732</v>
      </c>
      <c r="L218" s="9" t="str">
        <f t="shared" si="36"/>
        <v>Yes</v>
      </c>
    </row>
    <row r="219" spans="1:12" x14ac:dyDescent="0.25">
      <c r="A219" s="2" t="s">
        <v>1384</v>
      </c>
      <c r="B219" s="33" t="s">
        <v>217</v>
      </c>
      <c r="C219" s="43">
        <v>558.43650278999996</v>
      </c>
      <c r="D219" s="11" t="str">
        <f t="shared" si="33"/>
        <v>N/A</v>
      </c>
      <c r="E219" s="43">
        <v>574.81967569000005</v>
      </c>
      <c r="F219" s="11" t="str">
        <f t="shared" si="34"/>
        <v>N/A</v>
      </c>
      <c r="G219" s="43">
        <v>567.45770878999997</v>
      </c>
      <c r="H219" s="11" t="str">
        <f t="shared" si="35"/>
        <v>N/A</v>
      </c>
      <c r="I219" s="12">
        <v>2.9340000000000002</v>
      </c>
      <c r="J219" s="12">
        <v>-1.28</v>
      </c>
      <c r="K219" s="41" t="s">
        <v>732</v>
      </c>
      <c r="L219" s="9" t="str">
        <f t="shared" si="36"/>
        <v>Yes</v>
      </c>
    </row>
    <row r="220" spans="1:12" ht="25" x14ac:dyDescent="0.25">
      <c r="A220" s="2" t="s">
        <v>1385</v>
      </c>
      <c r="B220" s="33" t="s">
        <v>217</v>
      </c>
      <c r="C220" s="43">
        <v>49931576</v>
      </c>
      <c r="D220" s="11" t="str">
        <f t="shared" si="33"/>
        <v>N/A</v>
      </c>
      <c r="E220" s="43">
        <v>28086662</v>
      </c>
      <c r="F220" s="11" t="str">
        <f t="shared" si="34"/>
        <v>N/A</v>
      </c>
      <c r="G220" s="43">
        <v>28840234</v>
      </c>
      <c r="H220" s="11" t="str">
        <f t="shared" si="35"/>
        <v>N/A</v>
      </c>
      <c r="I220" s="12">
        <v>-43.7</v>
      </c>
      <c r="J220" s="12">
        <v>2.6829999999999998</v>
      </c>
      <c r="K220" s="41" t="s">
        <v>732</v>
      </c>
      <c r="L220" s="9" t="str">
        <f t="shared" si="36"/>
        <v>Yes</v>
      </c>
    </row>
    <row r="221" spans="1:12" x14ac:dyDescent="0.25">
      <c r="A221" s="4" t="s">
        <v>517</v>
      </c>
      <c r="B221" s="33" t="s">
        <v>217</v>
      </c>
      <c r="C221" s="34">
        <v>107142</v>
      </c>
      <c r="D221" s="11" t="str">
        <f t="shared" si="33"/>
        <v>N/A</v>
      </c>
      <c r="E221" s="34">
        <v>50071</v>
      </c>
      <c r="F221" s="11" t="str">
        <f t="shared" si="34"/>
        <v>N/A</v>
      </c>
      <c r="G221" s="34">
        <v>53652</v>
      </c>
      <c r="H221" s="11" t="str">
        <f t="shared" si="35"/>
        <v>N/A</v>
      </c>
      <c r="I221" s="12">
        <v>-53.3</v>
      </c>
      <c r="J221" s="12">
        <v>7.1520000000000001</v>
      </c>
      <c r="K221" s="41" t="s">
        <v>732</v>
      </c>
      <c r="L221" s="9" t="str">
        <f t="shared" si="36"/>
        <v>Yes</v>
      </c>
    </row>
    <row r="222" spans="1:12" ht="25" x14ac:dyDescent="0.25">
      <c r="A222" s="2" t="s">
        <v>1386</v>
      </c>
      <c r="B222" s="33" t="s">
        <v>217</v>
      </c>
      <c r="C222" s="43">
        <v>466.03177091999999</v>
      </c>
      <c r="D222" s="11" t="str">
        <f t="shared" si="33"/>
        <v>N/A</v>
      </c>
      <c r="E222" s="43">
        <v>560.93670986999996</v>
      </c>
      <c r="F222" s="11" t="str">
        <f t="shared" si="34"/>
        <v>N/A</v>
      </c>
      <c r="G222" s="43">
        <v>537.54257064000001</v>
      </c>
      <c r="H222" s="11" t="str">
        <f t="shared" si="35"/>
        <v>N/A</v>
      </c>
      <c r="I222" s="12">
        <v>20.36</v>
      </c>
      <c r="J222" s="12">
        <v>-4.17</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156800695</v>
      </c>
      <c r="D226" s="11" t="str">
        <f t="shared" si="33"/>
        <v>N/A</v>
      </c>
      <c r="E226" s="43">
        <v>130879244</v>
      </c>
      <c r="F226" s="11" t="str">
        <f t="shared" si="34"/>
        <v>N/A</v>
      </c>
      <c r="G226" s="43">
        <v>159199595</v>
      </c>
      <c r="H226" s="11" t="str">
        <f t="shared" si="35"/>
        <v>N/A</v>
      </c>
      <c r="I226" s="12">
        <v>-16.5</v>
      </c>
      <c r="J226" s="12">
        <v>21.64</v>
      </c>
      <c r="K226" s="41" t="s">
        <v>732</v>
      </c>
      <c r="L226" s="9" t="str">
        <f t="shared" si="36"/>
        <v>Yes</v>
      </c>
    </row>
    <row r="227" spans="1:12" ht="25" x14ac:dyDescent="0.25">
      <c r="A227" s="2" t="s">
        <v>519</v>
      </c>
      <c r="B227" s="33" t="s">
        <v>217</v>
      </c>
      <c r="C227" s="34">
        <v>7927</v>
      </c>
      <c r="D227" s="11" t="str">
        <f t="shared" si="33"/>
        <v>N/A</v>
      </c>
      <c r="E227" s="34">
        <v>6278</v>
      </c>
      <c r="F227" s="11" t="str">
        <f t="shared" si="34"/>
        <v>N/A</v>
      </c>
      <c r="G227" s="34">
        <v>7353</v>
      </c>
      <c r="H227" s="11" t="str">
        <f t="shared" si="35"/>
        <v>N/A</v>
      </c>
      <c r="I227" s="12">
        <v>-20.8</v>
      </c>
      <c r="J227" s="12">
        <v>17.12</v>
      </c>
      <c r="K227" s="41" t="s">
        <v>732</v>
      </c>
      <c r="L227" s="9" t="str">
        <f t="shared" si="36"/>
        <v>Yes</v>
      </c>
    </row>
    <row r="228" spans="1:12" ht="25" x14ac:dyDescent="0.25">
      <c r="A228" s="2" t="s">
        <v>1390</v>
      </c>
      <c r="B228" s="33" t="s">
        <v>217</v>
      </c>
      <c r="C228" s="43">
        <v>19780.584709999999</v>
      </c>
      <c r="D228" s="11" t="str">
        <f t="shared" si="33"/>
        <v>N/A</v>
      </c>
      <c r="E228" s="43">
        <v>20847.283211000002</v>
      </c>
      <c r="F228" s="11" t="str">
        <f t="shared" si="34"/>
        <v>N/A</v>
      </c>
      <c r="G228" s="43">
        <v>21650.971711999999</v>
      </c>
      <c r="H228" s="11" t="str">
        <f t="shared" si="35"/>
        <v>N/A</v>
      </c>
      <c r="I228" s="12">
        <v>5.3929999999999998</v>
      </c>
      <c r="J228" s="12">
        <v>3.855</v>
      </c>
      <c r="K228" s="41" t="s">
        <v>732</v>
      </c>
      <c r="L228" s="9" t="str">
        <f t="shared" si="36"/>
        <v>Yes</v>
      </c>
    </row>
    <row r="229" spans="1:12" x14ac:dyDescent="0.25">
      <c r="A229" s="2" t="s">
        <v>1391</v>
      </c>
      <c r="B229" s="33" t="s">
        <v>217</v>
      </c>
      <c r="C229" s="14">
        <v>147384751</v>
      </c>
      <c r="D229" s="11" t="str">
        <f t="shared" ref="D229:D252" si="37">IF($B229="N/A","N/A",IF(C229&gt;10,"No",IF(C229&lt;-10,"No","Yes")))</f>
        <v>N/A</v>
      </c>
      <c r="E229" s="14">
        <v>142139329</v>
      </c>
      <c r="F229" s="11" t="str">
        <f t="shared" ref="F229:F252" si="38">IF($B229="N/A","N/A",IF(E229&gt;10,"No",IF(E229&lt;-10,"No","Yes")))</f>
        <v>N/A</v>
      </c>
      <c r="G229" s="14">
        <v>169490661</v>
      </c>
      <c r="H229" s="11" t="str">
        <f t="shared" ref="H229:H252" si="39">IF($B229="N/A","N/A",IF(G229&gt;10,"No",IF(G229&lt;-10,"No","Yes")))</f>
        <v>N/A</v>
      </c>
      <c r="I229" s="12">
        <v>-3.56</v>
      </c>
      <c r="J229" s="12">
        <v>19.239999999999998</v>
      </c>
      <c r="K229" s="41" t="s">
        <v>732</v>
      </c>
      <c r="L229" s="9" t="str">
        <f t="shared" ref="L229:L252" si="40">IF(J229="Div by 0", "N/A", IF(K229="N/A","N/A", IF(J229&gt;VALUE(MID(K229,1,2)), "No", IF(J229&lt;-1*VALUE(MID(K229,1,2)), "No", "Yes"))))</f>
        <v>Yes</v>
      </c>
    </row>
    <row r="230" spans="1:12" x14ac:dyDescent="0.25">
      <c r="A230" s="4" t="s">
        <v>1392</v>
      </c>
      <c r="B230" s="33" t="s">
        <v>217</v>
      </c>
      <c r="C230" s="1">
        <v>12921</v>
      </c>
      <c r="D230" s="11" t="str">
        <f t="shared" si="37"/>
        <v>N/A</v>
      </c>
      <c r="E230" s="1">
        <v>11321</v>
      </c>
      <c r="F230" s="11" t="str">
        <f t="shared" si="38"/>
        <v>N/A</v>
      </c>
      <c r="G230" s="1">
        <v>12110</v>
      </c>
      <c r="H230" s="11" t="str">
        <f t="shared" si="39"/>
        <v>N/A</v>
      </c>
      <c r="I230" s="12">
        <v>-12.4</v>
      </c>
      <c r="J230" s="12">
        <v>6.9690000000000003</v>
      </c>
      <c r="K230" s="41" t="s">
        <v>732</v>
      </c>
      <c r="L230" s="9" t="str">
        <f t="shared" si="40"/>
        <v>Yes</v>
      </c>
    </row>
    <row r="231" spans="1:12" x14ac:dyDescent="0.25">
      <c r="A231" s="4" t="s">
        <v>1393</v>
      </c>
      <c r="B231" s="33" t="s">
        <v>217</v>
      </c>
      <c r="C231" s="14">
        <v>11406.605603</v>
      </c>
      <c r="D231" s="11" t="str">
        <f t="shared" si="37"/>
        <v>N/A</v>
      </c>
      <c r="E231" s="14">
        <v>12555.368694999999</v>
      </c>
      <c r="F231" s="11" t="str">
        <f t="shared" si="38"/>
        <v>N/A</v>
      </c>
      <c r="G231" s="14">
        <v>13995.925764</v>
      </c>
      <c r="H231" s="11" t="str">
        <f t="shared" si="39"/>
        <v>N/A</v>
      </c>
      <c r="I231" s="12">
        <v>10.07</v>
      </c>
      <c r="J231" s="12">
        <v>11.47</v>
      </c>
      <c r="K231" s="41" t="s">
        <v>732</v>
      </c>
      <c r="L231" s="9" t="str">
        <f t="shared" si="40"/>
        <v>Yes</v>
      </c>
    </row>
    <row r="232" spans="1:12" x14ac:dyDescent="0.25">
      <c r="A232" s="4" t="s">
        <v>1394</v>
      </c>
      <c r="B232" s="33" t="s">
        <v>217</v>
      </c>
      <c r="C232" s="14">
        <v>3717.3213295999999</v>
      </c>
      <c r="D232" s="11" t="str">
        <f t="shared" si="37"/>
        <v>N/A</v>
      </c>
      <c r="E232" s="14">
        <v>6931.0555555999999</v>
      </c>
      <c r="F232" s="11" t="str">
        <f t="shared" si="38"/>
        <v>N/A</v>
      </c>
      <c r="G232" s="14">
        <v>6432.4080000000004</v>
      </c>
      <c r="H232" s="11" t="str">
        <f t="shared" si="39"/>
        <v>N/A</v>
      </c>
      <c r="I232" s="12">
        <v>86.45</v>
      </c>
      <c r="J232" s="12">
        <v>-7.19</v>
      </c>
      <c r="K232" s="41" t="s">
        <v>732</v>
      </c>
      <c r="L232" s="9" t="str">
        <f t="shared" si="40"/>
        <v>Yes</v>
      </c>
    </row>
    <row r="233" spans="1:12" ht="25" x14ac:dyDescent="0.25">
      <c r="A233" s="4" t="s">
        <v>1395</v>
      </c>
      <c r="B233" s="33" t="s">
        <v>217</v>
      </c>
      <c r="C233" s="14">
        <v>13518.170517</v>
      </c>
      <c r="D233" s="11" t="str">
        <f t="shared" si="37"/>
        <v>N/A</v>
      </c>
      <c r="E233" s="14">
        <v>14355.240951</v>
      </c>
      <c r="F233" s="11" t="str">
        <f t="shared" si="38"/>
        <v>N/A</v>
      </c>
      <c r="G233" s="14">
        <v>15639.396436999999</v>
      </c>
      <c r="H233" s="11" t="str">
        <f t="shared" si="39"/>
        <v>N/A</v>
      </c>
      <c r="I233" s="12">
        <v>6.1920000000000002</v>
      </c>
      <c r="J233" s="12">
        <v>8.9459999999999997</v>
      </c>
      <c r="K233" s="41" t="s">
        <v>732</v>
      </c>
      <c r="L233" s="9" t="str">
        <f t="shared" si="40"/>
        <v>Yes</v>
      </c>
    </row>
    <row r="234" spans="1:12" x14ac:dyDescent="0.25">
      <c r="A234" s="4" t="s">
        <v>1396</v>
      </c>
      <c r="B234" s="33" t="s">
        <v>217</v>
      </c>
      <c r="C234" s="14">
        <v>2602.7367521000001</v>
      </c>
      <c r="D234" s="11" t="str">
        <f t="shared" si="37"/>
        <v>N/A</v>
      </c>
      <c r="E234" s="14">
        <v>2762.1497487000001</v>
      </c>
      <c r="F234" s="11" t="str">
        <f t="shared" si="38"/>
        <v>N/A</v>
      </c>
      <c r="G234" s="14">
        <v>4367.9914439000004</v>
      </c>
      <c r="H234" s="11" t="str">
        <f t="shared" si="39"/>
        <v>N/A</v>
      </c>
      <c r="I234" s="12">
        <v>6.125</v>
      </c>
      <c r="J234" s="12">
        <v>58.14</v>
      </c>
      <c r="K234" s="41" t="s">
        <v>732</v>
      </c>
      <c r="L234" s="9" t="str">
        <f t="shared" si="40"/>
        <v>No</v>
      </c>
    </row>
    <row r="235" spans="1:12" x14ac:dyDescent="0.25">
      <c r="A235" s="4" t="s">
        <v>1397</v>
      </c>
      <c r="B235" s="33" t="s">
        <v>217</v>
      </c>
      <c r="C235" s="14">
        <v>1041.2248322</v>
      </c>
      <c r="D235" s="11" t="str">
        <f t="shared" si="37"/>
        <v>N/A</v>
      </c>
      <c r="E235" s="14">
        <v>929.70483005000006</v>
      </c>
      <c r="F235" s="11" t="str">
        <f t="shared" si="38"/>
        <v>N/A</v>
      </c>
      <c r="G235" s="14">
        <v>814.86101083000005</v>
      </c>
      <c r="H235" s="11" t="str">
        <f t="shared" si="39"/>
        <v>N/A</v>
      </c>
      <c r="I235" s="12">
        <v>-10.7</v>
      </c>
      <c r="J235" s="12">
        <v>-12.4</v>
      </c>
      <c r="K235" s="41" t="s">
        <v>732</v>
      </c>
      <c r="L235" s="9" t="str">
        <f t="shared" si="40"/>
        <v>Yes</v>
      </c>
    </row>
    <row r="236" spans="1:12" x14ac:dyDescent="0.25">
      <c r="A236" s="4" t="s">
        <v>1398</v>
      </c>
      <c r="B236" s="33" t="s">
        <v>217</v>
      </c>
      <c r="C236" s="11">
        <v>2.3258660569999998</v>
      </c>
      <c r="D236" s="11" t="str">
        <f t="shared" si="37"/>
        <v>N/A</v>
      </c>
      <c r="E236" s="11">
        <v>1.9627900363999999</v>
      </c>
      <c r="F236" s="11" t="str">
        <f t="shared" si="38"/>
        <v>N/A</v>
      </c>
      <c r="G236" s="11">
        <v>1.9816432093</v>
      </c>
      <c r="H236" s="11" t="str">
        <f t="shared" si="39"/>
        <v>N/A</v>
      </c>
      <c r="I236" s="12">
        <v>-15.6</v>
      </c>
      <c r="J236" s="12">
        <v>0.96050000000000002</v>
      </c>
      <c r="K236" s="41" t="s">
        <v>732</v>
      </c>
      <c r="L236" s="9" t="str">
        <f t="shared" si="40"/>
        <v>Yes</v>
      </c>
    </row>
    <row r="237" spans="1:12" x14ac:dyDescent="0.25">
      <c r="A237" s="4" t="s">
        <v>1399</v>
      </c>
      <c r="B237" s="33" t="s">
        <v>217</v>
      </c>
      <c r="C237" s="11">
        <v>29.626590069999999</v>
      </c>
      <c r="D237" s="11" t="str">
        <f t="shared" si="37"/>
        <v>N/A</v>
      </c>
      <c r="E237" s="11">
        <v>9.4093047568999992</v>
      </c>
      <c r="F237" s="11" t="str">
        <f t="shared" si="38"/>
        <v>N/A</v>
      </c>
      <c r="G237" s="11">
        <v>9.3562874250999997</v>
      </c>
      <c r="H237" s="11" t="str">
        <f t="shared" si="39"/>
        <v>N/A</v>
      </c>
      <c r="I237" s="12">
        <v>-68.2</v>
      </c>
      <c r="J237" s="12">
        <v>-0.56299999999999994</v>
      </c>
      <c r="K237" s="41" t="s">
        <v>732</v>
      </c>
      <c r="L237" s="9" t="str">
        <f t="shared" si="40"/>
        <v>Yes</v>
      </c>
    </row>
    <row r="238" spans="1:12" x14ac:dyDescent="0.25">
      <c r="A238" s="4" t="s">
        <v>1400</v>
      </c>
      <c r="B238" s="33" t="s">
        <v>217</v>
      </c>
      <c r="C238" s="11">
        <v>8.8864093217000004</v>
      </c>
      <c r="D238" s="11" t="str">
        <f t="shared" si="37"/>
        <v>N/A</v>
      </c>
      <c r="E238" s="11">
        <v>8.0359088699000001</v>
      </c>
      <c r="F238" s="11" t="str">
        <f t="shared" si="38"/>
        <v>N/A</v>
      </c>
      <c r="G238" s="11">
        <v>8.7215196184000003</v>
      </c>
      <c r="H238" s="11" t="str">
        <f t="shared" si="39"/>
        <v>N/A</v>
      </c>
      <c r="I238" s="12">
        <v>-9.57</v>
      </c>
      <c r="J238" s="12">
        <v>8.532</v>
      </c>
      <c r="K238" s="41" t="s">
        <v>732</v>
      </c>
      <c r="L238" s="9" t="str">
        <f t="shared" si="40"/>
        <v>Yes</v>
      </c>
    </row>
    <row r="239" spans="1:12" x14ac:dyDescent="0.25">
      <c r="A239" s="4" t="s">
        <v>1401</v>
      </c>
      <c r="B239" s="33" t="s">
        <v>217</v>
      </c>
      <c r="C239" s="11">
        <v>0.35508238209999998</v>
      </c>
      <c r="D239" s="11" t="str">
        <f t="shared" si="37"/>
        <v>N/A</v>
      </c>
      <c r="E239" s="11">
        <v>0.2870057084</v>
      </c>
      <c r="F239" s="11" t="str">
        <f t="shared" si="38"/>
        <v>N/A</v>
      </c>
      <c r="G239" s="11">
        <v>0.2472557259</v>
      </c>
      <c r="H239" s="11" t="str">
        <f t="shared" si="39"/>
        <v>N/A</v>
      </c>
      <c r="I239" s="12">
        <v>-19.2</v>
      </c>
      <c r="J239" s="12">
        <v>-13.8</v>
      </c>
      <c r="K239" s="41" t="s">
        <v>732</v>
      </c>
      <c r="L239" s="9" t="str">
        <f t="shared" si="40"/>
        <v>Yes</v>
      </c>
    </row>
    <row r="240" spans="1:12" x14ac:dyDescent="0.25">
      <c r="A240" s="4" t="s">
        <v>1402</v>
      </c>
      <c r="B240" s="33" t="s">
        <v>217</v>
      </c>
      <c r="C240" s="11">
        <v>0.56124226639999997</v>
      </c>
      <c r="D240" s="11" t="str">
        <f t="shared" si="37"/>
        <v>N/A</v>
      </c>
      <c r="E240" s="11">
        <v>0.5133951122</v>
      </c>
      <c r="F240" s="11" t="str">
        <f t="shared" si="38"/>
        <v>N/A</v>
      </c>
      <c r="G240" s="11">
        <v>0.49786117400000002</v>
      </c>
      <c r="H240" s="11" t="str">
        <f t="shared" si="39"/>
        <v>N/A</v>
      </c>
      <c r="I240" s="12">
        <v>-8.5299999999999994</v>
      </c>
      <c r="J240" s="12">
        <v>-3.03</v>
      </c>
      <c r="K240" s="41" t="s">
        <v>732</v>
      </c>
      <c r="L240" s="9" t="str">
        <f t="shared" si="40"/>
        <v>Yes</v>
      </c>
    </row>
    <row r="241" spans="1:12" x14ac:dyDescent="0.25">
      <c r="A241" s="4" t="s">
        <v>1403</v>
      </c>
      <c r="B241" s="33" t="s">
        <v>217</v>
      </c>
      <c r="C241" s="14">
        <v>133861221</v>
      </c>
      <c r="D241" s="11" t="str">
        <f t="shared" si="37"/>
        <v>N/A</v>
      </c>
      <c r="E241" s="14">
        <v>130879244</v>
      </c>
      <c r="F241" s="11" t="str">
        <f t="shared" si="38"/>
        <v>N/A</v>
      </c>
      <c r="G241" s="14">
        <v>159199595</v>
      </c>
      <c r="H241" s="11" t="str">
        <f t="shared" si="39"/>
        <v>N/A</v>
      </c>
      <c r="I241" s="12">
        <v>-2.23</v>
      </c>
      <c r="J241" s="12">
        <v>21.64</v>
      </c>
      <c r="K241" s="41" t="s">
        <v>732</v>
      </c>
      <c r="L241" s="9" t="str">
        <f t="shared" si="40"/>
        <v>Yes</v>
      </c>
    </row>
    <row r="242" spans="1:12" x14ac:dyDescent="0.25">
      <c r="A242" s="4" t="s">
        <v>1404</v>
      </c>
      <c r="B242" s="33" t="s">
        <v>217</v>
      </c>
      <c r="C242" s="1">
        <v>7653</v>
      </c>
      <c r="D242" s="11" t="str">
        <f t="shared" si="37"/>
        <v>N/A</v>
      </c>
      <c r="E242" s="1">
        <v>6278</v>
      </c>
      <c r="F242" s="11" t="str">
        <f t="shared" si="38"/>
        <v>N/A</v>
      </c>
      <c r="G242" s="1">
        <v>7353</v>
      </c>
      <c r="H242" s="11" t="str">
        <f t="shared" si="39"/>
        <v>N/A</v>
      </c>
      <c r="I242" s="12">
        <v>-18</v>
      </c>
      <c r="J242" s="12">
        <v>17.12</v>
      </c>
      <c r="K242" s="41" t="s">
        <v>732</v>
      </c>
      <c r="L242" s="9" t="str">
        <f t="shared" si="40"/>
        <v>Yes</v>
      </c>
    </row>
    <row r="243" spans="1:12" ht="25" x14ac:dyDescent="0.25">
      <c r="A243" s="4" t="s">
        <v>1405</v>
      </c>
      <c r="B243" s="33" t="s">
        <v>217</v>
      </c>
      <c r="C243" s="14">
        <v>17491.339475000001</v>
      </c>
      <c r="D243" s="11" t="str">
        <f t="shared" si="37"/>
        <v>N/A</v>
      </c>
      <c r="E243" s="14">
        <v>20847.283211000002</v>
      </c>
      <c r="F243" s="11" t="str">
        <f t="shared" si="38"/>
        <v>N/A</v>
      </c>
      <c r="G243" s="14">
        <v>21650.971711999999</v>
      </c>
      <c r="H243" s="11" t="str">
        <f t="shared" si="39"/>
        <v>N/A</v>
      </c>
      <c r="I243" s="12">
        <v>19.190000000000001</v>
      </c>
      <c r="J243" s="12">
        <v>3.855</v>
      </c>
      <c r="K243" s="41" t="s">
        <v>732</v>
      </c>
      <c r="L243" s="9" t="str">
        <f t="shared" si="40"/>
        <v>Yes</v>
      </c>
    </row>
    <row r="244" spans="1:12" ht="25" x14ac:dyDescent="0.25">
      <c r="A244" s="4" t="s">
        <v>1406</v>
      </c>
      <c r="B244" s="33" t="s">
        <v>217</v>
      </c>
      <c r="C244" s="14">
        <v>3627.8121212000001</v>
      </c>
      <c r="D244" s="11" t="str">
        <f t="shared" si="37"/>
        <v>N/A</v>
      </c>
      <c r="E244" s="14">
        <v>9887.6990291000002</v>
      </c>
      <c r="F244" s="11" t="str">
        <f t="shared" si="38"/>
        <v>N/A</v>
      </c>
      <c r="G244" s="14">
        <v>8188.1666667</v>
      </c>
      <c r="H244" s="11" t="str">
        <f t="shared" si="39"/>
        <v>N/A</v>
      </c>
      <c r="I244" s="12">
        <v>172.6</v>
      </c>
      <c r="J244" s="12">
        <v>-17.2</v>
      </c>
      <c r="K244" s="41" t="s">
        <v>732</v>
      </c>
      <c r="L244" s="9" t="str">
        <f t="shared" si="40"/>
        <v>Yes</v>
      </c>
    </row>
    <row r="245" spans="1:12" ht="25" x14ac:dyDescent="0.25">
      <c r="A245" s="4" t="s">
        <v>1407</v>
      </c>
      <c r="B245" s="33" t="s">
        <v>217</v>
      </c>
      <c r="C245" s="14">
        <v>19016.957320000001</v>
      </c>
      <c r="D245" s="11" t="str">
        <f t="shared" si="37"/>
        <v>N/A</v>
      </c>
      <c r="E245" s="14">
        <v>21350.616771000001</v>
      </c>
      <c r="F245" s="11" t="str">
        <f t="shared" si="38"/>
        <v>N/A</v>
      </c>
      <c r="G245" s="14">
        <v>22254.941527999999</v>
      </c>
      <c r="H245" s="11" t="str">
        <f t="shared" si="39"/>
        <v>N/A</v>
      </c>
      <c r="I245" s="12">
        <v>12.27</v>
      </c>
      <c r="J245" s="12">
        <v>4.2359999999999998</v>
      </c>
      <c r="K245" s="41" t="s">
        <v>732</v>
      </c>
      <c r="L245" s="9" t="str">
        <f t="shared" si="40"/>
        <v>Yes</v>
      </c>
    </row>
    <row r="246" spans="1:12" ht="25" x14ac:dyDescent="0.25">
      <c r="A246" s="4" t="s">
        <v>1408</v>
      </c>
      <c r="B246" s="33" t="s">
        <v>217</v>
      </c>
      <c r="C246" s="14">
        <v>8195.7352941000008</v>
      </c>
      <c r="D246" s="11" t="str">
        <f t="shared" si="37"/>
        <v>N/A</v>
      </c>
      <c r="E246" s="14">
        <v>5964.3781513000004</v>
      </c>
      <c r="F246" s="11" t="str">
        <f t="shared" si="38"/>
        <v>N/A</v>
      </c>
      <c r="G246" s="14">
        <v>8810.3187773000009</v>
      </c>
      <c r="H246" s="11" t="str">
        <f t="shared" si="39"/>
        <v>N/A</v>
      </c>
      <c r="I246" s="12">
        <v>-27.2</v>
      </c>
      <c r="J246" s="12">
        <v>47.72</v>
      </c>
      <c r="K246" s="41" t="s">
        <v>732</v>
      </c>
      <c r="L246" s="9" t="str">
        <f t="shared" si="40"/>
        <v>No</v>
      </c>
    </row>
    <row r="247" spans="1:12" ht="25" x14ac:dyDescent="0.25">
      <c r="A247" s="4" t="s">
        <v>1409</v>
      </c>
      <c r="B247" s="33" t="s">
        <v>217</v>
      </c>
      <c r="C247" s="14">
        <v>3057.2307691999999</v>
      </c>
      <c r="D247" s="11" t="str">
        <f t="shared" si="37"/>
        <v>N/A</v>
      </c>
      <c r="E247" s="14">
        <v>6522.1</v>
      </c>
      <c r="F247" s="11" t="str">
        <f t="shared" si="38"/>
        <v>N/A</v>
      </c>
      <c r="G247" s="14">
        <v>5840.1818181999997</v>
      </c>
      <c r="H247" s="11" t="str">
        <f t="shared" si="39"/>
        <v>N/A</v>
      </c>
      <c r="I247" s="12">
        <v>113.3</v>
      </c>
      <c r="J247" s="12">
        <v>-10.5</v>
      </c>
      <c r="K247" s="41" t="s">
        <v>732</v>
      </c>
      <c r="L247" s="9" t="str">
        <f t="shared" si="40"/>
        <v>Yes</v>
      </c>
    </row>
    <row r="248" spans="1:12" ht="25" x14ac:dyDescent="0.25">
      <c r="A248" s="4" t="s">
        <v>1410</v>
      </c>
      <c r="B248" s="33" t="s">
        <v>217</v>
      </c>
      <c r="C248" s="11">
        <v>1.3775909709</v>
      </c>
      <c r="D248" s="11" t="str">
        <f t="shared" si="37"/>
        <v>N/A</v>
      </c>
      <c r="E248" s="11">
        <v>1.0884547168000001</v>
      </c>
      <c r="F248" s="11" t="str">
        <f t="shared" si="38"/>
        <v>N/A</v>
      </c>
      <c r="G248" s="11">
        <v>1.2032223384</v>
      </c>
      <c r="H248" s="11" t="str">
        <f t="shared" si="39"/>
        <v>N/A</v>
      </c>
      <c r="I248" s="12">
        <v>-21</v>
      </c>
      <c r="J248" s="12">
        <v>10.54</v>
      </c>
      <c r="K248" s="41" t="s">
        <v>732</v>
      </c>
      <c r="L248" s="9" t="str">
        <f t="shared" si="40"/>
        <v>Yes</v>
      </c>
    </row>
    <row r="249" spans="1:12" ht="25" x14ac:dyDescent="0.25">
      <c r="A249" s="4" t="s">
        <v>1411</v>
      </c>
      <c r="B249" s="33" t="s">
        <v>217</v>
      </c>
      <c r="C249" s="11">
        <v>27.082478457000001</v>
      </c>
      <c r="D249" s="11" t="str">
        <f t="shared" si="37"/>
        <v>N/A</v>
      </c>
      <c r="E249" s="11">
        <v>5.3842132775999998</v>
      </c>
      <c r="F249" s="11" t="str">
        <f t="shared" si="38"/>
        <v>N/A</v>
      </c>
      <c r="G249" s="11">
        <v>6.2874251496999998</v>
      </c>
      <c r="H249" s="11" t="str">
        <f t="shared" si="39"/>
        <v>N/A</v>
      </c>
      <c r="I249" s="12">
        <v>-80.099999999999994</v>
      </c>
      <c r="J249" s="12">
        <v>16.78</v>
      </c>
      <c r="K249" s="41" t="s">
        <v>732</v>
      </c>
      <c r="L249" s="9" t="str">
        <f t="shared" si="40"/>
        <v>Yes</v>
      </c>
    </row>
    <row r="250" spans="1:12" ht="25" x14ac:dyDescent="0.25">
      <c r="A250" s="4" t="s">
        <v>1412</v>
      </c>
      <c r="B250" s="33" t="s">
        <v>217</v>
      </c>
      <c r="C250" s="11">
        <v>5.8473305849999999</v>
      </c>
      <c r="D250" s="11" t="str">
        <f t="shared" si="37"/>
        <v>N/A</v>
      </c>
      <c r="E250" s="11">
        <v>5.0678111012000002</v>
      </c>
      <c r="F250" s="11" t="str">
        <f t="shared" si="38"/>
        <v>N/A</v>
      </c>
      <c r="G250" s="11">
        <v>5.8406594319999998</v>
      </c>
      <c r="H250" s="11" t="str">
        <f t="shared" si="39"/>
        <v>N/A</v>
      </c>
      <c r="I250" s="12">
        <v>-13.3</v>
      </c>
      <c r="J250" s="12">
        <v>15.25</v>
      </c>
      <c r="K250" s="41" t="s">
        <v>732</v>
      </c>
      <c r="L250" s="9" t="str">
        <f t="shared" si="40"/>
        <v>Yes</v>
      </c>
    </row>
    <row r="251" spans="1:12" ht="25" x14ac:dyDescent="0.25">
      <c r="A251" s="4" t="s">
        <v>1413</v>
      </c>
      <c r="B251" s="33" t="s">
        <v>217</v>
      </c>
      <c r="C251" s="11">
        <v>3.0955900000000001E-2</v>
      </c>
      <c r="D251" s="11" t="str">
        <f t="shared" si="37"/>
        <v>N/A</v>
      </c>
      <c r="E251" s="11">
        <v>3.4325305799999997E-2</v>
      </c>
      <c r="F251" s="11" t="str">
        <f t="shared" si="38"/>
        <v>N/A</v>
      </c>
      <c r="G251" s="11">
        <v>6.0557819499999999E-2</v>
      </c>
      <c r="H251" s="11" t="str">
        <f t="shared" si="39"/>
        <v>N/A</v>
      </c>
      <c r="I251" s="12">
        <v>10.88</v>
      </c>
      <c r="J251" s="12">
        <v>76.42</v>
      </c>
      <c r="K251" s="41" t="s">
        <v>732</v>
      </c>
      <c r="L251" s="9" t="str">
        <f t="shared" si="40"/>
        <v>No</v>
      </c>
    </row>
    <row r="252" spans="1:12" ht="25" x14ac:dyDescent="0.25">
      <c r="A252" s="4" t="s">
        <v>1414</v>
      </c>
      <c r="B252" s="33" t="s">
        <v>217</v>
      </c>
      <c r="C252" s="11">
        <v>2.4483722999999999E-2</v>
      </c>
      <c r="D252" s="11" t="str">
        <f t="shared" si="37"/>
        <v>N/A</v>
      </c>
      <c r="E252" s="11">
        <v>9.1841701999999994E-3</v>
      </c>
      <c r="F252" s="11" t="str">
        <f t="shared" si="38"/>
        <v>N/A</v>
      </c>
      <c r="G252" s="11">
        <v>9.8853302000000004E-3</v>
      </c>
      <c r="H252" s="11" t="str">
        <f t="shared" si="39"/>
        <v>N/A</v>
      </c>
      <c r="I252" s="12">
        <v>-62.5</v>
      </c>
      <c r="J252" s="12">
        <v>7.6340000000000003</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95698</v>
      </c>
      <c r="D6" s="11" t="str">
        <f t="shared" ref="D6:D37" si="0">IF($B6="N/A","N/A",IF(C6&gt;10,"No",IF(C6&lt;-10,"No","Yes")))</f>
        <v>N/A</v>
      </c>
      <c r="E6" s="34">
        <v>97407</v>
      </c>
      <c r="F6" s="11" t="str">
        <f t="shared" ref="F6:F37" si="1">IF($B6="N/A","N/A",IF(E6&gt;10,"No",IF(E6&lt;-10,"No","Yes")))</f>
        <v>N/A</v>
      </c>
      <c r="G6" s="34">
        <v>97010</v>
      </c>
      <c r="H6" s="11" t="str">
        <f t="shared" ref="H6:H37" si="2">IF($B6="N/A","N/A",IF(G6&gt;10,"No",IF(G6&lt;-10,"No","Yes")))</f>
        <v>N/A</v>
      </c>
      <c r="I6" s="12">
        <v>1.786</v>
      </c>
      <c r="J6" s="12">
        <v>-0.40799999999999997</v>
      </c>
      <c r="K6" s="41" t="s">
        <v>732</v>
      </c>
      <c r="L6" s="9" t="str">
        <f t="shared" ref="L6:L39" si="3">IF(J6="Div by 0", "N/A", IF(K6="N/A","N/A", IF(J6&gt;VALUE(MID(K6,1,2)), "No", IF(J6&lt;-1*VALUE(MID(K6,1,2)), "No", "Yes"))))</f>
        <v>Yes</v>
      </c>
    </row>
    <row r="7" spans="1:12" x14ac:dyDescent="0.25">
      <c r="A7" s="42" t="s">
        <v>6</v>
      </c>
      <c r="B7" s="33" t="s">
        <v>217</v>
      </c>
      <c r="C7" s="34">
        <v>89425</v>
      </c>
      <c r="D7" s="11" t="str">
        <f t="shared" si="0"/>
        <v>N/A</v>
      </c>
      <c r="E7" s="34">
        <v>89710</v>
      </c>
      <c r="F7" s="11" t="str">
        <f t="shared" si="1"/>
        <v>N/A</v>
      </c>
      <c r="G7" s="34">
        <v>90839</v>
      </c>
      <c r="H7" s="11" t="str">
        <f t="shared" si="2"/>
        <v>N/A</v>
      </c>
      <c r="I7" s="12">
        <v>0.31869999999999998</v>
      </c>
      <c r="J7" s="12">
        <v>1.258</v>
      </c>
      <c r="K7" s="41" t="s">
        <v>732</v>
      </c>
      <c r="L7" s="9" t="str">
        <f t="shared" si="3"/>
        <v>Yes</v>
      </c>
    </row>
    <row r="8" spans="1:12" x14ac:dyDescent="0.25">
      <c r="A8" s="42" t="s">
        <v>364</v>
      </c>
      <c r="B8" s="33" t="s">
        <v>217</v>
      </c>
      <c r="C8" s="34" t="s">
        <v>217</v>
      </c>
      <c r="D8" s="11" t="str">
        <f t="shared" si="0"/>
        <v>N/A</v>
      </c>
      <c r="E8" s="34" t="s">
        <v>217</v>
      </c>
      <c r="F8" s="11" t="str">
        <f t="shared" si="1"/>
        <v>N/A</v>
      </c>
      <c r="G8" s="8">
        <v>93.638800123999999</v>
      </c>
      <c r="H8" s="11" t="str">
        <f t="shared" si="2"/>
        <v>N/A</v>
      </c>
      <c r="I8" s="12" t="s">
        <v>217</v>
      </c>
      <c r="J8" s="12" t="s">
        <v>217</v>
      </c>
      <c r="K8" s="41" t="s">
        <v>732</v>
      </c>
      <c r="L8" s="9" t="str">
        <f t="shared" si="3"/>
        <v>No</v>
      </c>
    </row>
    <row r="9" spans="1:12" x14ac:dyDescent="0.25">
      <c r="A9" s="4" t="s">
        <v>88</v>
      </c>
      <c r="B9" s="41" t="s">
        <v>217</v>
      </c>
      <c r="C9" s="1">
        <v>84936.2</v>
      </c>
      <c r="D9" s="11" t="str">
        <f t="shared" si="0"/>
        <v>N/A</v>
      </c>
      <c r="E9" s="1">
        <v>86285.67</v>
      </c>
      <c r="F9" s="11" t="str">
        <f t="shared" si="1"/>
        <v>N/A</v>
      </c>
      <c r="G9" s="1">
        <v>86260.89</v>
      </c>
      <c r="H9" s="11" t="str">
        <f t="shared" si="2"/>
        <v>N/A</v>
      </c>
      <c r="I9" s="12">
        <v>1.589</v>
      </c>
      <c r="J9" s="12">
        <v>-2.9000000000000001E-2</v>
      </c>
      <c r="K9" s="41" t="s">
        <v>732</v>
      </c>
      <c r="L9" s="9" t="str">
        <f t="shared" si="3"/>
        <v>Yes</v>
      </c>
    </row>
    <row r="10" spans="1:12" x14ac:dyDescent="0.25">
      <c r="A10" s="4" t="s">
        <v>1415</v>
      </c>
      <c r="B10" s="33" t="s">
        <v>217</v>
      </c>
      <c r="C10" s="8">
        <v>1.5851950929</v>
      </c>
      <c r="D10" s="11" t="str">
        <f t="shared" si="0"/>
        <v>N/A</v>
      </c>
      <c r="E10" s="8">
        <v>2.0768527929</v>
      </c>
      <c r="F10" s="11" t="str">
        <f t="shared" si="1"/>
        <v>N/A</v>
      </c>
      <c r="G10" s="8">
        <v>0.83702711060000001</v>
      </c>
      <c r="H10" s="11" t="str">
        <f t="shared" si="2"/>
        <v>N/A</v>
      </c>
      <c r="I10" s="12">
        <v>31.02</v>
      </c>
      <c r="J10" s="12">
        <v>-59.7</v>
      </c>
      <c r="K10" s="41" t="s">
        <v>732</v>
      </c>
      <c r="L10" s="9" t="str">
        <f t="shared" si="3"/>
        <v>No</v>
      </c>
    </row>
    <row r="11" spans="1:12" x14ac:dyDescent="0.25">
      <c r="A11" s="4" t="s">
        <v>1416</v>
      </c>
      <c r="B11" s="33" t="s">
        <v>217</v>
      </c>
      <c r="C11" s="8">
        <v>1.7565675354000001</v>
      </c>
      <c r="D11" s="11" t="str">
        <f t="shared" si="0"/>
        <v>N/A</v>
      </c>
      <c r="E11" s="8">
        <v>1.5738088638000001</v>
      </c>
      <c r="F11" s="11" t="str">
        <f t="shared" si="1"/>
        <v>N/A</v>
      </c>
      <c r="G11" s="8">
        <v>1.9997938357</v>
      </c>
      <c r="H11" s="11" t="str">
        <f t="shared" si="2"/>
        <v>N/A</v>
      </c>
      <c r="I11" s="12">
        <v>-10.4</v>
      </c>
      <c r="J11" s="12">
        <v>27.07</v>
      </c>
      <c r="K11" s="41" t="s">
        <v>732</v>
      </c>
      <c r="L11" s="9" t="str">
        <f t="shared" si="3"/>
        <v>Yes</v>
      </c>
    </row>
    <row r="12" spans="1:12" x14ac:dyDescent="0.25">
      <c r="A12" s="4" t="s">
        <v>1417</v>
      </c>
      <c r="B12" s="33" t="s">
        <v>217</v>
      </c>
      <c r="C12" s="8">
        <v>68.016050492000005</v>
      </c>
      <c r="D12" s="11" t="str">
        <f t="shared" si="0"/>
        <v>N/A</v>
      </c>
      <c r="E12" s="8">
        <v>66.553738437999996</v>
      </c>
      <c r="F12" s="11" t="str">
        <f t="shared" si="1"/>
        <v>N/A</v>
      </c>
      <c r="G12" s="8">
        <v>66.491083392999997</v>
      </c>
      <c r="H12" s="11" t="str">
        <f t="shared" si="2"/>
        <v>N/A</v>
      </c>
      <c r="I12" s="12">
        <v>-2.15</v>
      </c>
      <c r="J12" s="12">
        <v>-9.4E-2</v>
      </c>
      <c r="K12" s="41" t="s">
        <v>732</v>
      </c>
      <c r="L12" s="9" t="str">
        <f t="shared" si="3"/>
        <v>Yes</v>
      </c>
    </row>
    <row r="13" spans="1:12" x14ac:dyDescent="0.25">
      <c r="A13" s="4" t="s">
        <v>1418</v>
      </c>
      <c r="B13" s="33" t="s">
        <v>217</v>
      </c>
      <c r="C13" s="8">
        <v>1.3688896319999999</v>
      </c>
      <c r="D13" s="11" t="str">
        <f t="shared" si="0"/>
        <v>N/A</v>
      </c>
      <c r="E13" s="8">
        <v>2.3068157319</v>
      </c>
      <c r="F13" s="11" t="str">
        <f t="shared" si="1"/>
        <v>N/A</v>
      </c>
      <c r="G13" s="8">
        <v>1.7554891248</v>
      </c>
      <c r="H13" s="11" t="str">
        <f t="shared" si="2"/>
        <v>N/A</v>
      </c>
      <c r="I13" s="12">
        <v>68.52</v>
      </c>
      <c r="J13" s="12">
        <v>-23.9</v>
      </c>
      <c r="K13" s="41" t="s">
        <v>732</v>
      </c>
      <c r="L13" s="9" t="str">
        <f t="shared" si="3"/>
        <v>Yes</v>
      </c>
    </row>
    <row r="14" spans="1:12" x14ac:dyDescent="0.25">
      <c r="A14" s="4" t="s">
        <v>1419</v>
      </c>
      <c r="B14" s="33" t="s">
        <v>217</v>
      </c>
      <c r="C14" s="8">
        <v>4.3376037116999999</v>
      </c>
      <c r="D14" s="11" t="str">
        <f t="shared" si="0"/>
        <v>N/A</v>
      </c>
      <c r="E14" s="8">
        <v>4.3621094992999998</v>
      </c>
      <c r="F14" s="11" t="str">
        <f t="shared" si="1"/>
        <v>N/A</v>
      </c>
      <c r="G14" s="8">
        <v>4.4294402639000001</v>
      </c>
      <c r="H14" s="11" t="str">
        <f t="shared" si="2"/>
        <v>N/A</v>
      </c>
      <c r="I14" s="12">
        <v>0.56499999999999995</v>
      </c>
      <c r="J14" s="12">
        <v>1.544</v>
      </c>
      <c r="K14" s="41" t="s">
        <v>732</v>
      </c>
      <c r="L14" s="9" t="str">
        <f t="shared" si="3"/>
        <v>Yes</v>
      </c>
    </row>
    <row r="15" spans="1:12" x14ac:dyDescent="0.25">
      <c r="A15" s="4" t="s">
        <v>1420</v>
      </c>
      <c r="B15" s="33" t="s">
        <v>217</v>
      </c>
      <c r="C15" s="8">
        <v>0</v>
      </c>
      <c r="D15" s="11" t="str">
        <f t="shared" si="0"/>
        <v>N/A</v>
      </c>
      <c r="E15" s="8">
        <v>0</v>
      </c>
      <c r="F15" s="11" t="str">
        <f t="shared" si="1"/>
        <v>N/A</v>
      </c>
      <c r="G15" s="8">
        <v>1.0308215999999999E-3</v>
      </c>
      <c r="H15" s="11" t="str">
        <f t="shared" si="2"/>
        <v>N/A</v>
      </c>
      <c r="I15" s="12" t="s">
        <v>1742</v>
      </c>
      <c r="J15" s="12" t="s">
        <v>1742</v>
      </c>
      <c r="K15" s="41" t="s">
        <v>732</v>
      </c>
      <c r="L15" s="9" t="str">
        <f t="shared" si="3"/>
        <v>N/A</v>
      </c>
    </row>
    <row r="16" spans="1:12" x14ac:dyDescent="0.25">
      <c r="A16" s="4" t="s">
        <v>1421</v>
      </c>
      <c r="B16" s="33" t="s">
        <v>217</v>
      </c>
      <c r="C16" s="8">
        <v>0.66877050719999998</v>
      </c>
      <c r="D16" s="11" t="str">
        <f t="shared" si="0"/>
        <v>N/A</v>
      </c>
      <c r="E16" s="8">
        <v>1.2493968606000001</v>
      </c>
      <c r="F16" s="11" t="str">
        <f t="shared" si="1"/>
        <v>N/A</v>
      </c>
      <c r="G16" s="8">
        <v>0.80197917740000002</v>
      </c>
      <c r="H16" s="11" t="str">
        <f t="shared" si="2"/>
        <v>N/A</v>
      </c>
      <c r="I16" s="12">
        <v>86.82</v>
      </c>
      <c r="J16" s="12">
        <v>-35.799999999999997</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22.266923029000001</v>
      </c>
      <c r="D18" s="11" t="str">
        <f t="shared" si="0"/>
        <v>N/A</v>
      </c>
      <c r="E18" s="8">
        <v>21.877277813999999</v>
      </c>
      <c r="F18" s="11" t="str">
        <f t="shared" si="1"/>
        <v>N/A</v>
      </c>
      <c r="G18" s="8">
        <v>23.684156272999999</v>
      </c>
      <c r="H18" s="11" t="str">
        <f t="shared" si="2"/>
        <v>N/A</v>
      </c>
      <c r="I18" s="12">
        <v>-1.75</v>
      </c>
      <c r="J18" s="12">
        <v>8.2590000000000003</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96.205772324999998</v>
      </c>
      <c r="D20" s="11" t="str">
        <f t="shared" si="0"/>
        <v>N/A</v>
      </c>
      <c r="E20" s="8">
        <v>94.869978544000006</v>
      </c>
      <c r="F20" s="11" t="str">
        <f t="shared" si="1"/>
        <v>N/A</v>
      </c>
      <c r="G20" s="8">
        <v>95.441707041000001</v>
      </c>
      <c r="H20" s="11" t="str">
        <f t="shared" si="2"/>
        <v>N/A</v>
      </c>
      <c r="I20" s="12">
        <v>-1.39</v>
      </c>
      <c r="J20" s="12">
        <v>0.60260000000000002</v>
      </c>
      <c r="K20" s="41" t="s">
        <v>732</v>
      </c>
      <c r="L20" s="9" t="str">
        <f t="shared" si="3"/>
        <v>Yes</v>
      </c>
    </row>
    <row r="21" spans="1:12" x14ac:dyDescent="0.25">
      <c r="A21" s="2" t="s">
        <v>968</v>
      </c>
      <c r="B21" s="33" t="s">
        <v>217</v>
      </c>
      <c r="C21" s="8">
        <v>3.7942276746000001</v>
      </c>
      <c r="D21" s="11" t="str">
        <f t="shared" si="0"/>
        <v>N/A</v>
      </c>
      <c r="E21" s="8">
        <v>5.1300214563999997</v>
      </c>
      <c r="F21" s="11" t="str">
        <f t="shared" si="1"/>
        <v>N/A</v>
      </c>
      <c r="G21" s="8">
        <v>4.5582929595000001</v>
      </c>
      <c r="H21" s="11" t="str">
        <f t="shared" si="2"/>
        <v>N/A</v>
      </c>
      <c r="I21" s="12">
        <v>35.21</v>
      </c>
      <c r="J21" s="12">
        <v>-11.1</v>
      </c>
      <c r="K21" s="41" t="s">
        <v>732</v>
      </c>
      <c r="L21" s="9" t="str">
        <f t="shared" si="3"/>
        <v>Yes</v>
      </c>
    </row>
    <row r="22" spans="1:12" x14ac:dyDescent="0.25">
      <c r="A22" s="3" t="s">
        <v>1727</v>
      </c>
      <c r="B22" s="33" t="s">
        <v>217</v>
      </c>
      <c r="C22" s="34">
        <v>53570</v>
      </c>
      <c r="D22" s="11" t="str">
        <f t="shared" si="0"/>
        <v>N/A</v>
      </c>
      <c r="E22" s="34">
        <v>53840</v>
      </c>
      <c r="F22" s="11" t="str">
        <f t="shared" si="1"/>
        <v>N/A</v>
      </c>
      <c r="G22" s="34">
        <v>53002</v>
      </c>
      <c r="H22" s="11" t="str">
        <f t="shared" si="2"/>
        <v>N/A</v>
      </c>
      <c r="I22" s="12">
        <v>0.504</v>
      </c>
      <c r="J22" s="12">
        <v>-1.56</v>
      </c>
      <c r="K22" s="41" t="s">
        <v>732</v>
      </c>
      <c r="L22" s="9" t="str">
        <f t="shared" si="3"/>
        <v>Yes</v>
      </c>
    </row>
    <row r="23" spans="1:12" x14ac:dyDescent="0.25">
      <c r="A23" s="3" t="s">
        <v>983</v>
      </c>
      <c r="B23" s="33" t="s">
        <v>217</v>
      </c>
      <c r="C23" s="34">
        <v>30150</v>
      </c>
      <c r="D23" s="11" t="str">
        <f t="shared" si="0"/>
        <v>N/A</v>
      </c>
      <c r="E23" s="34">
        <v>30019</v>
      </c>
      <c r="F23" s="11" t="str">
        <f t="shared" si="1"/>
        <v>N/A</v>
      </c>
      <c r="G23" s="34">
        <v>29707</v>
      </c>
      <c r="H23" s="11" t="str">
        <f t="shared" si="2"/>
        <v>N/A</v>
      </c>
      <c r="I23" s="12">
        <v>-0.434</v>
      </c>
      <c r="J23" s="12">
        <v>-1.04</v>
      </c>
      <c r="K23" s="41" t="s">
        <v>732</v>
      </c>
      <c r="L23" s="9" t="str">
        <f t="shared" si="3"/>
        <v>Yes</v>
      </c>
    </row>
    <row r="24" spans="1:12" x14ac:dyDescent="0.25">
      <c r="A24" s="3" t="s">
        <v>984</v>
      </c>
      <c r="B24" s="33" t="s">
        <v>217</v>
      </c>
      <c r="C24" s="34">
        <v>1078</v>
      </c>
      <c r="D24" s="11" t="str">
        <f t="shared" si="0"/>
        <v>N/A</v>
      </c>
      <c r="E24" s="34">
        <v>1126</v>
      </c>
      <c r="F24" s="11" t="str">
        <f t="shared" si="1"/>
        <v>N/A</v>
      </c>
      <c r="G24" s="34">
        <v>1105</v>
      </c>
      <c r="H24" s="11" t="str">
        <f t="shared" si="2"/>
        <v>N/A</v>
      </c>
      <c r="I24" s="12">
        <v>4.4530000000000003</v>
      </c>
      <c r="J24" s="12">
        <v>-1.87</v>
      </c>
      <c r="K24" s="41" t="s">
        <v>732</v>
      </c>
      <c r="L24" s="9" t="str">
        <f t="shared" si="3"/>
        <v>Yes</v>
      </c>
    </row>
    <row r="25" spans="1:12" x14ac:dyDescent="0.25">
      <c r="A25" s="3" t="s">
        <v>985</v>
      </c>
      <c r="B25" s="33" t="s">
        <v>217</v>
      </c>
      <c r="C25" s="34">
        <v>1607</v>
      </c>
      <c r="D25" s="11" t="str">
        <f t="shared" si="0"/>
        <v>N/A</v>
      </c>
      <c r="E25" s="34">
        <v>2235</v>
      </c>
      <c r="F25" s="11" t="str">
        <f t="shared" si="1"/>
        <v>N/A</v>
      </c>
      <c r="G25" s="34">
        <v>1785</v>
      </c>
      <c r="H25" s="11" t="str">
        <f t="shared" si="2"/>
        <v>N/A</v>
      </c>
      <c r="I25" s="12">
        <v>39.08</v>
      </c>
      <c r="J25" s="12">
        <v>-20.100000000000001</v>
      </c>
      <c r="K25" s="41" t="s">
        <v>732</v>
      </c>
      <c r="L25" s="9" t="str">
        <f t="shared" si="3"/>
        <v>Yes</v>
      </c>
    </row>
    <row r="26" spans="1:12" x14ac:dyDescent="0.25">
      <c r="A26" s="3" t="s">
        <v>986</v>
      </c>
      <c r="B26" s="33" t="s">
        <v>217</v>
      </c>
      <c r="C26" s="34">
        <v>20735</v>
      </c>
      <c r="D26" s="11" t="str">
        <f t="shared" si="0"/>
        <v>N/A</v>
      </c>
      <c r="E26" s="34">
        <v>20460</v>
      </c>
      <c r="F26" s="11" t="str">
        <f t="shared" si="1"/>
        <v>N/A</v>
      </c>
      <c r="G26" s="34">
        <v>20405</v>
      </c>
      <c r="H26" s="11" t="str">
        <f t="shared" si="2"/>
        <v>N/A</v>
      </c>
      <c r="I26" s="12">
        <v>-1.33</v>
      </c>
      <c r="J26" s="12">
        <v>-0.26900000000000002</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41545</v>
      </c>
      <c r="D28" s="11" t="str">
        <f t="shared" si="0"/>
        <v>N/A</v>
      </c>
      <c r="E28" s="34">
        <v>42965</v>
      </c>
      <c r="F28" s="11" t="str">
        <f t="shared" si="1"/>
        <v>N/A</v>
      </c>
      <c r="G28" s="34">
        <v>43437</v>
      </c>
      <c r="H28" s="11" t="str">
        <f t="shared" si="2"/>
        <v>N/A</v>
      </c>
      <c r="I28" s="12">
        <v>3.4180000000000001</v>
      </c>
      <c r="J28" s="12">
        <v>1.099</v>
      </c>
      <c r="K28" s="41" t="s">
        <v>732</v>
      </c>
      <c r="L28" s="9" t="str">
        <f t="shared" si="3"/>
        <v>Yes</v>
      </c>
    </row>
    <row r="29" spans="1:12" x14ac:dyDescent="0.25">
      <c r="A29" s="3" t="s">
        <v>988</v>
      </c>
      <c r="B29" s="33" t="s">
        <v>217</v>
      </c>
      <c r="C29" s="34">
        <v>32912</v>
      </c>
      <c r="D29" s="11" t="str">
        <f t="shared" si="0"/>
        <v>N/A</v>
      </c>
      <c r="E29" s="34">
        <v>33204</v>
      </c>
      <c r="F29" s="11" t="str">
        <f t="shared" si="1"/>
        <v>N/A</v>
      </c>
      <c r="G29" s="34">
        <v>33747</v>
      </c>
      <c r="H29" s="11" t="str">
        <f t="shared" si="2"/>
        <v>N/A</v>
      </c>
      <c r="I29" s="12">
        <v>0.88719999999999999</v>
      </c>
      <c r="J29" s="12">
        <v>1.635</v>
      </c>
      <c r="K29" s="41" t="s">
        <v>732</v>
      </c>
      <c r="L29" s="9" t="str">
        <f t="shared" si="3"/>
        <v>Yes</v>
      </c>
    </row>
    <row r="30" spans="1:12" x14ac:dyDescent="0.25">
      <c r="A30" s="3" t="s">
        <v>989</v>
      </c>
      <c r="B30" s="33" t="s">
        <v>217</v>
      </c>
      <c r="C30" s="34">
        <v>873</v>
      </c>
      <c r="D30" s="11" t="str">
        <f t="shared" si="0"/>
        <v>N/A</v>
      </c>
      <c r="E30" s="34">
        <v>868</v>
      </c>
      <c r="F30" s="11" t="str">
        <f t="shared" si="1"/>
        <v>N/A</v>
      </c>
      <c r="G30" s="34">
        <v>810</v>
      </c>
      <c r="H30" s="11" t="str">
        <f t="shared" si="2"/>
        <v>N/A</v>
      </c>
      <c r="I30" s="12">
        <v>-0.57299999999999995</v>
      </c>
      <c r="J30" s="12">
        <v>-6.68</v>
      </c>
      <c r="K30" s="41" t="s">
        <v>732</v>
      </c>
      <c r="L30" s="9" t="str">
        <f t="shared" si="3"/>
        <v>Yes</v>
      </c>
    </row>
    <row r="31" spans="1:12" x14ac:dyDescent="0.25">
      <c r="A31" s="3" t="s">
        <v>990</v>
      </c>
      <c r="B31" s="33" t="s">
        <v>217</v>
      </c>
      <c r="C31" s="34">
        <v>2139</v>
      </c>
      <c r="D31" s="11" t="str">
        <f t="shared" si="0"/>
        <v>N/A</v>
      </c>
      <c r="E31" s="34">
        <v>2962</v>
      </c>
      <c r="F31" s="11" t="str">
        <f t="shared" si="1"/>
        <v>N/A</v>
      </c>
      <c r="G31" s="34">
        <v>2649</v>
      </c>
      <c r="H31" s="11" t="str">
        <f t="shared" si="2"/>
        <v>N/A</v>
      </c>
      <c r="I31" s="12">
        <v>38.479999999999997</v>
      </c>
      <c r="J31" s="12">
        <v>-10.6</v>
      </c>
      <c r="K31" s="41" t="s">
        <v>732</v>
      </c>
      <c r="L31" s="9" t="str">
        <f t="shared" si="3"/>
        <v>Yes</v>
      </c>
    </row>
    <row r="32" spans="1:12" x14ac:dyDescent="0.25">
      <c r="A32" s="3" t="s">
        <v>991</v>
      </c>
      <c r="B32" s="33" t="s">
        <v>217</v>
      </c>
      <c r="C32" s="34">
        <v>5621</v>
      </c>
      <c r="D32" s="11" t="str">
        <f t="shared" si="0"/>
        <v>N/A</v>
      </c>
      <c r="E32" s="34">
        <v>5931</v>
      </c>
      <c r="F32" s="11" t="str">
        <f t="shared" si="1"/>
        <v>N/A</v>
      </c>
      <c r="G32" s="34">
        <v>6231</v>
      </c>
      <c r="H32" s="11" t="str">
        <f t="shared" si="2"/>
        <v>N/A</v>
      </c>
      <c r="I32" s="12">
        <v>5.5149999999999997</v>
      </c>
      <c r="J32" s="12">
        <v>5.0579999999999998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1297417340</v>
      </c>
      <c r="D34" s="11" t="str">
        <f t="shared" si="0"/>
        <v>N/A</v>
      </c>
      <c r="E34" s="43">
        <v>1206955909</v>
      </c>
      <c r="F34" s="11" t="str">
        <f t="shared" si="1"/>
        <v>N/A</v>
      </c>
      <c r="G34" s="43">
        <v>1273009655</v>
      </c>
      <c r="H34" s="11" t="str">
        <f t="shared" si="2"/>
        <v>N/A</v>
      </c>
      <c r="I34" s="12">
        <v>-6.97</v>
      </c>
      <c r="J34" s="12">
        <v>5.4729999999999999</v>
      </c>
      <c r="K34" s="41" t="s">
        <v>732</v>
      </c>
      <c r="L34" s="9" t="str">
        <f t="shared" si="3"/>
        <v>Yes</v>
      </c>
    </row>
    <row r="35" spans="1:12" x14ac:dyDescent="0.25">
      <c r="A35" s="42" t="s">
        <v>1425</v>
      </c>
      <c r="B35" s="33" t="s">
        <v>217</v>
      </c>
      <c r="C35" s="43">
        <v>13557.413321</v>
      </c>
      <c r="D35" s="11" t="str">
        <f t="shared" si="0"/>
        <v>N/A</v>
      </c>
      <c r="E35" s="43">
        <v>12390.853932</v>
      </c>
      <c r="F35" s="11" t="str">
        <f t="shared" si="1"/>
        <v>N/A</v>
      </c>
      <c r="G35" s="43">
        <v>13122.458046</v>
      </c>
      <c r="H35" s="11" t="str">
        <f t="shared" si="2"/>
        <v>N/A</v>
      </c>
      <c r="I35" s="12">
        <v>-8.6</v>
      </c>
      <c r="J35" s="12">
        <v>5.9039999999999999</v>
      </c>
      <c r="K35" s="41" t="s">
        <v>732</v>
      </c>
      <c r="L35" s="9" t="str">
        <f t="shared" si="3"/>
        <v>Yes</v>
      </c>
    </row>
    <row r="36" spans="1:12" x14ac:dyDescent="0.25">
      <c r="A36" s="42" t="s">
        <v>1426</v>
      </c>
      <c r="B36" s="33" t="s">
        <v>217</v>
      </c>
      <c r="C36" s="43">
        <v>14508.44104</v>
      </c>
      <c r="D36" s="11" t="str">
        <f t="shared" si="0"/>
        <v>N/A</v>
      </c>
      <c r="E36" s="43">
        <v>13453.972902</v>
      </c>
      <c r="F36" s="11" t="str">
        <f t="shared" si="1"/>
        <v>N/A</v>
      </c>
      <c r="G36" s="43">
        <v>14013.91093</v>
      </c>
      <c r="H36" s="11" t="str">
        <f t="shared" si="2"/>
        <v>N/A</v>
      </c>
      <c r="I36" s="12">
        <v>-7.27</v>
      </c>
      <c r="J36" s="12">
        <v>4.1619999999999999</v>
      </c>
      <c r="K36" s="41" t="s">
        <v>732</v>
      </c>
      <c r="L36" s="9" t="str">
        <f t="shared" si="3"/>
        <v>Yes</v>
      </c>
    </row>
    <row r="37" spans="1:12" x14ac:dyDescent="0.25">
      <c r="A37" s="4" t="s">
        <v>107</v>
      </c>
      <c r="B37" s="33" t="s">
        <v>217</v>
      </c>
      <c r="C37" s="43">
        <v>6345286</v>
      </c>
      <c r="D37" s="11" t="str">
        <f t="shared" si="0"/>
        <v>N/A</v>
      </c>
      <c r="E37" s="43">
        <v>6991018</v>
      </c>
      <c r="F37" s="11" t="str">
        <f t="shared" si="1"/>
        <v>N/A</v>
      </c>
      <c r="G37" s="43">
        <v>6921285</v>
      </c>
      <c r="H37" s="11" t="str">
        <f t="shared" si="2"/>
        <v>N/A</v>
      </c>
      <c r="I37" s="12">
        <v>10.18</v>
      </c>
      <c r="J37" s="12">
        <v>-0.997</v>
      </c>
      <c r="K37" s="41" t="s">
        <v>732</v>
      </c>
      <c r="L37" s="9" t="str">
        <f t="shared" si="3"/>
        <v>Yes</v>
      </c>
    </row>
    <row r="38" spans="1:12" x14ac:dyDescent="0.25">
      <c r="A38" s="42" t="s">
        <v>162</v>
      </c>
      <c r="B38" s="41" t="s">
        <v>221</v>
      </c>
      <c r="C38" s="1">
        <v>114</v>
      </c>
      <c r="D38" s="11" t="str">
        <f>IF($B38="N/A","N/A",IF(C38&gt;0,"No",IF(C38&lt;0,"No","Yes")))</f>
        <v>No</v>
      </c>
      <c r="E38" s="1">
        <v>128</v>
      </c>
      <c r="F38" s="11" t="str">
        <f>IF($B38="N/A","N/A",IF(E38&gt;0,"No",IF(E38&lt;0,"No","Yes")))</f>
        <v>No</v>
      </c>
      <c r="G38" s="1">
        <v>72</v>
      </c>
      <c r="H38" s="11" t="str">
        <f>IF($B38="N/A","N/A",IF(G38&gt;0,"No",IF(G38&lt;0,"No","Yes")))</f>
        <v>No</v>
      </c>
      <c r="I38" s="12">
        <v>12.28</v>
      </c>
      <c r="J38" s="12">
        <v>-43.8</v>
      </c>
      <c r="K38" s="41" t="s">
        <v>732</v>
      </c>
      <c r="L38" s="9" t="str">
        <f t="shared" si="3"/>
        <v>No</v>
      </c>
    </row>
    <row r="39" spans="1:12" x14ac:dyDescent="0.25">
      <c r="A39" s="42" t="s">
        <v>160</v>
      </c>
      <c r="B39" s="33" t="s">
        <v>217</v>
      </c>
      <c r="C39" s="43">
        <v>114565</v>
      </c>
      <c r="D39" s="11" t="str">
        <f t="shared" ref="D39:D40" si="4">IF($B39="N/A","N/A",IF(C39&gt;10,"No",IF(C39&lt;-10,"No","Yes")))</f>
        <v>N/A</v>
      </c>
      <c r="E39" s="43">
        <v>255756</v>
      </c>
      <c r="F39" s="11" t="str">
        <f t="shared" ref="F39:F40" si="5">IF($B39="N/A","N/A",IF(E39&gt;10,"No",IF(E39&lt;-10,"No","Yes")))</f>
        <v>N/A</v>
      </c>
      <c r="G39" s="43">
        <v>76129</v>
      </c>
      <c r="H39" s="11" t="str">
        <f t="shared" ref="H39:H40" si="6">IF($B39="N/A","N/A",IF(G39&gt;10,"No",IF(G39&lt;-10,"No","Yes")))</f>
        <v>N/A</v>
      </c>
      <c r="I39" s="12">
        <v>123.2</v>
      </c>
      <c r="J39" s="12">
        <v>-70.2</v>
      </c>
      <c r="K39" s="41" t="s">
        <v>732</v>
      </c>
      <c r="L39" s="9" t="str">
        <f t="shared" si="3"/>
        <v>No</v>
      </c>
    </row>
    <row r="40" spans="1:12" x14ac:dyDescent="0.25">
      <c r="A40" s="42" t="s">
        <v>1289</v>
      </c>
      <c r="B40" s="33" t="s">
        <v>217</v>
      </c>
      <c r="C40" s="43">
        <v>1004.9561404</v>
      </c>
      <c r="D40" s="11" t="str">
        <f t="shared" si="4"/>
        <v>N/A</v>
      </c>
      <c r="E40" s="43">
        <v>1998.09375</v>
      </c>
      <c r="F40" s="11" t="str">
        <f t="shared" si="5"/>
        <v>N/A</v>
      </c>
      <c r="G40" s="43">
        <v>1057.3472222</v>
      </c>
      <c r="H40" s="11" t="str">
        <f t="shared" si="6"/>
        <v>N/A</v>
      </c>
      <c r="I40" s="12">
        <v>98.82</v>
      </c>
      <c r="J40" s="12">
        <v>-47.1</v>
      </c>
      <c r="K40" s="41" t="s">
        <v>732</v>
      </c>
      <c r="L40" s="9" t="str">
        <f>IF(J40="Div by 0", "N/A", IF(OR(J40="N/A",K40="N/A"),"N/A", IF(J40&gt;VALUE(MID(K40,1,2)), "No", IF(J40&lt;-1*VALUE(MID(K40,1,2)), "No", "Yes"))))</f>
        <v>No</v>
      </c>
    </row>
    <row r="41" spans="1:12" x14ac:dyDescent="0.25">
      <c r="A41" s="3" t="s">
        <v>1427</v>
      </c>
      <c r="B41" s="33" t="s">
        <v>217</v>
      </c>
      <c r="C41" s="43">
        <v>17165.599963000001</v>
      </c>
      <c r="D41" s="11" t="str">
        <f t="shared" ref="D41:D52" si="7">IF($B41="N/A","N/A",IF(C41&gt;10,"No",IF(C41&lt;-10,"No","Yes")))</f>
        <v>N/A</v>
      </c>
      <c r="E41" s="43">
        <v>14848.041549</v>
      </c>
      <c r="F41" s="11" t="str">
        <f t="shared" ref="F41:F52" si="8">IF($B41="N/A","N/A",IF(E41&gt;10,"No",IF(E41&lt;-10,"No","Yes")))</f>
        <v>N/A</v>
      </c>
      <c r="G41" s="43">
        <v>15667.094959</v>
      </c>
      <c r="H41" s="11" t="str">
        <f t="shared" ref="H41:H52" si="9">IF($B41="N/A","N/A",IF(G41&gt;10,"No",IF(G41&lt;-10,"No","Yes")))</f>
        <v>N/A</v>
      </c>
      <c r="I41" s="12">
        <v>-13.5</v>
      </c>
      <c r="J41" s="12">
        <v>5.516</v>
      </c>
      <c r="K41" s="41" t="s">
        <v>732</v>
      </c>
      <c r="L41" s="9" t="str">
        <f t="shared" ref="L41:L52" si="10">IF(J41="Div by 0", "N/A", IF(K41="N/A","N/A", IF(J41&gt;VALUE(MID(K41,1,2)), "No", IF(J41&lt;-1*VALUE(MID(K41,1,2)), "No", "Yes"))))</f>
        <v>Yes</v>
      </c>
    </row>
    <row r="42" spans="1:12" x14ac:dyDescent="0.25">
      <c r="A42" s="3" t="s">
        <v>1428</v>
      </c>
      <c r="B42" s="33" t="s">
        <v>217</v>
      </c>
      <c r="C42" s="43">
        <v>5288.1239801000002</v>
      </c>
      <c r="D42" s="11" t="str">
        <f t="shared" si="7"/>
        <v>N/A</v>
      </c>
      <c r="E42" s="43">
        <v>4731.0404077000003</v>
      </c>
      <c r="F42" s="11" t="str">
        <f t="shared" si="8"/>
        <v>N/A</v>
      </c>
      <c r="G42" s="43">
        <v>5071.1347494000001</v>
      </c>
      <c r="H42" s="11" t="str">
        <f t="shared" si="9"/>
        <v>N/A</v>
      </c>
      <c r="I42" s="12">
        <v>-10.5</v>
      </c>
      <c r="J42" s="12">
        <v>7.1890000000000001</v>
      </c>
      <c r="K42" s="41" t="s">
        <v>732</v>
      </c>
      <c r="L42" s="9" t="str">
        <f t="shared" si="10"/>
        <v>Yes</v>
      </c>
    </row>
    <row r="43" spans="1:12" x14ac:dyDescent="0.25">
      <c r="A43" s="3" t="s">
        <v>1429</v>
      </c>
      <c r="B43" s="33" t="s">
        <v>217</v>
      </c>
      <c r="C43" s="43">
        <v>10412.924861</v>
      </c>
      <c r="D43" s="11" t="str">
        <f t="shared" si="7"/>
        <v>N/A</v>
      </c>
      <c r="E43" s="43">
        <v>7663.6278862999998</v>
      </c>
      <c r="F43" s="11" t="str">
        <f t="shared" si="8"/>
        <v>N/A</v>
      </c>
      <c r="G43" s="43">
        <v>7395.4633483999996</v>
      </c>
      <c r="H43" s="11" t="str">
        <f t="shared" si="9"/>
        <v>N/A</v>
      </c>
      <c r="I43" s="12">
        <v>-26.4</v>
      </c>
      <c r="J43" s="12">
        <v>-3.5</v>
      </c>
      <c r="K43" s="41" t="s">
        <v>732</v>
      </c>
      <c r="L43" s="9" t="str">
        <f t="shared" si="10"/>
        <v>Yes</v>
      </c>
    </row>
    <row r="44" spans="1:12" x14ac:dyDescent="0.25">
      <c r="A44" s="3" t="s">
        <v>1430</v>
      </c>
      <c r="B44" s="33" t="s">
        <v>217</v>
      </c>
      <c r="C44" s="43">
        <v>3127.1866832999999</v>
      </c>
      <c r="D44" s="11" t="str">
        <f t="shared" si="7"/>
        <v>N/A</v>
      </c>
      <c r="E44" s="43">
        <v>1991.7055928</v>
      </c>
      <c r="F44" s="11" t="str">
        <f t="shared" si="8"/>
        <v>N/A</v>
      </c>
      <c r="G44" s="43">
        <v>3721.0431373000001</v>
      </c>
      <c r="H44" s="11" t="str">
        <f t="shared" si="9"/>
        <v>N/A</v>
      </c>
      <c r="I44" s="12">
        <v>-36.299999999999997</v>
      </c>
      <c r="J44" s="12">
        <v>86.83</v>
      </c>
      <c r="K44" s="41" t="s">
        <v>732</v>
      </c>
      <c r="L44" s="9" t="str">
        <f t="shared" si="10"/>
        <v>No</v>
      </c>
    </row>
    <row r="45" spans="1:12" x14ac:dyDescent="0.25">
      <c r="A45" s="3" t="s">
        <v>1431</v>
      </c>
      <c r="B45" s="33" t="s">
        <v>217</v>
      </c>
      <c r="C45" s="43">
        <v>35875.270316000002</v>
      </c>
      <c r="D45" s="11" t="str">
        <f t="shared" si="7"/>
        <v>N/A</v>
      </c>
      <c r="E45" s="43">
        <v>31491.532159999999</v>
      </c>
      <c r="F45" s="11" t="str">
        <f t="shared" si="8"/>
        <v>N/A</v>
      </c>
      <c r="G45" s="43">
        <v>32586.381670999999</v>
      </c>
      <c r="H45" s="11" t="str">
        <f t="shared" si="9"/>
        <v>N/A</v>
      </c>
      <c r="I45" s="12">
        <v>-12.2</v>
      </c>
      <c r="J45" s="12">
        <v>3.4769999999999999</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9005.3019617000009</v>
      </c>
      <c r="D47" s="11" t="str">
        <f t="shared" si="7"/>
        <v>N/A</v>
      </c>
      <c r="E47" s="43">
        <v>9407.1220761000004</v>
      </c>
      <c r="F47" s="11" t="str">
        <f t="shared" si="8"/>
        <v>N/A</v>
      </c>
      <c r="G47" s="43">
        <v>10124.194235000001</v>
      </c>
      <c r="H47" s="11" t="str">
        <f t="shared" si="9"/>
        <v>N/A</v>
      </c>
      <c r="I47" s="12">
        <v>4.4619999999999997</v>
      </c>
      <c r="J47" s="12">
        <v>7.6230000000000002</v>
      </c>
      <c r="K47" s="41" t="s">
        <v>732</v>
      </c>
      <c r="L47" s="9" t="str">
        <f t="shared" si="10"/>
        <v>Yes</v>
      </c>
    </row>
    <row r="48" spans="1:12" x14ac:dyDescent="0.25">
      <c r="A48" s="3" t="s">
        <v>1434</v>
      </c>
      <c r="B48" s="41" t="s">
        <v>217</v>
      </c>
      <c r="C48" s="14">
        <v>4500.1174647999997</v>
      </c>
      <c r="D48" s="11" t="str">
        <f t="shared" si="7"/>
        <v>N/A</v>
      </c>
      <c r="E48" s="14">
        <v>4559.2419889000003</v>
      </c>
      <c r="F48" s="11" t="str">
        <f t="shared" si="8"/>
        <v>N/A</v>
      </c>
      <c r="G48" s="14">
        <v>4884.3674993000004</v>
      </c>
      <c r="H48" s="11" t="str">
        <f t="shared" si="9"/>
        <v>N/A</v>
      </c>
      <c r="I48" s="12">
        <v>1.3140000000000001</v>
      </c>
      <c r="J48" s="12">
        <v>7.1310000000000002</v>
      </c>
      <c r="K48" s="41" t="s">
        <v>732</v>
      </c>
      <c r="L48" s="9" t="str">
        <f t="shared" si="10"/>
        <v>Yes</v>
      </c>
    </row>
    <row r="49" spans="1:12" x14ac:dyDescent="0.25">
      <c r="A49" s="3" t="s">
        <v>1435</v>
      </c>
      <c r="B49" s="41" t="s">
        <v>217</v>
      </c>
      <c r="C49" s="14">
        <v>7130.9931270999996</v>
      </c>
      <c r="D49" s="11" t="str">
        <f t="shared" si="7"/>
        <v>N/A</v>
      </c>
      <c r="E49" s="14">
        <v>6135.0576037000001</v>
      </c>
      <c r="F49" s="11" t="str">
        <f t="shared" si="8"/>
        <v>N/A</v>
      </c>
      <c r="G49" s="14">
        <v>5475.7</v>
      </c>
      <c r="H49" s="11" t="str">
        <f t="shared" si="9"/>
        <v>N/A</v>
      </c>
      <c r="I49" s="12">
        <v>-14</v>
      </c>
      <c r="J49" s="12">
        <v>-10.7</v>
      </c>
      <c r="K49" s="41" t="s">
        <v>732</v>
      </c>
      <c r="L49" s="9" t="str">
        <f t="shared" si="10"/>
        <v>Yes</v>
      </c>
    </row>
    <row r="50" spans="1:12" x14ac:dyDescent="0.25">
      <c r="A50" s="3" t="s">
        <v>1436</v>
      </c>
      <c r="B50" s="41" t="s">
        <v>217</v>
      </c>
      <c r="C50" s="14">
        <v>3435.2491819000002</v>
      </c>
      <c r="D50" s="11" t="str">
        <f t="shared" si="7"/>
        <v>N/A</v>
      </c>
      <c r="E50" s="14">
        <v>2663.5472654</v>
      </c>
      <c r="F50" s="11" t="str">
        <f t="shared" si="8"/>
        <v>N/A</v>
      </c>
      <c r="G50" s="14">
        <v>3750.5696489000002</v>
      </c>
      <c r="H50" s="11" t="str">
        <f t="shared" si="9"/>
        <v>N/A</v>
      </c>
      <c r="I50" s="12">
        <v>-22.5</v>
      </c>
      <c r="J50" s="12">
        <v>40.81</v>
      </c>
      <c r="K50" s="41" t="s">
        <v>732</v>
      </c>
      <c r="L50" s="9" t="str">
        <f t="shared" si="10"/>
        <v>No</v>
      </c>
    </row>
    <row r="51" spans="1:12" x14ac:dyDescent="0.25">
      <c r="A51" s="3" t="s">
        <v>1437</v>
      </c>
      <c r="B51" s="41" t="s">
        <v>217</v>
      </c>
      <c r="C51" s="14">
        <v>37794.707170000001</v>
      </c>
      <c r="D51" s="11" t="str">
        <f t="shared" si="7"/>
        <v>N/A</v>
      </c>
      <c r="E51" s="14">
        <v>40394.077221</v>
      </c>
      <c r="F51" s="11" t="str">
        <f t="shared" si="8"/>
        <v>N/A</v>
      </c>
      <c r="G51" s="14">
        <v>41816.931311</v>
      </c>
      <c r="H51" s="11" t="str">
        <f t="shared" si="9"/>
        <v>N/A</v>
      </c>
      <c r="I51" s="12">
        <v>6.8780000000000001</v>
      </c>
      <c r="J51" s="12">
        <v>3.5219999999999998</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52802808</v>
      </c>
      <c r="D53" s="11" t="str">
        <f t="shared" ref="D53:D122" si="11">IF($B53="N/A","N/A",IF(C53&gt;10,"No",IF(C53&lt;-10,"No","Yes")))</f>
        <v>N/A</v>
      </c>
      <c r="E53" s="43">
        <v>42075668</v>
      </c>
      <c r="F53" s="11" t="str">
        <f t="shared" ref="F53:F122" si="12">IF($B53="N/A","N/A",IF(E53&gt;10,"No",IF(E53&lt;-10,"No","Yes")))</f>
        <v>N/A</v>
      </c>
      <c r="G53" s="43">
        <v>43054852</v>
      </c>
      <c r="H53" s="11" t="str">
        <f t="shared" ref="H53:H122" si="13">IF($B53="N/A","N/A",IF(G53&gt;10,"No",IF(G53&lt;-10,"No","Yes")))</f>
        <v>N/A</v>
      </c>
      <c r="I53" s="12">
        <v>-20.3</v>
      </c>
      <c r="J53" s="12">
        <v>2.327</v>
      </c>
      <c r="K53" s="41" t="s">
        <v>732</v>
      </c>
      <c r="L53" s="9" t="str">
        <f t="shared" ref="L53:L113" si="14">IF(J53="Div by 0", "N/A", IF(K53="N/A","N/A", IF(J53&gt;VALUE(MID(K53,1,2)), "No", IF(J53&lt;-1*VALUE(MID(K53,1,2)), "No", "Yes"))))</f>
        <v>Yes</v>
      </c>
    </row>
    <row r="54" spans="1:12" x14ac:dyDescent="0.25">
      <c r="A54" s="42" t="s">
        <v>598</v>
      </c>
      <c r="B54" s="33" t="s">
        <v>217</v>
      </c>
      <c r="C54" s="34">
        <v>7488</v>
      </c>
      <c r="D54" s="11" t="str">
        <f t="shared" si="11"/>
        <v>N/A</v>
      </c>
      <c r="E54" s="34">
        <v>9872</v>
      </c>
      <c r="F54" s="11" t="str">
        <f t="shared" si="12"/>
        <v>N/A</v>
      </c>
      <c r="G54" s="34">
        <v>10865</v>
      </c>
      <c r="H54" s="11" t="str">
        <f t="shared" si="13"/>
        <v>N/A</v>
      </c>
      <c r="I54" s="12">
        <v>31.84</v>
      </c>
      <c r="J54" s="12">
        <v>10.06</v>
      </c>
      <c r="K54" s="41" t="s">
        <v>732</v>
      </c>
      <c r="L54" s="9" t="str">
        <f t="shared" si="14"/>
        <v>Yes</v>
      </c>
    </row>
    <row r="55" spans="1:12" x14ac:dyDescent="0.25">
      <c r="A55" s="42" t="s">
        <v>1439</v>
      </c>
      <c r="B55" s="33" t="s">
        <v>217</v>
      </c>
      <c r="C55" s="43">
        <v>7051.6570512999997</v>
      </c>
      <c r="D55" s="11" t="str">
        <f t="shared" si="11"/>
        <v>N/A</v>
      </c>
      <c r="E55" s="43">
        <v>4262.1219610999997</v>
      </c>
      <c r="F55" s="11" t="str">
        <f t="shared" si="12"/>
        <v>N/A</v>
      </c>
      <c r="G55" s="43">
        <v>3962.7107225</v>
      </c>
      <c r="H55" s="11" t="str">
        <f t="shared" si="13"/>
        <v>N/A</v>
      </c>
      <c r="I55" s="12">
        <v>-39.6</v>
      </c>
      <c r="J55" s="12">
        <v>-7.02</v>
      </c>
      <c r="K55" s="41" t="s">
        <v>732</v>
      </c>
      <c r="L55" s="9" t="str">
        <f t="shared" si="14"/>
        <v>Yes</v>
      </c>
    </row>
    <row r="56" spans="1:12" x14ac:dyDescent="0.25">
      <c r="A56" s="42" t="s">
        <v>1440</v>
      </c>
      <c r="B56" s="33" t="s">
        <v>217</v>
      </c>
      <c r="C56" s="34">
        <v>4.2474626068000001</v>
      </c>
      <c r="D56" s="11" t="str">
        <f t="shared" si="11"/>
        <v>N/A</v>
      </c>
      <c r="E56" s="34">
        <v>1.6383711507000001</v>
      </c>
      <c r="F56" s="11" t="str">
        <f t="shared" si="12"/>
        <v>N/A</v>
      </c>
      <c r="G56" s="34">
        <v>1.7111826966999999</v>
      </c>
      <c r="H56" s="11" t="str">
        <f t="shared" si="13"/>
        <v>N/A</v>
      </c>
      <c r="I56" s="12">
        <v>-61.4</v>
      </c>
      <c r="J56" s="12">
        <v>4.444</v>
      </c>
      <c r="K56" s="41" t="s">
        <v>732</v>
      </c>
      <c r="L56" s="9" t="str">
        <f t="shared" si="14"/>
        <v>Yes</v>
      </c>
    </row>
    <row r="57" spans="1:12" x14ac:dyDescent="0.25">
      <c r="A57" s="42" t="s">
        <v>599</v>
      </c>
      <c r="B57" s="33" t="s">
        <v>217</v>
      </c>
      <c r="C57" s="43">
        <v>769759</v>
      </c>
      <c r="D57" s="11" t="str">
        <f t="shared" si="11"/>
        <v>N/A</v>
      </c>
      <c r="E57" s="43">
        <v>1401322</v>
      </c>
      <c r="F57" s="11" t="str">
        <f t="shared" si="12"/>
        <v>N/A</v>
      </c>
      <c r="G57" s="43">
        <v>1693506</v>
      </c>
      <c r="H57" s="11" t="str">
        <f t="shared" si="13"/>
        <v>N/A</v>
      </c>
      <c r="I57" s="12">
        <v>82.05</v>
      </c>
      <c r="J57" s="12">
        <v>20.85</v>
      </c>
      <c r="K57" s="41" t="s">
        <v>732</v>
      </c>
      <c r="L57" s="9" t="str">
        <f t="shared" si="14"/>
        <v>Yes</v>
      </c>
    </row>
    <row r="58" spans="1:12" x14ac:dyDescent="0.25">
      <c r="A58" s="42" t="s">
        <v>600</v>
      </c>
      <c r="B58" s="33" t="s">
        <v>217</v>
      </c>
      <c r="C58" s="34">
        <v>230</v>
      </c>
      <c r="D58" s="11" t="str">
        <f t="shared" si="11"/>
        <v>N/A</v>
      </c>
      <c r="E58" s="34">
        <v>294</v>
      </c>
      <c r="F58" s="11" t="str">
        <f t="shared" si="12"/>
        <v>N/A</v>
      </c>
      <c r="G58" s="34">
        <v>311</v>
      </c>
      <c r="H58" s="11" t="str">
        <f t="shared" si="13"/>
        <v>N/A</v>
      </c>
      <c r="I58" s="12">
        <v>27.83</v>
      </c>
      <c r="J58" s="12">
        <v>5.782</v>
      </c>
      <c r="K58" s="41" t="s">
        <v>732</v>
      </c>
      <c r="L58" s="9" t="str">
        <f t="shared" si="14"/>
        <v>Yes</v>
      </c>
    </row>
    <row r="59" spans="1:12" x14ac:dyDescent="0.25">
      <c r="A59" s="42" t="s">
        <v>1441</v>
      </c>
      <c r="B59" s="33" t="s">
        <v>217</v>
      </c>
      <c r="C59" s="43">
        <v>3346.7782609000001</v>
      </c>
      <c r="D59" s="11" t="str">
        <f t="shared" si="11"/>
        <v>N/A</v>
      </c>
      <c r="E59" s="43">
        <v>4766.4013605</v>
      </c>
      <c r="F59" s="11" t="str">
        <f t="shared" si="12"/>
        <v>N/A</v>
      </c>
      <c r="G59" s="43">
        <v>5445.3569132000002</v>
      </c>
      <c r="H59" s="11" t="str">
        <f t="shared" si="13"/>
        <v>N/A</v>
      </c>
      <c r="I59" s="12">
        <v>42.42</v>
      </c>
      <c r="J59" s="12">
        <v>14.24</v>
      </c>
      <c r="K59" s="41" t="s">
        <v>732</v>
      </c>
      <c r="L59" s="9" t="str">
        <f t="shared" si="14"/>
        <v>Yes</v>
      </c>
    </row>
    <row r="60" spans="1:12" ht="25" x14ac:dyDescent="0.25">
      <c r="A60" s="42" t="s">
        <v>601</v>
      </c>
      <c r="B60" s="33" t="s">
        <v>217</v>
      </c>
      <c r="C60" s="43">
        <v>78876</v>
      </c>
      <c r="D60" s="11" t="str">
        <f t="shared" si="11"/>
        <v>N/A</v>
      </c>
      <c r="E60" s="43">
        <v>94673</v>
      </c>
      <c r="F60" s="11" t="str">
        <f t="shared" si="12"/>
        <v>N/A</v>
      </c>
      <c r="G60" s="43">
        <v>26079</v>
      </c>
      <c r="H60" s="11" t="str">
        <f t="shared" si="13"/>
        <v>N/A</v>
      </c>
      <c r="I60" s="12">
        <v>20.03</v>
      </c>
      <c r="J60" s="12">
        <v>-72.5</v>
      </c>
      <c r="K60" s="41" t="s">
        <v>732</v>
      </c>
      <c r="L60" s="9" t="str">
        <f t="shared" si="14"/>
        <v>No</v>
      </c>
    </row>
    <row r="61" spans="1:12" x14ac:dyDescent="0.25">
      <c r="A61" s="4" t="s">
        <v>602</v>
      </c>
      <c r="B61" s="41" t="s">
        <v>217</v>
      </c>
      <c r="C61" s="1">
        <v>17</v>
      </c>
      <c r="D61" s="11" t="str">
        <f t="shared" si="11"/>
        <v>N/A</v>
      </c>
      <c r="E61" s="1">
        <v>20</v>
      </c>
      <c r="F61" s="11" t="str">
        <f t="shared" si="12"/>
        <v>N/A</v>
      </c>
      <c r="G61" s="1">
        <v>13</v>
      </c>
      <c r="H61" s="11" t="str">
        <f t="shared" si="13"/>
        <v>N/A</v>
      </c>
      <c r="I61" s="12">
        <v>17.649999999999999</v>
      </c>
      <c r="J61" s="12">
        <v>-35</v>
      </c>
      <c r="K61" s="41" t="s">
        <v>732</v>
      </c>
      <c r="L61" s="9" t="str">
        <f t="shared" si="14"/>
        <v>No</v>
      </c>
    </row>
    <row r="62" spans="1:12" ht="25" x14ac:dyDescent="0.25">
      <c r="A62" s="4" t="s">
        <v>1442</v>
      </c>
      <c r="B62" s="41" t="s">
        <v>217</v>
      </c>
      <c r="C62" s="14">
        <v>4639.7647059000001</v>
      </c>
      <c r="D62" s="11" t="str">
        <f t="shared" si="11"/>
        <v>N/A</v>
      </c>
      <c r="E62" s="14">
        <v>4733.6499999999996</v>
      </c>
      <c r="F62" s="11" t="str">
        <f t="shared" si="12"/>
        <v>N/A</v>
      </c>
      <c r="G62" s="14">
        <v>2006.0769230999999</v>
      </c>
      <c r="H62" s="11" t="str">
        <f t="shared" si="13"/>
        <v>N/A</v>
      </c>
      <c r="I62" s="12">
        <v>2.0230000000000001</v>
      </c>
      <c r="J62" s="12">
        <v>-57.6</v>
      </c>
      <c r="K62" s="41" t="s">
        <v>732</v>
      </c>
      <c r="L62" s="9" t="str">
        <f t="shared" si="14"/>
        <v>No</v>
      </c>
    </row>
    <row r="63" spans="1:12" x14ac:dyDescent="0.25">
      <c r="A63" s="4" t="s">
        <v>603</v>
      </c>
      <c r="B63" s="41" t="s">
        <v>217</v>
      </c>
      <c r="C63" s="14">
        <v>51267203</v>
      </c>
      <c r="D63" s="11" t="str">
        <f t="shared" si="11"/>
        <v>N/A</v>
      </c>
      <c r="E63" s="14">
        <v>80866424</v>
      </c>
      <c r="F63" s="11" t="str">
        <f t="shared" si="12"/>
        <v>N/A</v>
      </c>
      <c r="G63" s="14">
        <v>92500091</v>
      </c>
      <c r="H63" s="11" t="str">
        <f t="shared" si="13"/>
        <v>N/A</v>
      </c>
      <c r="I63" s="12">
        <v>57.74</v>
      </c>
      <c r="J63" s="12">
        <v>14.39</v>
      </c>
      <c r="K63" s="41" t="s">
        <v>732</v>
      </c>
      <c r="L63" s="9" t="str">
        <f t="shared" si="14"/>
        <v>Yes</v>
      </c>
    </row>
    <row r="64" spans="1:12" x14ac:dyDescent="0.25">
      <c r="A64" s="4" t="s">
        <v>604</v>
      </c>
      <c r="B64" s="41" t="s">
        <v>217</v>
      </c>
      <c r="C64" s="1">
        <v>426</v>
      </c>
      <c r="D64" s="11" t="str">
        <f t="shared" si="11"/>
        <v>N/A</v>
      </c>
      <c r="E64" s="1">
        <v>427</v>
      </c>
      <c r="F64" s="11" t="str">
        <f t="shared" si="12"/>
        <v>N/A</v>
      </c>
      <c r="G64" s="1">
        <v>417</v>
      </c>
      <c r="H64" s="11" t="str">
        <f t="shared" si="13"/>
        <v>N/A</v>
      </c>
      <c r="I64" s="12">
        <v>0.23469999999999999</v>
      </c>
      <c r="J64" s="12">
        <v>-2.34</v>
      </c>
      <c r="K64" s="41" t="s">
        <v>732</v>
      </c>
      <c r="L64" s="9" t="str">
        <f t="shared" si="14"/>
        <v>Yes</v>
      </c>
    </row>
    <row r="65" spans="1:12" x14ac:dyDescent="0.25">
      <c r="A65" s="4" t="s">
        <v>1443</v>
      </c>
      <c r="B65" s="41" t="s">
        <v>217</v>
      </c>
      <c r="C65" s="14">
        <v>120345.54695</v>
      </c>
      <c r="D65" s="11" t="str">
        <f t="shared" si="11"/>
        <v>N/A</v>
      </c>
      <c r="E65" s="14">
        <v>189382.726</v>
      </c>
      <c r="F65" s="11" t="str">
        <f t="shared" si="12"/>
        <v>N/A</v>
      </c>
      <c r="G65" s="14">
        <v>221822.76019</v>
      </c>
      <c r="H65" s="11" t="str">
        <f t="shared" si="13"/>
        <v>N/A</v>
      </c>
      <c r="I65" s="12">
        <v>57.37</v>
      </c>
      <c r="J65" s="12">
        <v>17.13</v>
      </c>
      <c r="K65" s="41" t="s">
        <v>732</v>
      </c>
      <c r="L65" s="9" t="str">
        <f t="shared" si="14"/>
        <v>Yes</v>
      </c>
    </row>
    <row r="66" spans="1:12" x14ac:dyDescent="0.25">
      <c r="A66" s="4" t="s">
        <v>605</v>
      </c>
      <c r="B66" s="41" t="s">
        <v>217</v>
      </c>
      <c r="C66" s="14">
        <v>842116407</v>
      </c>
      <c r="D66" s="11" t="str">
        <f t="shared" si="11"/>
        <v>N/A</v>
      </c>
      <c r="E66" s="14">
        <v>715459183</v>
      </c>
      <c r="F66" s="11" t="str">
        <f t="shared" si="12"/>
        <v>N/A</v>
      </c>
      <c r="G66" s="14">
        <v>741704330</v>
      </c>
      <c r="H66" s="11" t="str">
        <f t="shared" si="13"/>
        <v>N/A</v>
      </c>
      <c r="I66" s="12">
        <v>-15</v>
      </c>
      <c r="J66" s="12">
        <v>3.6680000000000001</v>
      </c>
      <c r="K66" s="41" t="s">
        <v>732</v>
      </c>
      <c r="L66" s="9" t="str">
        <f t="shared" si="14"/>
        <v>Yes</v>
      </c>
    </row>
    <row r="67" spans="1:12" x14ac:dyDescent="0.25">
      <c r="A67" s="4" t="s">
        <v>606</v>
      </c>
      <c r="B67" s="41" t="s">
        <v>217</v>
      </c>
      <c r="C67" s="1">
        <v>21350</v>
      </c>
      <c r="D67" s="11" t="str">
        <f t="shared" si="11"/>
        <v>N/A</v>
      </c>
      <c r="E67" s="1">
        <v>21034</v>
      </c>
      <c r="F67" s="11" t="str">
        <f t="shared" si="12"/>
        <v>N/A</v>
      </c>
      <c r="G67" s="1">
        <v>21312</v>
      </c>
      <c r="H67" s="11" t="str">
        <f t="shared" si="13"/>
        <v>N/A</v>
      </c>
      <c r="I67" s="12">
        <v>-1.48</v>
      </c>
      <c r="J67" s="12">
        <v>1.3220000000000001</v>
      </c>
      <c r="K67" s="41" t="s">
        <v>732</v>
      </c>
      <c r="L67" s="9" t="str">
        <f t="shared" si="14"/>
        <v>Yes</v>
      </c>
    </row>
    <row r="68" spans="1:12" x14ac:dyDescent="0.25">
      <c r="A68" s="4" t="s">
        <v>1444</v>
      </c>
      <c r="B68" s="41" t="s">
        <v>217</v>
      </c>
      <c r="C68" s="14">
        <v>39443.391429000003</v>
      </c>
      <c r="D68" s="11" t="str">
        <f t="shared" si="11"/>
        <v>N/A</v>
      </c>
      <c r="E68" s="14">
        <v>34014.413949000002</v>
      </c>
      <c r="F68" s="11" t="str">
        <f t="shared" si="12"/>
        <v>N/A</v>
      </c>
      <c r="G68" s="14">
        <v>34802.192661000001</v>
      </c>
      <c r="H68" s="11" t="str">
        <f t="shared" si="13"/>
        <v>N/A</v>
      </c>
      <c r="I68" s="12">
        <v>-13.8</v>
      </c>
      <c r="J68" s="12">
        <v>2.3159999999999998</v>
      </c>
      <c r="K68" s="41" t="s">
        <v>732</v>
      </c>
      <c r="L68" s="9" t="str">
        <f t="shared" si="14"/>
        <v>Yes</v>
      </c>
    </row>
    <row r="69" spans="1:12" x14ac:dyDescent="0.25">
      <c r="A69" s="4" t="s">
        <v>607</v>
      </c>
      <c r="B69" s="41" t="s">
        <v>217</v>
      </c>
      <c r="C69" s="14">
        <v>13569013</v>
      </c>
      <c r="D69" s="11" t="str">
        <f t="shared" si="11"/>
        <v>N/A</v>
      </c>
      <c r="E69" s="14">
        <v>14179733</v>
      </c>
      <c r="F69" s="11" t="str">
        <f t="shared" si="12"/>
        <v>N/A</v>
      </c>
      <c r="G69" s="14">
        <v>14240534</v>
      </c>
      <c r="H69" s="11" t="str">
        <f t="shared" si="13"/>
        <v>N/A</v>
      </c>
      <c r="I69" s="12">
        <v>4.5010000000000003</v>
      </c>
      <c r="J69" s="12">
        <v>0.42880000000000001</v>
      </c>
      <c r="K69" s="41" t="s">
        <v>732</v>
      </c>
      <c r="L69" s="9" t="str">
        <f t="shared" si="14"/>
        <v>Yes</v>
      </c>
    </row>
    <row r="70" spans="1:12" x14ac:dyDescent="0.25">
      <c r="A70" s="4" t="s">
        <v>608</v>
      </c>
      <c r="B70" s="41" t="s">
        <v>217</v>
      </c>
      <c r="C70" s="1">
        <v>69498</v>
      </c>
      <c r="D70" s="11" t="str">
        <f t="shared" si="11"/>
        <v>N/A</v>
      </c>
      <c r="E70" s="1">
        <v>68486</v>
      </c>
      <c r="F70" s="11" t="str">
        <f t="shared" si="12"/>
        <v>N/A</v>
      </c>
      <c r="G70" s="1">
        <v>68364</v>
      </c>
      <c r="H70" s="11" t="str">
        <f t="shared" si="13"/>
        <v>N/A</v>
      </c>
      <c r="I70" s="12">
        <v>-1.46</v>
      </c>
      <c r="J70" s="12">
        <v>-0.17799999999999999</v>
      </c>
      <c r="K70" s="41" t="s">
        <v>732</v>
      </c>
      <c r="L70" s="9" t="str">
        <f t="shared" si="14"/>
        <v>Yes</v>
      </c>
    </row>
    <row r="71" spans="1:12" x14ac:dyDescent="0.25">
      <c r="A71" s="4" t="s">
        <v>1445</v>
      </c>
      <c r="B71" s="41" t="s">
        <v>217</v>
      </c>
      <c r="C71" s="14">
        <v>195.24321563000001</v>
      </c>
      <c r="D71" s="11" t="str">
        <f t="shared" si="11"/>
        <v>N/A</v>
      </c>
      <c r="E71" s="14">
        <v>207.04571737000001</v>
      </c>
      <c r="F71" s="11" t="str">
        <f t="shared" si="12"/>
        <v>N/A</v>
      </c>
      <c r="G71" s="14">
        <v>208.30457551000001</v>
      </c>
      <c r="H71" s="11" t="str">
        <f t="shared" si="13"/>
        <v>N/A</v>
      </c>
      <c r="I71" s="12">
        <v>6.0449999999999999</v>
      </c>
      <c r="J71" s="12">
        <v>0.60799999999999998</v>
      </c>
      <c r="K71" s="41" t="s">
        <v>732</v>
      </c>
      <c r="L71" s="9" t="str">
        <f t="shared" si="14"/>
        <v>Yes</v>
      </c>
    </row>
    <row r="72" spans="1:12" x14ac:dyDescent="0.25">
      <c r="A72" s="4" t="s">
        <v>609</v>
      </c>
      <c r="B72" s="41" t="s">
        <v>217</v>
      </c>
      <c r="C72" s="14">
        <v>3596102</v>
      </c>
      <c r="D72" s="11" t="str">
        <f t="shared" si="11"/>
        <v>N/A</v>
      </c>
      <c r="E72" s="14">
        <v>3723075</v>
      </c>
      <c r="F72" s="11" t="str">
        <f t="shared" si="12"/>
        <v>N/A</v>
      </c>
      <c r="G72" s="14">
        <v>3837642</v>
      </c>
      <c r="H72" s="11" t="str">
        <f t="shared" si="13"/>
        <v>N/A</v>
      </c>
      <c r="I72" s="12">
        <v>3.5310000000000001</v>
      </c>
      <c r="J72" s="12">
        <v>3.077</v>
      </c>
      <c r="K72" s="41" t="s">
        <v>732</v>
      </c>
      <c r="L72" s="9" t="str">
        <f t="shared" si="14"/>
        <v>Yes</v>
      </c>
    </row>
    <row r="73" spans="1:12" x14ac:dyDescent="0.25">
      <c r="A73" s="4" t="s">
        <v>610</v>
      </c>
      <c r="B73" s="41" t="s">
        <v>217</v>
      </c>
      <c r="C73" s="1">
        <v>14339</v>
      </c>
      <c r="D73" s="11" t="str">
        <f t="shared" si="11"/>
        <v>N/A</v>
      </c>
      <c r="E73" s="1">
        <v>14632</v>
      </c>
      <c r="F73" s="11" t="str">
        <f t="shared" si="12"/>
        <v>N/A</v>
      </c>
      <c r="G73" s="1">
        <v>14841</v>
      </c>
      <c r="H73" s="11" t="str">
        <f t="shared" si="13"/>
        <v>N/A</v>
      </c>
      <c r="I73" s="12">
        <v>2.0430000000000001</v>
      </c>
      <c r="J73" s="12">
        <v>1.4279999999999999</v>
      </c>
      <c r="K73" s="41" t="s">
        <v>732</v>
      </c>
      <c r="L73" s="9" t="str">
        <f t="shared" si="14"/>
        <v>Yes</v>
      </c>
    </row>
    <row r="74" spans="1:12" x14ac:dyDescent="0.25">
      <c r="A74" s="4" t="s">
        <v>1446</v>
      </c>
      <c r="B74" s="41" t="s">
        <v>217</v>
      </c>
      <c r="C74" s="14">
        <v>250.79168701</v>
      </c>
      <c r="D74" s="11" t="str">
        <f t="shared" si="11"/>
        <v>N/A</v>
      </c>
      <c r="E74" s="14">
        <v>254.44744395999999</v>
      </c>
      <c r="F74" s="11" t="str">
        <f t="shared" si="12"/>
        <v>N/A</v>
      </c>
      <c r="G74" s="14">
        <v>258.58378814999998</v>
      </c>
      <c r="H74" s="11" t="str">
        <f t="shared" si="13"/>
        <v>N/A</v>
      </c>
      <c r="I74" s="12">
        <v>1.458</v>
      </c>
      <c r="J74" s="12">
        <v>1.6259999999999999</v>
      </c>
      <c r="K74" s="41" t="s">
        <v>732</v>
      </c>
      <c r="L74" s="9" t="str">
        <f t="shared" si="14"/>
        <v>Yes</v>
      </c>
    </row>
    <row r="75" spans="1:12" ht="25" x14ac:dyDescent="0.25">
      <c r="A75" s="4" t="s">
        <v>611</v>
      </c>
      <c r="B75" s="41" t="s">
        <v>217</v>
      </c>
      <c r="C75" s="14">
        <v>1661266</v>
      </c>
      <c r="D75" s="11" t="str">
        <f t="shared" si="11"/>
        <v>N/A</v>
      </c>
      <c r="E75" s="14">
        <v>1564644</v>
      </c>
      <c r="F75" s="11" t="str">
        <f t="shared" si="12"/>
        <v>N/A</v>
      </c>
      <c r="G75" s="14">
        <v>1721337</v>
      </c>
      <c r="H75" s="11" t="str">
        <f t="shared" si="13"/>
        <v>N/A</v>
      </c>
      <c r="I75" s="12">
        <v>-5.82</v>
      </c>
      <c r="J75" s="12">
        <v>10.01</v>
      </c>
      <c r="K75" s="41" t="s">
        <v>732</v>
      </c>
      <c r="L75" s="9" t="str">
        <f t="shared" si="14"/>
        <v>Yes</v>
      </c>
    </row>
    <row r="76" spans="1:12" x14ac:dyDescent="0.25">
      <c r="A76" s="42" t="s">
        <v>612</v>
      </c>
      <c r="B76" s="33" t="s">
        <v>217</v>
      </c>
      <c r="C76" s="34">
        <v>30263</v>
      </c>
      <c r="D76" s="11" t="str">
        <f t="shared" si="11"/>
        <v>N/A</v>
      </c>
      <c r="E76" s="34">
        <v>28331</v>
      </c>
      <c r="F76" s="11" t="str">
        <f t="shared" si="12"/>
        <v>N/A</v>
      </c>
      <c r="G76" s="34">
        <v>28353</v>
      </c>
      <c r="H76" s="11" t="str">
        <f t="shared" si="13"/>
        <v>N/A</v>
      </c>
      <c r="I76" s="12">
        <v>-6.38</v>
      </c>
      <c r="J76" s="12">
        <v>7.7700000000000005E-2</v>
      </c>
      <c r="K76" s="41" t="s">
        <v>732</v>
      </c>
      <c r="L76" s="9" t="str">
        <f t="shared" si="14"/>
        <v>Yes</v>
      </c>
    </row>
    <row r="77" spans="1:12" ht="25" x14ac:dyDescent="0.25">
      <c r="A77" s="42" t="s">
        <v>1447</v>
      </c>
      <c r="B77" s="33" t="s">
        <v>217</v>
      </c>
      <c r="C77" s="43">
        <v>54.894293361999999</v>
      </c>
      <c r="D77" s="11" t="str">
        <f t="shared" si="11"/>
        <v>N/A</v>
      </c>
      <c r="E77" s="43">
        <v>55.227277540999999</v>
      </c>
      <c r="F77" s="11" t="str">
        <f t="shared" si="12"/>
        <v>N/A</v>
      </c>
      <c r="G77" s="43">
        <v>60.710930060000003</v>
      </c>
      <c r="H77" s="11" t="str">
        <f t="shared" si="13"/>
        <v>N/A</v>
      </c>
      <c r="I77" s="12">
        <v>0.60660000000000003</v>
      </c>
      <c r="J77" s="12">
        <v>9.9290000000000003</v>
      </c>
      <c r="K77" s="41" t="s">
        <v>732</v>
      </c>
      <c r="L77" s="9" t="str">
        <f t="shared" si="14"/>
        <v>Yes</v>
      </c>
    </row>
    <row r="78" spans="1:12" ht="25" x14ac:dyDescent="0.25">
      <c r="A78" s="42" t="s">
        <v>613</v>
      </c>
      <c r="B78" s="33" t="s">
        <v>217</v>
      </c>
      <c r="C78" s="43">
        <v>17177343</v>
      </c>
      <c r="D78" s="11" t="str">
        <f t="shared" si="11"/>
        <v>N/A</v>
      </c>
      <c r="E78" s="43">
        <v>16418430</v>
      </c>
      <c r="F78" s="11" t="str">
        <f t="shared" si="12"/>
        <v>N/A</v>
      </c>
      <c r="G78" s="43">
        <v>16773077</v>
      </c>
      <c r="H78" s="11" t="str">
        <f t="shared" si="13"/>
        <v>N/A</v>
      </c>
      <c r="I78" s="12">
        <v>-4.42</v>
      </c>
      <c r="J78" s="12">
        <v>2.16</v>
      </c>
      <c r="K78" s="41" t="s">
        <v>732</v>
      </c>
      <c r="L78" s="9" t="str">
        <f t="shared" si="14"/>
        <v>Yes</v>
      </c>
    </row>
    <row r="79" spans="1:12" x14ac:dyDescent="0.25">
      <c r="A79" s="42" t="s">
        <v>614</v>
      </c>
      <c r="B79" s="33" t="s">
        <v>217</v>
      </c>
      <c r="C79" s="34">
        <v>42248</v>
      </c>
      <c r="D79" s="11" t="str">
        <f t="shared" si="11"/>
        <v>N/A</v>
      </c>
      <c r="E79" s="34">
        <v>41842</v>
      </c>
      <c r="F79" s="11" t="str">
        <f t="shared" si="12"/>
        <v>N/A</v>
      </c>
      <c r="G79" s="34">
        <v>42292</v>
      </c>
      <c r="H79" s="11" t="str">
        <f t="shared" si="13"/>
        <v>N/A</v>
      </c>
      <c r="I79" s="12">
        <v>-0.96099999999999997</v>
      </c>
      <c r="J79" s="12">
        <v>1.075</v>
      </c>
      <c r="K79" s="41" t="s">
        <v>732</v>
      </c>
      <c r="L79" s="9" t="str">
        <f t="shared" si="14"/>
        <v>Yes</v>
      </c>
    </row>
    <row r="80" spans="1:12" x14ac:dyDescent="0.25">
      <c r="A80" s="42" t="s">
        <v>1448</v>
      </c>
      <c r="B80" s="33" t="s">
        <v>217</v>
      </c>
      <c r="C80" s="43">
        <v>406.58357791999998</v>
      </c>
      <c r="D80" s="11" t="str">
        <f t="shared" si="11"/>
        <v>N/A</v>
      </c>
      <c r="E80" s="43">
        <v>392.39113809000003</v>
      </c>
      <c r="F80" s="11" t="str">
        <f t="shared" si="12"/>
        <v>N/A</v>
      </c>
      <c r="G80" s="43">
        <v>396.60165043000001</v>
      </c>
      <c r="H80" s="11" t="str">
        <f t="shared" si="13"/>
        <v>N/A</v>
      </c>
      <c r="I80" s="12">
        <v>-3.49</v>
      </c>
      <c r="J80" s="12">
        <v>1.073</v>
      </c>
      <c r="K80" s="41" t="s">
        <v>732</v>
      </c>
      <c r="L80" s="9" t="str">
        <f t="shared" si="14"/>
        <v>Yes</v>
      </c>
    </row>
    <row r="81" spans="1:12" x14ac:dyDescent="0.25">
      <c r="A81" s="42" t="s">
        <v>615</v>
      </c>
      <c r="B81" s="33" t="s">
        <v>217</v>
      </c>
      <c r="C81" s="43">
        <v>13413018</v>
      </c>
      <c r="D81" s="11" t="str">
        <f t="shared" si="11"/>
        <v>N/A</v>
      </c>
      <c r="E81" s="43">
        <v>13627510</v>
      </c>
      <c r="F81" s="11" t="str">
        <f t="shared" si="12"/>
        <v>N/A</v>
      </c>
      <c r="G81" s="43">
        <v>13776172</v>
      </c>
      <c r="H81" s="11" t="str">
        <f t="shared" si="13"/>
        <v>N/A</v>
      </c>
      <c r="I81" s="12">
        <v>1.599</v>
      </c>
      <c r="J81" s="12">
        <v>1.091</v>
      </c>
      <c r="K81" s="41" t="s">
        <v>732</v>
      </c>
      <c r="L81" s="9" t="str">
        <f t="shared" si="14"/>
        <v>Yes</v>
      </c>
    </row>
    <row r="82" spans="1:12" x14ac:dyDescent="0.25">
      <c r="A82" s="42" t="s">
        <v>616</v>
      </c>
      <c r="B82" s="33" t="s">
        <v>217</v>
      </c>
      <c r="C82" s="34">
        <v>30382</v>
      </c>
      <c r="D82" s="11" t="str">
        <f t="shared" si="11"/>
        <v>N/A</v>
      </c>
      <c r="E82" s="34">
        <v>32537</v>
      </c>
      <c r="F82" s="11" t="str">
        <f t="shared" si="12"/>
        <v>N/A</v>
      </c>
      <c r="G82" s="34">
        <v>34649</v>
      </c>
      <c r="H82" s="11" t="str">
        <f t="shared" si="13"/>
        <v>N/A</v>
      </c>
      <c r="I82" s="12">
        <v>7.093</v>
      </c>
      <c r="J82" s="12">
        <v>6.4909999999999997</v>
      </c>
      <c r="K82" s="41" t="s">
        <v>732</v>
      </c>
      <c r="L82" s="9" t="str">
        <f t="shared" si="14"/>
        <v>Yes</v>
      </c>
    </row>
    <row r="83" spans="1:12" x14ac:dyDescent="0.25">
      <c r="A83" s="42" t="s">
        <v>1449</v>
      </c>
      <c r="B83" s="33" t="s">
        <v>217</v>
      </c>
      <c r="C83" s="43">
        <v>441.47909946999999</v>
      </c>
      <c r="D83" s="11" t="str">
        <f t="shared" si="11"/>
        <v>N/A</v>
      </c>
      <c r="E83" s="43">
        <v>418.83117680999999</v>
      </c>
      <c r="F83" s="11" t="str">
        <f t="shared" si="12"/>
        <v>N/A</v>
      </c>
      <c r="G83" s="43">
        <v>397.59219602000002</v>
      </c>
      <c r="H83" s="11" t="str">
        <f t="shared" si="13"/>
        <v>N/A</v>
      </c>
      <c r="I83" s="12">
        <v>-5.13</v>
      </c>
      <c r="J83" s="12">
        <v>-5.07</v>
      </c>
      <c r="K83" s="41" t="s">
        <v>732</v>
      </c>
      <c r="L83" s="9" t="str">
        <f t="shared" si="14"/>
        <v>Yes</v>
      </c>
    </row>
    <row r="84" spans="1:12" ht="25" x14ac:dyDescent="0.25">
      <c r="A84" s="42" t="s">
        <v>617</v>
      </c>
      <c r="B84" s="33" t="s">
        <v>217</v>
      </c>
      <c r="C84" s="43">
        <v>14671606</v>
      </c>
      <c r="D84" s="11" t="str">
        <f t="shared" si="11"/>
        <v>N/A</v>
      </c>
      <c r="E84" s="43">
        <v>9332044</v>
      </c>
      <c r="F84" s="11" t="str">
        <f t="shared" si="12"/>
        <v>N/A</v>
      </c>
      <c r="G84" s="43">
        <v>6428239</v>
      </c>
      <c r="H84" s="11" t="str">
        <f t="shared" si="13"/>
        <v>N/A</v>
      </c>
      <c r="I84" s="12">
        <v>-36.4</v>
      </c>
      <c r="J84" s="12">
        <v>-31.1</v>
      </c>
      <c r="K84" s="41" t="s">
        <v>732</v>
      </c>
      <c r="L84" s="9" t="str">
        <f t="shared" si="14"/>
        <v>No</v>
      </c>
    </row>
    <row r="85" spans="1:12" x14ac:dyDescent="0.25">
      <c r="A85" s="42" t="s">
        <v>618</v>
      </c>
      <c r="B85" s="33" t="s">
        <v>217</v>
      </c>
      <c r="C85" s="34">
        <v>4353</v>
      </c>
      <c r="D85" s="11" t="str">
        <f t="shared" si="11"/>
        <v>N/A</v>
      </c>
      <c r="E85" s="34">
        <v>3338</v>
      </c>
      <c r="F85" s="11" t="str">
        <f t="shared" si="12"/>
        <v>N/A</v>
      </c>
      <c r="G85" s="34">
        <v>2514</v>
      </c>
      <c r="H85" s="11" t="str">
        <f t="shared" si="13"/>
        <v>N/A</v>
      </c>
      <c r="I85" s="12">
        <v>-23.3</v>
      </c>
      <c r="J85" s="12">
        <v>-24.7</v>
      </c>
      <c r="K85" s="41" t="s">
        <v>732</v>
      </c>
      <c r="L85" s="9" t="str">
        <f t="shared" si="14"/>
        <v>Yes</v>
      </c>
    </row>
    <row r="86" spans="1:12" x14ac:dyDescent="0.25">
      <c r="A86" s="42" t="s">
        <v>1450</v>
      </c>
      <c r="B86" s="33" t="s">
        <v>217</v>
      </c>
      <c r="C86" s="43">
        <v>3370.4585342999999</v>
      </c>
      <c r="D86" s="11" t="str">
        <f t="shared" si="11"/>
        <v>N/A</v>
      </c>
      <c r="E86" s="43">
        <v>2795.6992211000002</v>
      </c>
      <c r="F86" s="11" t="str">
        <f t="shared" si="12"/>
        <v>N/A</v>
      </c>
      <c r="G86" s="43">
        <v>2556.9765314000001</v>
      </c>
      <c r="H86" s="11" t="str">
        <f t="shared" si="13"/>
        <v>N/A</v>
      </c>
      <c r="I86" s="12">
        <v>-17.100000000000001</v>
      </c>
      <c r="J86" s="12">
        <v>-8.5399999999999991</v>
      </c>
      <c r="K86" s="41" t="s">
        <v>732</v>
      </c>
      <c r="L86" s="9" t="str">
        <f t="shared" si="14"/>
        <v>Yes</v>
      </c>
    </row>
    <row r="87" spans="1:12" x14ac:dyDescent="0.25">
      <c r="A87" s="42" t="s">
        <v>619</v>
      </c>
      <c r="B87" s="33" t="s">
        <v>217</v>
      </c>
      <c r="C87" s="43">
        <v>11268793</v>
      </c>
      <c r="D87" s="11" t="str">
        <f t="shared" si="11"/>
        <v>N/A</v>
      </c>
      <c r="E87" s="43">
        <v>11626904</v>
      </c>
      <c r="F87" s="11" t="str">
        <f t="shared" si="12"/>
        <v>N/A</v>
      </c>
      <c r="G87" s="43">
        <v>11569317</v>
      </c>
      <c r="H87" s="11" t="str">
        <f t="shared" si="13"/>
        <v>N/A</v>
      </c>
      <c r="I87" s="12">
        <v>3.1779999999999999</v>
      </c>
      <c r="J87" s="12">
        <v>-0.495</v>
      </c>
      <c r="K87" s="41" t="s">
        <v>732</v>
      </c>
      <c r="L87" s="9" t="str">
        <f t="shared" si="14"/>
        <v>Yes</v>
      </c>
    </row>
    <row r="88" spans="1:12" x14ac:dyDescent="0.25">
      <c r="A88" s="42" t="s">
        <v>620</v>
      </c>
      <c r="B88" s="33" t="s">
        <v>217</v>
      </c>
      <c r="C88" s="34">
        <v>63256</v>
      </c>
      <c r="D88" s="11" t="str">
        <f t="shared" si="11"/>
        <v>N/A</v>
      </c>
      <c r="E88" s="34">
        <v>63089</v>
      </c>
      <c r="F88" s="11" t="str">
        <f t="shared" si="12"/>
        <v>N/A</v>
      </c>
      <c r="G88" s="34">
        <v>63775</v>
      </c>
      <c r="H88" s="11" t="str">
        <f t="shared" si="13"/>
        <v>N/A</v>
      </c>
      <c r="I88" s="12">
        <v>-0.26400000000000001</v>
      </c>
      <c r="J88" s="12">
        <v>1.087</v>
      </c>
      <c r="K88" s="41" t="s">
        <v>732</v>
      </c>
      <c r="L88" s="9" t="str">
        <f t="shared" si="14"/>
        <v>Yes</v>
      </c>
    </row>
    <row r="89" spans="1:12" x14ac:dyDescent="0.25">
      <c r="A89" s="42" t="s">
        <v>1451</v>
      </c>
      <c r="B89" s="33" t="s">
        <v>217</v>
      </c>
      <c r="C89" s="43">
        <v>178.14583597000001</v>
      </c>
      <c r="D89" s="11" t="str">
        <f t="shared" si="11"/>
        <v>N/A</v>
      </c>
      <c r="E89" s="43">
        <v>184.29368036</v>
      </c>
      <c r="F89" s="11" t="str">
        <f t="shared" si="12"/>
        <v>N/A</v>
      </c>
      <c r="G89" s="43">
        <v>181.40834183000001</v>
      </c>
      <c r="H89" s="11" t="str">
        <f t="shared" si="13"/>
        <v>N/A</v>
      </c>
      <c r="I89" s="12">
        <v>3.4510000000000001</v>
      </c>
      <c r="J89" s="12">
        <v>-1.57</v>
      </c>
      <c r="K89" s="41" t="s">
        <v>732</v>
      </c>
      <c r="L89" s="9" t="str">
        <f t="shared" si="14"/>
        <v>Yes</v>
      </c>
    </row>
    <row r="90" spans="1:12" x14ac:dyDescent="0.25">
      <c r="A90" s="42" t="s">
        <v>621</v>
      </c>
      <c r="B90" s="33" t="s">
        <v>217</v>
      </c>
      <c r="C90" s="43">
        <v>25209206</v>
      </c>
      <c r="D90" s="11" t="str">
        <f t="shared" si="11"/>
        <v>N/A</v>
      </c>
      <c r="E90" s="43">
        <v>21265478</v>
      </c>
      <c r="F90" s="11" t="str">
        <f t="shared" si="12"/>
        <v>N/A</v>
      </c>
      <c r="G90" s="43">
        <v>26953194</v>
      </c>
      <c r="H90" s="11" t="str">
        <f t="shared" si="13"/>
        <v>N/A</v>
      </c>
      <c r="I90" s="12">
        <v>-15.6</v>
      </c>
      <c r="J90" s="12">
        <v>26.75</v>
      </c>
      <c r="K90" s="41" t="s">
        <v>732</v>
      </c>
      <c r="L90" s="9" t="str">
        <f t="shared" si="14"/>
        <v>Yes</v>
      </c>
    </row>
    <row r="91" spans="1:12" x14ac:dyDescent="0.25">
      <c r="A91" s="42" t="s">
        <v>622</v>
      </c>
      <c r="B91" s="33" t="s">
        <v>217</v>
      </c>
      <c r="C91" s="34">
        <v>64134</v>
      </c>
      <c r="D91" s="11" t="str">
        <f t="shared" si="11"/>
        <v>N/A</v>
      </c>
      <c r="E91" s="34">
        <v>62333</v>
      </c>
      <c r="F91" s="11" t="str">
        <f t="shared" si="12"/>
        <v>N/A</v>
      </c>
      <c r="G91" s="34">
        <v>63703</v>
      </c>
      <c r="H91" s="11" t="str">
        <f t="shared" si="13"/>
        <v>N/A</v>
      </c>
      <c r="I91" s="12">
        <v>-2.81</v>
      </c>
      <c r="J91" s="12">
        <v>2.198</v>
      </c>
      <c r="K91" s="41" t="s">
        <v>732</v>
      </c>
      <c r="L91" s="9" t="str">
        <f t="shared" si="14"/>
        <v>Yes</v>
      </c>
    </row>
    <row r="92" spans="1:12" x14ac:dyDescent="0.25">
      <c r="A92" s="42" t="s">
        <v>1452</v>
      </c>
      <c r="B92" s="33" t="s">
        <v>217</v>
      </c>
      <c r="C92" s="43">
        <v>393.07085165000001</v>
      </c>
      <c r="D92" s="11" t="str">
        <f t="shared" si="11"/>
        <v>N/A</v>
      </c>
      <c r="E92" s="43">
        <v>341.15922545000001</v>
      </c>
      <c r="F92" s="11" t="str">
        <f t="shared" si="12"/>
        <v>N/A</v>
      </c>
      <c r="G92" s="43">
        <v>423.10713780999998</v>
      </c>
      <c r="H92" s="11" t="str">
        <f t="shared" si="13"/>
        <v>N/A</v>
      </c>
      <c r="I92" s="12">
        <v>-13.2</v>
      </c>
      <c r="J92" s="12">
        <v>24.02</v>
      </c>
      <c r="K92" s="41" t="s">
        <v>732</v>
      </c>
      <c r="L92" s="9" t="str">
        <f t="shared" si="14"/>
        <v>Yes</v>
      </c>
    </row>
    <row r="93" spans="1:12" ht="25" x14ac:dyDescent="0.25">
      <c r="A93" s="42" t="s">
        <v>623</v>
      </c>
      <c r="B93" s="33" t="s">
        <v>217</v>
      </c>
      <c r="C93" s="43">
        <v>81636089</v>
      </c>
      <c r="D93" s="11" t="str">
        <f t="shared" si="11"/>
        <v>N/A</v>
      </c>
      <c r="E93" s="43">
        <v>93963129</v>
      </c>
      <c r="F93" s="11" t="str">
        <f t="shared" si="12"/>
        <v>N/A</v>
      </c>
      <c r="G93" s="43">
        <v>111070014</v>
      </c>
      <c r="H93" s="11" t="str">
        <f t="shared" si="13"/>
        <v>N/A</v>
      </c>
      <c r="I93" s="12">
        <v>15.1</v>
      </c>
      <c r="J93" s="12">
        <v>18.21</v>
      </c>
      <c r="K93" s="41" t="s">
        <v>732</v>
      </c>
      <c r="L93" s="9" t="str">
        <f t="shared" si="14"/>
        <v>Yes</v>
      </c>
    </row>
    <row r="94" spans="1:12" x14ac:dyDescent="0.25">
      <c r="A94" s="44" t="s">
        <v>624</v>
      </c>
      <c r="B94" s="34" t="s">
        <v>217</v>
      </c>
      <c r="C94" s="34">
        <v>18956</v>
      </c>
      <c r="D94" s="11" t="str">
        <f t="shared" si="11"/>
        <v>N/A</v>
      </c>
      <c r="E94" s="34">
        <v>19517</v>
      </c>
      <c r="F94" s="11" t="str">
        <f t="shared" si="12"/>
        <v>N/A</v>
      </c>
      <c r="G94" s="34">
        <v>19667</v>
      </c>
      <c r="H94" s="11" t="str">
        <f t="shared" si="13"/>
        <v>N/A</v>
      </c>
      <c r="I94" s="12">
        <v>2.9590000000000001</v>
      </c>
      <c r="J94" s="12">
        <v>0.76859999999999995</v>
      </c>
      <c r="K94" s="1" t="s">
        <v>732</v>
      </c>
      <c r="L94" s="9" t="str">
        <f t="shared" si="14"/>
        <v>Yes</v>
      </c>
    </row>
    <row r="95" spans="1:12" x14ac:dyDescent="0.25">
      <c r="A95" s="42" t="s">
        <v>1453</v>
      </c>
      <c r="B95" s="33" t="s">
        <v>217</v>
      </c>
      <c r="C95" s="43">
        <v>4306.6094640000001</v>
      </c>
      <c r="D95" s="11" t="str">
        <f t="shared" si="11"/>
        <v>N/A</v>
      </c>
      <c r="E95" s="43">
        <v>4814.4248090999999</v>
      </c>
      <c r="F95" s="11" t="str">
        <f t="shared" si="12"/>
        <v>N/A</v>
      </c>
      <c r="G95" s="43">
        <v>5647.5321095999998</v>
      </c>
      <c r="H95" s="11" t="str">
        <f t="shared" si="13"/>
        <v>N/A</v>
      </c>
      <c r="I95" s="12">
        <v>11.79</v>
      </c>
      <c r="J95" s="12">
        <v>17.3</v>
      </c>
      <c r="K95" s="41" t="s">
        <v>732</v>
      </c>
      <c r="L95" s="9" t="str">
        <f t="shared" si="14"/>
        <v>Yes</v>
      </c>
    </row>
    <row r="96" spans="1:12" ht="25" x14ac:dyDescent="0.25">
      <c r="A96" s="42" t="s">
        <v>625</v>
      </c>
      <c r="B96" s="33" t="s">
        <v>217</v>
      </c>
      <c r="C96" s="43">
        <v>2292140</v>
      </c>
      <c r="D96" s="11" t="str">
        <f t="shared" si="11"/>
        <v>N/A</v>
      </c>
      <c r="E96" s="43">
        <v>4483052</v>
      </c>
      <c r="F96" s="11" t="str">
        <f t="shared" si="12"/>
        <v>N/A</v>
      </c>
      <c r="G96" s="43">
        <v>2046553</v>
      </c>
      <c r="H96" s="11" t="str">
        <f t="shared" si="13"/>
        <v>N/A</v>
      </c>
      <c r="I96" s="12">
        <v>95.58</v>
      </c>
      <c r="J96" s="12">
        <v>-54.3</v>
      </c>
      <c r="K96" s="41" t="s">
        <v>732</v>
      </c>
      <c r="L96" s="9" t="str">
        <f t="shared" si="14"/>
        <v>No</v>
      </c>
    </row>
    <row r="97" spans="1:12" x14ac:dyDescent="0.25">
      <c r="A97" s="42" t="s">
        <v>626</v>
      </c>
      <c r="B97" s="33" t="s">
        <v>217</v>
      </c>
      <c r="C97" s="34">
        <v>6506</v>
      </c>
      <c r="D97" s="11" t="str">
        <f t="shared" si="11"/>
        <v>N/A</v>
      </c>
      <c r="E97" s="34">
        <v>6316</v>
      </c>
      <c r="F97" s="11" t="str">
        <f t="shared" si="12"/>
        <v>N/A</v>
      </c>
      <c r="G97" s="34">
        <v>5358</v>
      </c>
      <c r="H97" s="11" t="str">
        <f t="shared" si="13"/>
        <v>N/A</v>
      </c>
      <c r="I97" s="12">
        <v>-2.92</v>
      </c>
      <c r="J97" s="12">
        <v>-15.2</v>
      </c>
      <c r="K97" s="41" t="s">
        <v>732</v>
      </c>
      <c r="L97" s="9" t="str">
        <f t="shared" si="14"/>
        <v>Yes</v>
      </c>
    </row>
    <row r="98" spans="1:12" x14ac:dyDescent="0.25">
      <c r="A98" s="42" t="s">
        <v>1454</v>
      </c>
      <c r="B98" s="33" t="s">
        <v>217</v>
      </c>
      <c r="C98" s="43">
        <v>352.31171226999999</v>
      </c>
      <c r="D98" s="11" t="str">
        <f t="shared" si="11"/>
        <v>N/A</v>
      </c>
      <c r="E98" s="43">
        <v>709.79290690000005</v>
      </c>
      <c r="F98" s="11" t="str">
        <f t="shared" si="12"/>
        <v>N/A</v>
      </c>
      <c r="G98" s="43">
        <v>381.96211273</v>
      </c>
      <c r="H98" s="11" t="str">
        <f t="shared" si="13"/>
        <v>N/A</v>
      </c>
      <c r="I98" s="12">
        <v>101.5</v>
      </c>
      <c r="J98" s="12">
        <v>-46.2</v>
      </c>
      <c r="K98" s="41" t="s">
        <v>732</v>
      </c>
      <c r="L98" s="9" t="str">
        <f t="shared" si="14"/>
        <v>No</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2547194</v>
      </c>
      <c r="D102" s="11" t="str">
        <f t="shared" si="11"/>
        <v>N/A</v>
      </c>
      <c r="E102" s="43">
        <v>2724677</v>
      </c>
      <c r="F102" s="11" t="str">
        <f t="shared" si="12"/>
        <v>N/A</v>
      </c>
      <c r="G102" s="43">
        <v>2903838</v>
      </c>
      <c r="H102" s="11" t="str">
        <f t="shared" si="13"/>
        <v>N/A</v>
      </c>
      <c r="I102" s="12">
        <v>6.968</v>
      </c>
      <c r="J102" s="12">
        <v>6.5750000000000002</v>
      </c>
      <c r="K102" s="41" t="s">
        <v>732</v>
      </c>
      <c r="L102" s="9" t="str">
        <f t="shared" si="14"/>
        <v>Yes</v>
      </c>
    </row>
    <row r="103" spans="1:12" x14ac:dyDescent="0.25">
      <c r="A103" s="42" t="s">
        <v>630</v>
      </c>
      <c r="B103" s="33" t="s">
        <v>217</v>
      </c>
      <c r="C103" s="34">
        <v>1382</v>
      </c>
      <c r="D103" s="11" t="str">
        <f t="shared" si="11"/>
        <v>N/A</v>
      </c>
      <c r="E103" s="34">
        <v>1407</v>
      </c>
      <c r="F103" s="11" t="str">
        <f t="shared" si="12"/>
        <v>N/A</v>
      </c>
      <c r="G103" s="34">
        <v>1470</v>
      </c>
      <c r="H103" s="11" t="str">
        <f t="shared" si="13"/>
        <v>N/A</v>
      </c>
      <c r="I103" s="12">
        <v>1.8089999999999999</v>
      </c>
      <c r="J103" s="12">
        <v>4.4779999999999998</v>
      </c>
      <c r="K103" s="41" t="s">
        <v>732</v>
      </c>
      <c r="L103" s="9" t="str">
        <f t="shared" si="14"/>
        <v>Yes</v>
      </c>
    </row>
    <row r="104" spans="1:12" ht="25" x14ac:dyDescent="0.25">
      <c r="A104" s="42" t="s">
        <v>1456</v>
      </c>
      <c r="B104" s="33" t="s">
        <v>217</v>
      </c>
      <c r="C104" s="43">
        <v>1843.1215629999999</v>
      </c>
      <c r="D104" s="11" t="str">
        <f t="shared" si="11"/>
        <v>N/A</v>
      </c>
      <c r="E104" s="43">
        <v>1936.5152806999999</v>
      </c>
      <c r="F104" s="11" t="str">
        <f t="shared" si="12"/>
        <v>N/A</v>
      </c>
      <c r="G104" s="43">
        <v>1975.4</v>
      </c>
      <c r="H104" s="11" t="str">
        <f t="shared" si="13"/>
        <v>N/A</v>
      </c>
      <c r="I104" s="12">
        <v>5.0670000000000002</v>
      </c>
      <c r="J104" s="12">
        <v>2.008</v>
      </c>
      <c r="K104" s="41" t="s">
        <v>732</v>
      </c>
      <c r="L104" s="9" t="str">
        <f t="shared" si="14"/>
        <v>Yes</v>
      </c>
    </row>
    <row r="105" spans="1:12" ht="25" x14ac:dyDescent="0.25">
      <c r="A105" s="42" t="s">
        <v>631</v>
      </c>
      <c r="B105" s="33" t="s">
        <v>217</v>
      </c>
      <c r="C105" s="43">
        <v>7843</v>
      </c>
      <c r="D105" s="11" t="str">
        <f t="shared" si="11"/>
        <v>N/A</v>
      </c>
      <c r="E105" s="43">
        <v>3468</v>
      </c>
      <c r="F105" s="11" t="str">
        <f t="shared" si="12"/>
        <v>N/A</v>
      </c>
      <c r="G105" s="43">
        <v>8199</v>
      </c>
      <c r="H105" s="11" t="str">
        <f t="shared" si="13"/>
        <v>N/A</v>
      </c>
      <c r="I105" s="12">
        <v>-55.8</v>
      </c>
      <c r="J105" s="12">
        <v>136.4</v>
      </c>
      <c r="K105" s="41" t="s">
        <v>732</v>
      </c>
      <c r="L105" s="9" t="str">
        <f t="shared" si="14"/>
        <v>No</v>
      </c>
    </row>
    <row r="106" spans="1:12" x14ac:dyDescent="0.25">
      <c r="A106" s="42" t="s">
        <v>632</v>
      </c>
      <c r="B106" s="33" t="s">
        <v>217</v>
      </c>
      <c r="C106" s="34">
        <v>23</v>
      </c>
      <c r="D106" s="11" t="str">
        <f t="shared" si="11"/>
        <v>N/A</v>
      </c>
      <c r="E106" s="34">
        <v>26</v>
      </c>
      <c r="F106" s="11" t="str">
        <f t="shared" si="12"/>
        <v>N/A</v>
      </c>
      <c r="G106" s="34">
        <v>45</v>
      </c>
      <c r="H106" s="11" t="str">
        <f t="shared" si="13"/>
        <v>N/A</v>
      </c>
      <c r="I106" s="12">
        <v>13.04</v>
      </c>
      <c r="J106" s="12">
        <v>73.08</v>
      </c>
      <c r="K106" s="41" t="s">
        <v>732</v>
      </c>
      <c r="L106" s="9" t="str">
        <f t="shared" si="14"/>
        <v>No</v>
      </c>
    </row>
    <row r="107" spans="1:12" ht="25" x14ac:dyDescent="0.25">
      <c r="A107" s="42" t="s">
        <v>1457</v>
      </c>
      <c r="B107" s="33" t="s">
        <v>217</v>
      </c>
      <c r="C107" s="43">
        <v>341</v>
      </c>
      <c r="D107" s="11" t="str">
        <f t="shared" si="11"/>
        <v>N/A</v>
      </c>
      <c r="E107" s="43">
        <v>133.38461538000001</v>
      </c>
      <c r="F107" s="11" t="str">
        <f t="shared" si="12"/>
        <v>N/A</v>
      </c>
      <c r="G107" s="43">
        <v>182.2</v>
      </c>
      <c r="H107" s="11" t="str">
        <f t="shared" si="13"/>
        <v>N/A</v>
      </c>
      <c r="I107" s="12">
        <v>-60.9</v>
      </c>
      <c r="J107" s="12">
        <v>36.6</v>
      </c>
      <c r="K107" s="41" t="s">
        <v>732</v>
      </c>
      <c r="L107" s="9" t="str">
        <f t="shared" si="14"/>
        <v>No</v>
      </c>
    </row>
    <row r="108" spans="1:12" ht="25" x14ac:dyDescent="0.25">
      <c r="A108" s="42" t="s">
        <v>633</v>
      </c>
      <c r="B108" s="33" t="s">
        <v>217</v>
      </c>
      <c r="C108" s="43">
        <v>95809</v>
      </c>
      <c r="D108" s="11" t="str">
        <f t="shared" si="11"/>
        <v>N/A</v>
      </c>
      <c r="E108" s="43">
        <v>71975</v>
      </c>
      <c r="F108" s="11" t="str">
        <f t="shared" si="12"/>
        <v>N/A</v>
      </c>
      <c r="G108" s="43">
        <v>78086</v>
      </c>
      <c r="H108" s="11" t="str">
        <f t="shared" si="13"/>
        <v>N/A</v>
      </c>
      <c r="I108" s="12">
        <v>-24.9</v>
      </c>
      <c r="J108" s="12">
        <v>8.49</v>
      </c>
      <c r="K108" s="41" t="s">
        <v>732</v>
      </c>
      <c r="L108" s="9" t="str">
        <f t="shared" si="14"/>
        <v>Yes</v>
      </c>
    </row>
    <row r="109" spans="1:12" x14ac:dyDescent="0.25">
      <c r="A109" s="42" t="s">
        <v>634</v>
      </c>
      <c r="B109" s="33" t="s">
        <v>217</v>
      </c>
      <c r="C109" s="34">
        <v>805</v>
      </c>
      <c r="D109" s="11" t="str">
        <f t="shared" si="11"/>
        <v>N/A</v>
      </c>
      <c r="E109" s="34">
        <v>728</v>
      </c>
      <c r="F109" s="11" t="str">
        <f t="shared" si="12"/>
        <v>N/A</v>
      </c>
      <c r="G109" s="34">
        <v>666</v>
      </c>
      <c r="H109" s="11" t="str">
        <f t="shared" si="13"/>
        <v>N/A</v>
      </c>
      <c r="I109" s="12">
        <v>-9.57</v>
      </c>
      <c r="J109" s="12">
        <v>-8.52</v>
      </c>
      <c r="K109" s="41" t="s">
        <v>732</v>
      </c>
      <c r="L109" s="9" t="str">
        <f t="shared" si="14"/>
        <v>Yes</v>
      </c>
    </row>
    <row r="110" spans="1:12" ht="25" x14ac:dyDescent="0.25">
      <c r="A110" s="42" t="s">
        <v>1458</v>
      </c>
      <c r="B110" s="33" t="s">
        <v>217</v>
      </c>
      <c r="C110" s="43">
        <v>119.0173913</v>
      </c>
      <c r="D110" s="11" t="str">
        <f t="shared" si="11"/>
        <v>N/A</v>
      </c>
      <c r="E110" s="43">
        <v>98.866758242000003</v>
      </c>
      <c r="F110" s="11" t="str">
        <f t="shared" si="12"/>
        <v>N/A</v>
      </c>
      <c r="G110" s="43">
        <v>117.24624625</v>
      </c>
      <c r="H110" s="11" t="str">
        <f t="shared" si="13"/>
        <v>N/A</v>
      </c>
      <c r="I110" s="12">
        <v>-16.899999999999999</v>
      </c>
      <c r="J110" s="12">
        <v>18.59</v>
      </c>
      <c r="K110" s="41" t="s">
        <v>732</v>
      </c>
      <c r="L110" s="9" t="str">
        <f t="shared" si="14"/>
        <v>Yes</v>
      </c>
    </row>
    <row r="111" spans="1:12" x14ac:dyDescent="0.25">
      <c r="A111" s="42" t="s">
        <v>635</v>
      </c>
      <c r="B111" s="33" t="s">
        <v>217</v>
      </c>
      <c r="C111" s="43">
        <v>22047302</v>
      </c>
      <c r="D111" s="11" t="str">
        <f t="shared" si="11"/>
        <v>N/A</v>
      </c>
      <c r="E111" s="43">
        <v>23103212</v>
      </c>
      <c r="F111" s="11" t="str">
        <f t="shared" si="12"/>
        <v>N/A</v>
      </c>
      <c r="G111" s="43">
        <v>23352714</v>
      </c>
      <c r="H111" s="11" t="str">
        <f t="shared" si="13"/>
        <v>N/A</v>
      </c>
      <c r="I111" s="12">
        <v>4.7889999999999997</v>
      </c>
      <c r="J111" s="12">
        <v>1.08</v>
      </c>
      <c r="K111" s="41" t="s">
        <v>732</v>
      </c>
      <c r="L111" s="9" t="str">
        <f t="shared" si="14"/>
        <v>Yes</v>
      </c>
    </row>
    <row r="112" spans="1:12" x14ac:dyDescent="0.25">
      <c r="A112" s="42" t="s">
        <v>636</v>
      </c>
      <c r="B112" s="33" t="s">
        <v>217</v>
      </c>
      <c r="C112" s="34">
        <v>1981</v>
      </c>
      <c r="D112" s="11" t="str">
        <f t="shared" si="11"/>
        <v>N/A</v>
      </c>
      <c r="E112" s="34">
        <v>1938</v>
      </c>
      <c r="F112" s="11" t="str">
        <f t="shared" si="12"/>
        <v>N/A</v>
      </c>
      <c r="G112" s="34">
        <v>1882</v>
      </c>
      <c r="H112" s="11" t="str">
        <f t="shared" si="13"/>
        <v>N/A</v>
      </c>
      <c r="I112" s="12">
        <v>-2.17</v>
      </c>
      <c r="J112" s="12">
        <v>-2.89</v>
      </c>
      <c r="K112" s="41" t="s">
        <v>732</v>
      </c>
      <c r="L112" s="9" t="str">
        <f t="shared" si="14"/>
        <v>Yes</v>
      </c>
    </row>
    <row r="113" spans="1:12" x14ac:dyDescent="0.25">
      <c r="A113" s="42" t="s">
        <v>1459</v>
      </c>
      <c r="B113" s="33" t="s">
        <v>217</v>
      </c>
      <c r="C113" s="43">
        <v>11129.380111</v>
      </c>
      <c r="D113" s="11" t="str">
        <f t="shared" si="11"/>
        <v>N/A</v>
      </c>
      <c r="E113" s="43">
        <v>11921.162023000001</v>
      </c>
      <c r="F113" s="11" t="str">
        <f t="shared" si="12"/>
        <v>N/A</v>
      </c>
      <c r="G113" s="43">
        <v>12408.455898</v>
      </c>
      <c r="H113" s="11" t="str">
        <f t="shared" si="13"/>
        <v>N/A</v>
      </c>
      <c r="I113" s="12">
        <v>7.1139999999999999</v>
      </c>
      <c r="J113" s="12">
        <v>4.0880000000000001</v>
      </c>
      <c r="K113" s="41" t="s">
        <v>732</v>
      </c>
      <c r="L113" s="9" t="str">
        <f t="shared" si="14"/>
        <v>Yes</v>
      </c>
    </row>
    <row r="114" spans="1:12" ht="25" x14ac:dyDescent="0.25">
      <c r="A114" s="42" t="s">
        <v>637</v>
      </c>
      <c r="B114" s="33" t="s">
        <v>217</v>
      </c>
      <c r="C114" s="43">
        <v>354236</v>
      </c>
      <c r="D114" s="11" t="str">
        <f t="shared" si="11"/>
        <v>N/A</v>
      </c>
      <c r="E114" s="43">
        <v>390650</v>
      </c>
      <c r="F114" s="11" t="str">
        <f t="shared" si="12"/>
        <v>N/A</v>
      </c>
      <c r="G114" s="43">
        <v>480304</v>
      </c>
      <c r="H114" s="11" t="str">
        <f t="shared" si="13"/>
        <v>N/A</v>
      </c>
      <c r="I114" s="12">
        <v>10.28</v>
      </c>
      <c r="J114" s="12">
        <v>22.95</v>
      </c>
      <c r="K114" s="41" t="s">
        <v>732</v>
      </c>
      <c r="L114" s="9" t="str">
        <f>IF(J114="Div by 0", "N/A", IF(OR(J114="N/A",K114="N/A"),"N/A", IF(J114&gt;VALUE(MID(K114,1,2)), "No", IF(J114&lt;-1*VALUE(MID(K114,1,2)), "No", "Yes"))))</f>
        <v>Yes</v>
      </c>
    </row>
    <row r="115" spans="1:12" x14ac:dyDescent="0.25">
      <c r="A115" s="42" t="s">
        <v>638</v>
      </c>
      <c r="B115" s="33" t="s">
        <v>217</v>
      </c>
      <c r="C115" s="34">
        <v>6883</v>
      </c>
      <c r="D115" s="11" t="str">
        <f t="shared" si="11"/>
        <v>N/A</v>
      </c>
      <c r="E115" s="34">
        <v>7729</v>
      </c>
      <c r="F115" s="11" t="str">
        <f t="shared" si="12"/>
        <v>N/A</v>
      </c>
      <c r="G115" s="34">
        <v>8516</v>
      </c>
      <c r="H115" s="11" t="str">
        <f t="shared" si="13"/>
        <v>N/A</v>
      </c>
      <c r="I115" s="12">
        <v>12.29</v>
      </c>
      <c r="J115" s="12">
        <v>10.18</v>
      </c>
      <c r="K115" s="41" t="s">
        <v>732</v>
      </c>
      <c r="L115" s="9" t="str">
        <f t="shared" ref="L115:L119" si="15">IF(J115="Div by 0", "N/A", IF(OR(J115="N/A",K115="N/A"),"N/A", IF(J115&gt;VALUE(MID(K115,1,2)), "No", IF(J115&lt;-1*VALUE(MID(K115,1,2)), "No", "Yes"))))</f>
        <v>Yes</v>
      </c>
    </row>
    <row r="116" spans="1:12" ht="25" x14ac:dyDescent="0.25">
      <c r="A116" s="42" t="s">
        <v>1460</v>
      </c>
      <c r="B116" s="33" t="s">
        <v>217</v>
      </c>
      <c r="C116" s="43">
        <v>51.465349412000002</v>
      </c>
      <c r="D116" s="11" t="str">
        <f t="shared" si="11"/>
        <v>N/A</v>
      </c>
      <c r="E116" s="43">
        <v>50.543407944000002</v>
      </c>
      <c r="F116" s="11" t="str">
        <f t="shared" si="12"/>
        <v>N/A</v>
      </c>
      <c r="G116" s="43">
        <v>56.400187881999997</v>
      </c>
      <c r="H116" s="11" t="str">
        <f t="shared" si="13"/>
        <v>N/A</v>
      </c>
      <c r="I116" s="12">
        <v>-1.79</v>
      </c>
      <c r="J116" s="12">
        <v>11.59</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20766632</v>
      </c>
      <c r="D120" s="11" t="str">
        <f t="shared" si="11"/>
        <v>N/A</v>
      </c>
      <c r="E120" s="43">
        <v>20293625</v>
      </c>
      <c r="F120" s="11" t="str">
        <f t="shared" si="12"/>
        <v>N/A</v>
      </c>
      <c r="G120" s="43">
        <v>21595989</v>
      </c>
      <c r="H120" s="11" t="str">
        <f t="shared" si="13"/>
        <v>N/A</v>
      </c>
      <c r="I120" s="12">
        <v>-2.2799999999999998</v>
      </c>
      <c r="J120" s="12">
        <v>6.4180000000000001</v>
      </c>
      <c r="K120" s="41" t="s">
        <v>732</v>
      </c>
      <c r="L120" s="9" t="str">
        <f t="shared" ref="L120:L131" si="16">IF(J120="Div by 0", "N/A", IF(K120="N/A","N/A", IF(J120&gt;VALUE(MID(K120,1,2)), "No", IF(J120&lt;-1*VALUE(MID(K120,1,2)), "No", "Yes"))))</f>
        <v>Yes</v>
      </c>
    </row>
    <row r="121" spans="1:12" x14ac:dyDescent="0.25">
      <c r="A121" s="42" t="s">
        <v>642</v>
      </c>
      <c r="B121" s="33" t="s">
        <v>217</v>
      </c>
      <c r="C121" s="34">
        <v>36652</v>
      </c>
      <c r="D121" s="11" t="str">
        <f t="shared" si="11"/>
        <v>N/A</v>
      </c>
      <c r="E121" s="34">
        <v>37159</v>
      </c>
      <c r="F121" s="11" t="str">
        <f t="shared" si="12"/>
        <v>N/A</v>
      </c>
      <c r="G121" s="34">
        <v>37842</v>
      </c>
      <c r="H121" s="11" t="str">
        <f t="shared" si="13"/>
        <v>N/A</v>
      </c>
      <c r="I121" s="12">
        <v>1.383</v>
      </c>
      <c r="J121" s="12">
        <v>1.8380000000000001</v>
      </c>
      <c r="K121" s="41" t="s">
        <v>732</v>
      </c>
      <c r="L121" s="9" t="str">
        <f t="shared" si="16"/>
        <v>Yes</v>
      </c>
    </row>
    <row r="122" spans="1:12" ht="25" x14ac:dyDescent="0.25">
      <c r="A122" s="42" t="s">
        <v>1462</v>
      </c>
      <c r="B122" s="33" t="s">
        <v>217</v>
      </c>
      <c r="C122" s="43">
        <v>566.58932663999997</v>
      </c>
      <c r="D122" s="11" t="str">
        <f t="shared" si="11"/>
        <v>N/A</v>
      </c>
      <c r="E122" s="43">
        <v>546.12947065000003</v>
      </c>
      <c r="F122" s="11" t="str">
        <f t="shared" si="12"/>
        <v>N/A</v>
      </c>
      <c r="G122" s="43">
        <v>570.68836213999998</v>
      </c>
      <c r="H122" s="11" t="str">
        <f t="shared" si="13"/>
        <v>N/A</v>
      </c>
      <c r="I122" s="12">
        <v>-3.61</v>
      </c>
      <c r="J122" s="12">
        <v>4.4969999999999999</v>
      </c>
      <c r="K122" s="41" t="s">
        <v>732</v>
      </c>
      <c r="L122" s="9" t="str">
        <f t="shared" si="16"/>
        <v>Yes</v>
      </c>
    </row>
    <row r="123" spans="1:12" ht="25" x14ac:dyDescent="0.25">
      <c r="A123" s="42" t="s">
        <v>643</v>
      </c>
      <c r="B123" s="33" t="s">
        <v>217</v>
      </c>
      <c r="C123" s="43">
        <v>84402161</v>
      </c>
      <c r="D123" s="11" t="str">
        <f t="shared" ref="D123:D131" si="17">IF($B123="N/A","N/A",IF(C123&gt;10,"No",IF(C123&lt;-10,"No","Yes")))</f>
        <v>N/A</v>
      </c>
      <c r="E123" s="43">
        <v>91212165</v>
      </c>
      <c r="F123" s="11" t="str">
        <f t="shared" ref="F123:F131" si="18">IF($B123="N/A","N/A",IF(E123&gt;10,"No",IF(E123&lt;-10,"No","Yes")))</f>
        <v>N/A</v>
      </c>
      <c r="G123" s="43">
        <v>99093645</v>
      </c>
      <c r="H123" s="11" t="str">
        <f t="shared" ref="H123:H131" si="19">IF($B123="N/A","N/A",IF(G123&gt;10,"No",IF(G123&lt;-10,"No","Yes")))</f>
        <v>N/A</v>
      </c>
      <c r="I123" s="12">
        <v>8.0690000000000008</v>
      </c>
      <c r="J123" s="12">
        <v>8.641</v>
      </c>
      <c r="K123" s="41" t="s">
        <v>732</v>
      </c>
      <c r="L123" s="9" t="str">
        <f t="shared" si="16"/>
        <v>Yes</v>
      </c>
    </row>
    <row r="124" spans="1:12" x14ac:dyDescent="0.25">
      <c r="A124" s="42" t="s">
        <v>644</v>
      </c>
      <c r="B124" s="33" t="s">
        <v>217</v>
      </c>
      <c r="C124" s="34">
        <v>1578</v>
      </c>
      <c r="D124" s="11" t="str">
        <f t="shared" si="17"/>
        <v>N/A</v>
      </c>
      <c r="E124" s="34">
        <v>1677</v>
      </c>
      <c r="F124" s="11" t="str">
        <f t="shared" si="18"/>
        <v>N/A</v>
      </c>
      <c r="G124" s="34">
        <v>1819</v>
      </c>
      <c r="H124" s="11" t="str">
        <f t="shared" si="19"/>
        <v>N/A</v>
      </c>
      <c r="I124" s="12">
        <v>6.274</v>
      </c>
      <c r="J124" s="12">
        <v>8.468</v>
      </c>
      <c r="K124" s="41" t="s">
        <v>732</v>
      </c>
      <c r="L124" s="9" t="str">
        <f t="shared" si="16"/>
        <v>Yes</v>
      </c>
    </row>
    <row r="125" spans="1:12" ht="25" x14ac:dyDescent="0.25">
      <c r="A125" s="42" t="s">
        <v>1463</v>
      </c>
      <c r="B125" s="33" t="s">
        <v>217</v>
      </c>
      <c r="C125" s="43">
        <v>53486.794043000002</v>
      </c>
      <c r="D125" s="11" t="str">
        <f t="shared" si="17"/>
        <v>N/A</v>
      </c>
      <c r="E125" s="43">
        <v>54390.080500999997</v>
      </c>
      <c r="F125" s="11" t="str">
        <f t="shared" si="18"/>
        <v>N/A</v>
      </c>
      <c r="G125" s="43">
        <v>54476.990103999997</v>
      </c>
      <c r="H125" s="11" t="str">
        <f t="shared" si="19"/>
        <v>N/A</v>
      </c>
      <c r="I125" s="12">
        <v>1.6890000000000001</v>
      </c>
      <c r="J125" s="12">
        <v>0.1598</v>
      </c>
      <c r="K125" s="41" t="s">
        <v>732</v>
      </c>
      <c r="L125" s="9" t="str">
        <f t="shared" si="16"/>
        <v>Yes</v>
      </c>
    </row>
    <row r="126" spans="1:12" ht="25" x14ac:dyDescent="0.25">
      <c r="A126" s="42" t="s">
        <v>645</v>
      </c>
      <c r="B126" s="33" t="s">
        <v>217</v>
      </c>
      <c r="C126" s="43">
        <v>16781230</v>
      </c>
      <c r="D126" s="11" t="str">
        <f t="shared" si="17"/>
        <v>N/A</v>
      </c>
      <c r="E126" s="43">
        <v>18572520</v>
      </c>
      <c r="F126" s="11" t="str">
        <f t="shared" si="18"/>
        <v>N/A</v>
      </c>
      <c r="G126" s="43">
        <v>18802287</v>
      </c>
      <c r="H126" s="11" t="str">
        <f t="shared" si="19"/>
        <v>N/A</v>
      </c>
      <c r="I126" s="12">
        <v>10.67</v>
      </c>
      <c r="J126" s="12">
        <v>1.2370000000000001</v>
      </c>
      <c r="K126" s="41" t="s">
        <v>732</v>
      </c>
      <c r="L126" s="9" t="str">
        <f t="shared" si="16"/>
        <v>Yes</v>
      </c>
    </row>
    <row r="127" spans="1:12" x14ac:dyDescent="0.25">
      <c r="A127" s="42" t="s">
        <v>646</v>
      </c>
      <c r="B127" s="33" t="s">
        <v>217</v>
      </c>
      <c r="C127" s="34">
        <v>20141</v>
      </c>
      <c r="D127" s="11" t="str">
        <f t="shared" si="17"/>
        <v>N/A</v>
      </c>
      <c r="E127" s="34">
        <v>18643</v>
      </c>
      <c r="F127" s="11" t="str">
        <f t="shared" si="18"/>
        <v>N/A</v>
      </c>
      <c r="G127" s="34">
        <v>14021</v>
      </c>
      <c r="H127" s="11" t="str">
        <f t="shared" si="19"/>
        <v>N/A</v>
      </c>
      <c r="I127" s="12">
        <v>-7.44</v>
      </c>
      <c r="J127" s="12">
        <v>-24.8</v>
      </c>
      <c r="K127" s="41" t="s">
        <v>732</v>
      </c>
      <c r="L127" s="9" t="str">
        <f t="shared" si="16"/>
        <v>Yes</v>
      </c>
    </row>
    <row r="128" spans="1:12" ht="25" x14ac:dyDescent="0.25">
      <c r="A128" s="42" t="s">
        <v>1464</v>
      </c>
      <c r="B128" s="33" t="s">
        <v>217</v>
      </c>
      <c r="C128" s="43">
        <v>833.18752792999999</v>
      </c>
      <c r="D128" s="11" t="str">
        <f t="shared" si="17"/>
        <v>N/A</v>
      </c>
      <c r="E128" s="43">
        <v>996.21949257000006</v>
      </c>
      <c r="F128" s="11" t="str">
        <f t="shared" si="18"/>
        <v>N/A</v>
      </c>
      <c r="G128" s="43">
        <v>1341.0089865</v>
      </c>
      <c r="H128" s="11" t="str">
        <f t="shared" si="19"/>
        <v>N/A</v>
      </c>
      <c r="I128" s="12">
        <v>19.57</v>
      </c>
      <c r="J128" s="12">
        <v>34.61</v>
      </c>
      <c r="K128" s="41" t="s">
        <v>732</v>
      </c>
      <c r="L128" s="9" t="str">
        <f t="shared" si="16"/>
        <v>No</v>
      </c>
    </row>
    <row r="129" spans="1:12" ht="25" x14ac:dyDescent="0.25">
      <c r="A129" s="42" t="s">
        <v>647</v>
      </c>
      <c r="B129" s="33" t="s">
        <v>217</v>
      </c>
      <c r="C129" s="43">
        <v>18179911</v>
      </c>
      <c r="D129" s="11" t="str">
        <f t="shared" si="17"/>
        <v>N/A</v>
      </c>
      <c r="E129" s="43">
        <v>18966437</v>
      </c>
      <c r="F129" s="11" t="str">
        <f t="shared" si="18"/>
        <v>N/A</v>
      </c>
      <c r="G129" s="43">
        <v>18584796</v>
      </c>
      <c r="H129" s="11" t="str">
        <f t="shared" si="19"/>
        <v>N/A</v>
      </c>
      <c r="I129" s="12">
        <v>4.3259999999999996</v>
      </c>
      <c r="J129" s="12">
        <v>-2.0099999999999998</v>
      </c>
      <c r="K129" s="41" t="s">
        <v>732</v>
      </c>
      <c r="L129" s="9" t="str">
        <f t="shared" si="16"/>
        <v>Yes</v>
      </c>
    </row>
    <row r="130" spans="1:12" x14ac:dyDescent="0.25">
      <c r="A130" s="42" t="s">
        <v>648</v>
      </c>
      <c r="B130" s="33" t="s">
        <v>217</v>
      </c>
      <c r="C130" s="34">
        <v>2285</v>
      </c>
      <c r="D130" s="11" t="str">
        <f t="shared" si="17"/>
        <v>N/A</v>
      </c>
      <c r="E130" s="34">
        <v>2327</v>
      </c>
      <c r="F130" s="11" t="str">
        <f t="shared" si="18"/>
        <v>N/A</v>
      </c>
      <c r="G130" s="34">
        <v>2319</v>
      </c>
      <c r="H130" s="11" t="str">
        <f t="shared" si="19"/>
        <v>N/A</v>
      </c>
      <c r="I130" s="12">
        <v>1.8380000000000001</v>
      </c>
      <c r="J130" s="12">
        <v>-0.34399999999999997</v>
      </c>
      <c r="K130" s="41" t="s">
        <v>732</v>
      </c>
      <c r="L130" s="9" t="str">
        <f t="shared" si="16"/>
        <v>Yes</v>
      </c>
    </row>
    <row r="131" spans="1:12" ht="25" x14ac:dyDescent="0.25">
      <c r="A131" s="42" t="s">
        <v>1465</v>
      </c>
      <c r="B131" s="33" t="s">
        <v>217</v>
      </c>
      <c r="C131" s="43">
        <v>7956.1973742</v>
      </c>
      <c r="D131" s="11" t="str">
        <f t="shared" si="17"/>
        <v>N/A</v>
      </c>
      <c r="E131" s="43">
        <v>8150.5960464</v>
      </c>
      <c r="F131" s="11" t="str">
        <f t="shared" si="18"/>
        <v>N/A</v>
      </c>
      <c r="G131" s="43">
        <v>8014.1423027000001</v>
      </c>
      <c r="H131" s="11" t="str">
        <f t="shared" si="19"/>
        <v>N/A</v>
      </c>
      <c r="I131" s="12">
        <v>2.4430000000000001</v>
      </c>
      <c r="J131" s="12">
        <v>-1.67</v>
      </c>
      <c r="K131" s="41" t="s">
        <v>732</v>
      </c>
      <c r="L131" s="9" t="str">
        <f t="shared" si="16"/>
        <v>Yes</v>
      </c>
    </row>
    <row r="132" spans="1:12" x14ac:dyDescent="0.25">
      <c r="A132" s="42" t="s">
        <v>1466</v>
      </c>
      <c r="B132" s="33" t="s">
        <v>217</v>
      </c>
      <c r="C132" s="43">
        <v>551.76501076</v>
      </c>
      <c r="D132" s="11" t="str">
        <f t="shared" ref="D132:D143" si="20">IF($B132="N/A","N/A",IF(C132&gt;10,"No",IF(C132&lt;-10,"No","Yes")))</f>
        <v>N/A</v>
      </c>
      <c r="E132" s="43">
        <v>431.95733366000002</v>
      </c>
      <c r="F132" s="11" t="str">
        <f t="shared" ref="F132:F143" si="21">IF($B132="N/A","N/A",IF(E132&gt;10,"No",IF(E132&lt;-10,"No","Yes")))</f>
        <v>N/A</v>
      </c>
      <c r="G132" s="43">
        <v>443.8186991</v>
      </c>
      <c r="H132" s="11" t="str">
        <f t="shared" ref="H132:H143" si="22">IF($B132="N/A","N/A",IF(G132&gt;10,"No",IF(G132&lt;-10,"No","Yes")))</f>
        <v>N/A</v>
      </c>
      <c r="I132" s="12">
        <v>-21.7</v>
      </c>
      <c r="J132" s="12">
        <v>2.746</v>
      </c>
      <c r="K132" s="41" t="s">
        <v>732</v>
      </c>
      <c r="L132" s="9" t="str">
        <f t="shared" ref="L132:L143" si="23">IF(J132="Div by 0", "N/A", IF(K132="N/A","N/A", IF(J132&gt;VALUE(MID(K132,1,2)), "No", IF(J132&lt;-1*VALUE(MID(K132,1,2)), "No", "Yes"))))</f>
        <v>Yes</v>
      </c>
    </row>
    <row r="133" spans="1:12" x14ac:dyDescent="0.25">
      <c r="A133" s="42" t="s">
        <v>1467</v>
      </c>
      <c r="B133" s="33" t="s">
        <v>217</v>
      </c>
      <c r="C133" s="43">
        <v>629.38829568999995</v>
      </c>
      <c r="D133" s="11" t="str">
        <f t="shared" si="20"/>
        <v>N/A</v>
      </c>
      <c r="E133" s="43">
        <v>500.53764859</v>
      </c>
      <c r="F133" s="11" t="str">
        <f t="shared" si="21"/>
        <v>N/A</v>
      </c>
      <c r="G133" s="43">
        <v>517.66180521000001</v>
      </c>
      <c r="H133" s="11" t="str">
        <f t="shared" si="22"/>
        <v>N/A</v>
      </c>
      <c r="I133" s="12">
        <v>-20.5</v>
      </c>
      <c r="J133" s="12">
        <v>3.4209999999999998</v>
      </c>
      <c r="K133" s="41" t="s">
        <v>732</v>
      </c>
      <c r="L133" s="9" t="str">
        <f t="shared" si="23"/>
        <v>Yes</v>
      </c>
    </row>
    <row r="134" spans="1:12" x14ac:dyDescent="0.25">
      <c r="A134" s="42" t="s">
        <v>1468</v>
      </c>
      <c r="B134" s="33" t="s">
        <v>217</v>
      </c>
      <c r="C134" s="43">
        <v>440.67666386000002</v>
      </c>
      <c r="D134" s="11" t="str">
        <f t="shared" si="20"/>
        <v>N/A</v>
      </c>
      <c r="E134" s="43">
        <v>338.07827300999998</v>
      </c>
      <c r="F134" s="11" t="str">
        <f t="shared" si="21"/>
        <v>N/A</v>
      </c>
      <c r="G134" s="43">
        <v>348.89080738000001</v>
      </c>
      <c r="H134" s="11" t="str">
        <f t="shared" si="22"/>
        <v>N/A</v>
      </c>
      <c r="I134" s="12">
        <v>-23.3</v>
      </c>
      <c r="J134" s="12">
        <v>3.198</v>
      </c>
      <c r="K134" s="41" t="s">
        <v>732</v>
      </c>
      <c r="L134" s="9" t="str">
        <f t="shared" si="23"/>
        <v>Yes</v>
      </c>
    </row>
    <row r="135" spans="1:12" x14ac:dyDescent="0.25">
      <c r="A135" s="42" t="s">
        <v>1469</v>
      </c>
      <c r="B135" s="33" t="s">
        <v>217</v>
      </c>
      <c r="C135" s="43">
        <v>9344.3148760000004</v>
      </c>
      <c r="D135" s="11" t="str">
        <f t="shared" si="20"/>
        <v>N/A</v>
      </c>
      <c r="E135" s="43">
        <v>8190.5982322</v>
      </c>
      <c r="F135" s="11" t="str">
        <f t="shared" si="21"/>
        <v>N/A</v>
      </c>
      <c r="G135" s="43">
        <v>8616.8849191000008</v>
      </c>
      <c r="H135" s="11" t="str">
        <f t="shared" si="22"/>
        <v>N/A</v>
      </c>
      <c r="I135" s="12">
        <v>-12.3</v>
      </c>
      <c r="J135" s="12">
        <v>5.2050000000000001</v>
      </c>
      <c r="K135" s="41" t="s">
        <v>732</v>
      </c>
      <c r="L135" s="9" t="str">
        <f t="shared" si="23"/>
        <v>Yes</v>
      </c>
    </row>
    <row r="136" spans="1:12" x14ac:dyDescent="0.25">
      <c r="A136" s="42" t="s">
        <v>1470</v>
      </c>
      <c r="B136" s="33" t="s">
        <v>217</v>
      </c>
      <c r="C136" s="43">
        <v>14291.343046</v>
      </c>
      <c r="D136" s="11" t="str">
        <f t="shared" si="20"/>
        <v>N/A</v>
      </c>
      <c r="E136" s="43">
        <v>12122.912983</v>
      </c>
      <c r="F136" s="11" t="str">
        <f t="shared" si="21"/>
        <v>N/A</v>
      </c>
      <c r="G136" s="43">
        <v>12794.694219000001</v>
      </c>
      <c r="H136" s="11" t="str">
        <f t="shared" si="22"/>
        <v>N/A</v>
      </c>
      <c r="I136" s="12">
        <v>-15.2</v>
      </c>
      <c r="J136" s="12">
        <v>5.5410000000000004</v>
      </c>
      <c r="K136" s="41" t="s">
        <v>732</v>
      </c>
      <c r="L136" s="9" t="str">
        <f t="shared" si="23"/>
        <v>Yes</v>
      </c>
    </row>
    <row r="137" spans="1:12" x14ac:dyDescent="0.25">
      <c r="A137" s="42" t="s">
        <v>1471</v>
      </c>
      <c r="B137" s="33" t="s">
        <v>217</v>
      </c>
      <c r="C137" s="43">
        <v>3095.6211337</v>
      </c>
      <c r="D137" s="11" t="str">
        <f t="shared" si="20"/>
        <v>N/A</v>
      </c>
      <c r="E137" s="43">
        <v>3377.4530897</v>
      </c>
      <c r="F137" s="11" t="str">
        <f t="shared" si="21"/>
        <v>N/A</v>
      </c>
      <c r="G137" s="43">
        <v>3632.3243087999999</v>
      </c>
      <c r="H137" s="11" t="str">
        <f t="shared" si="22"/>
        <v>N/A</v>
      </c>
      <c r="I137" s="12">
        <v>9.1039999999999992</v>
      </c>
      <c r="J137" s="12">
        <v>7.5460000000000003</v>
      </c>
      <c r="K137" s="41" t="s">
        <v>732</v>
      </c>
      <c r="L137" s="9" t="str">
        <f t="shared" si="23"/>
        <v>Yes</v>
      </c>
    </row>
    <row r="138" spans="1:12" x14ac:dyDescent="0.25">
      <c r="A138" s="42" t="s">
        <v>1472</v>
      </c>
      <c r="B138" s="33" t="s">
        <v>217</v>
      </c>
      <c r="C138" s="43">
        <v>263.42458568000001</v>
      </c>
      <c r="D138" s="11" t="str">
        <f t="shared" si="20"/>
        <v>N/A</v>
      </c>
      <c r="E138" s="43">
        <v>218.31570626000001</v>
      </c>
      <c r="F138" s="11" t="str">
        <f t="shared" si="21"/>
        <v>N/A</v>
      </c>
      <c r="G138" s="43">
        <v>277.83933615000001</v>
      </c>
      <c r="H138" s="11" t="str">
        <f t="shared" si="22"/>
        <v>N/A</v>
      </c>
      <c r="I138" s="12">
        <v>-17.100000000000001</v>
      </c>
      <c r="J138" s="12">
        <v>27.26</v>
      </c>
      <c r="K138" s="41" t="s">
        <v>732</v>
      </c>
      <c r="L138" s="9" t="str">
        <f t="shared" si="23"/>
        <v>Yes</v>
      </c>
    </row>
    <row r="139" spans="1:12" x14ac:dyDescent="0.25">
      <c r="A139" s="42" t="s">
        <v>1473</v>
      </c>
      <c r="B139" s="33" t="s">
        <v>217</v>
      </c>
      <c r="C139" s="43">
        <v>231.92723538999999</v>
      </c>
      <c r="D139" s="11" t="str">
        <f t="shared" si="20"/>
        <v>N/A</v>
      </c>
      <c r="E139" s="43">
        <v>217.32167533000001</v>
      </c>
      <c r="F139" s="11" t="str">
        <f t="shared" si="21"/>
        <v>N/A</v>
      </c>
      <c r="G139" s="43">
        <v>281.45268103000001</v>
      </c>
      <c r="H139" s="11" t="str">
        <f t="shared" si="22"/>
        <v>N/A</v>
      </c>
      <c r="I139" s="12">
        <v>-6.3</v>
      </c>
      <c r="J139" s="12">
        <v>29.51</v>
      </c>
      <c r="K139" s="41" t="s">
        <v>732</v>
      </c>
      <c r="L139" s="9" t="str">
        <f t="shared" si="23"/>
        <v>Yes</v>
      </c>
    </row>
    <row r="140" spans="1:12" x14ac:dyDescent="0.25">
      <c r="A140" s="42" t="s">
        <v>1474</v>
      </c>
      <c r="B140" s="33" t="s">
        <v>217</v>
      </c>
      <c r="C140" s="43">
        <v>281.21010952</v>
      </c>
      <c r="D140" s="11" t="str">
        <f t="shared" si="20"/>
        <v>N/A</v>
      </c>
      <c r="E140" s="43">
        <v>203.96201558999999</v>
      </c>
      <c r="F140" s="11" t="str">
        <f t="shared" si="21"/>
        <v>N/A</v>
      </c>
      <c r="G140" s="43">
        <v>258.82719801000002</v>
      </c>
      <c r="H140" s="11" t="str">
        <f t="shared" si="22"/>
        <v>N/A</v>
      </c>
      <c r="I140" s="12">
        <v>-27.5</v>
      </c>
      <c r="J140" s="12">
        <v>26.9</v>
      </c>
      <c r="K140" s="41" t="s">
        <v>732</v>
      </c>
      <c r="L140" s="9" t="str">
        <f t="shared" si="23"/>
        <v>Yes</v>
      </c>
    </row>
    <row r="141" spans="1:12" x14ac:dyDescent="0.25">
      <c r="A141" s="42" t="s">
        <v>1475</v>
      </c>
      <c r="B141" s="33" t="s">
        <v>217</v>
      </c>
      <c r="C141" s="43">
        <v>3397.9088486999999</v>
      </c>
      <c r="D141" s="11" t="str">
        <f t="shared" si="20"/>
        <v>N/A</v>
      </c>
      <c r="E141" s="43">
        <v>3549.9826604</v>
      </c>
      <c r="F141" s="11" t="str">
        <f t="shared" si="21"/>
        <v>N/A</v>
      </c>
      <c r="G141" s="43">
        <v>3783.9150912</v>
      </c>
      <c r="H141" s="11" t="str">
        <f t="shared" si="22"/>
        <v>N/A</v>
      </c>
      <c r="I141" s="12">
        <v>4.476</v>
      </c>
      <c r="J141" s="12">
        <v>6.59</v>
      </c>
      <c r="K141" s="41" t="s">
        <v>732</v>
      </c>
      <c r="L141" s="9" t="str">
        <f t="shared" si="23"/>
        <v>Yes</v>
      </c>
    </row>
    <row r="142" spans="1:12" x14ac:dyDescent="0.25">
      <c r="A142" s="42" t="s">
        <v>1476</v>
      </c>
      <c r="B142" s="33" t="s">
        <v>217</v>
      </c>
      <c r="C142" s="43">
        <v>2012.9413850999999</v>
      </c>
      <c r="D142" s="11" t="str">
        <f t="shared" si="20"/>
        <v>N/A</v>
      </c>
      <c r="E142" s="43">
        <v>2007.2692422</v>
      </c>
      <c r="F142" s="11" t="str">
        <f t="shared" si="21"/>
        <v>N/A</v>
      </c>
      <c r="G142" s="43">
        <v>2073.2862533000002</v>
      </c>
      <c r="H142" s="11" t="str">
        <f t="shared" si="22"/>
        <v>N/A</v>
      </c>
      <c r="I142" s="12">
        <v>-0.28199999999999997</v>
      </c>
      <c r="J142" s="12">
        <v>3.2890000000000001</v>
      </c>
      <c r="K142" s="41" t="s">
        <v>732</v>
      </c>
      <c r="L142" s="9" t="str">
        <f t="shared" si="23"/>
        <v>Yes</v>
      </c>
    </row>
    <row r="143" spans="1:12" x14ac:dyDescent="0.25">
      <c r="A143" s="42" t="s">
        <v>1477</v>
      </c>
      <c r="B143" s="33" t="s">
        <v>217</v>
      </c>
      <c r="C143" s="43">
        <v>5187.7940546</v>
      </c>
      <c r="D143" s="11" t="str">
        <f t="shared" si="20"/>
        <v>N/A</v>
      </c>
      <c r="E143" s="43">
        <v>5487.6286977999998</v>
      </c>
      <c r="F143" s="11" t="str">
        <f t="shared" si="21"/>
        <v>N/A</v>
      </c>
      <c r="G143" s="43">
        <v>5884.1519212000003</v>
      </c>
      <c r="H143" s="11" t="str">
        <f t="shared" si="22"/>
        <v>N/A</v>
      </c>
      <c r="I143" s="12">
        <v>5.78</v>
      </c>
      <c r="J143" s="12">
        <v>7.226</v>
      </c>
      <c r="K143" s="41" t="s">
        <v>732</v>
      </c>
      <c r="L143" s="9" t="str">
        <f t="shared" si="23"/>
        <v>Yes</v>
      </c>
    </row>
    <row r="144" spans="1:12" x14ac:dyDescent="0.25">
      <c r="A144" s="42" t="s">
        <v>89</v>
      </c>
      <c r="B144" s="33" t="s">
        <v>217</v>
      </c>
      <c r="C144" s="8">
        <v>7.8246149344999996</v>
      </c>
      <c r="D144" s="11" t="str">
        <f t="shared" ref="D144:D161" si="24">IF($B144="N/A","N/A",IF(C144&gt;10,"No",IF(C144&lt;-10,"No","Yes")))</f>
        <v>N/A</v>
      </c>
      <c r="E144" s="8">
        <v>10.134795241000001</v>
      </c>
      <c r="F144" s="11" t="str">
        <f t="shared" ref="F144:F161" si="25">IF($B144="N/A","N/A",IF(E144&gt;10,"No",IF(E144&lt;-10,"No","Yes")))</f>
        <v>N/A</v>
      </c>
      <c r="G144" s="8">
        <v>11.199876301</v>
      </c>
      <c r="H144" s="11" t="str">
        <f t="shared" ref="H144:H161" si="26">IF($B144="N/A","N/A",IF(G144&gt;10,"No",IF(G144&lt;-10,"No","Yes")))</f>
        <v>N/A</v>
      </c>
      <c r="I144" s="12">
        <v>29.52</v>
      </c>
      <c r="J144" s="12">
        <v>10.51</v>
      </c>
      <c r="K144" s="41" t="s">
        <v>732</v>
      </c>
      <c r="L144" s="9" t="str">
        <f t="shared" ref="L144:L161" si="27">IF(J144="Div by 0", "N/A", IF(K144="N/A","N/A", IF(J144&gt;VALUE(MID(K144,1,2)), "No", IF(J144&lt;-1*VALUE(MID(K144,1,2)), "No", "Yes"))))</f>
        <v>Yes</v>
      </c>
    </row>
    <row r="145" spans="1:12" x14ac:dyDescent="0.25">
      <c r="A145" s="42" t="s">
        <v>477</v>
      </c>
      <c r="B145" s="33" t="s">
        <v>217</v>
      </c>
      <c r="C145" s="8">
        <v>8.8743699831999994</v>
      </c>
      <c r="D145" s="11" t="str">
        <f t="shared" si="24"/>
        <v>N/A</v>
      </c>
      <c r="E145" s="8">
        <v>11.721768202</v>
      </c>
      <c r="F145" s="11" t="str">
        <f t="shared" si="25"/>
        <v>N/A</v>
      </c>
      <c r="G145" s="8">
        <v>12.988189125</v>
      </c>
      <c r="H145" s="11" t="str">
        <f t="shared" si="26"/>
        <v>N/A</v>
      </c>
      <c r="I145" s="12">
        <v>32.090000000000003</v>
      </c>
      <c r="J145" s="12">
        <v>10.8</v>
      </c>
      <c r="K145" s="41" t="s">
        <v>732</v>
      </c>
      <c r="L145" s="9" t="str">
        <f t="shared" si="27"/>
        <v>Yes</v>
      </c>
    </row>
    <row r="146" spans="1:12" x14ac:dyDescent="0.25">
      <c r="A146" s="42" t="s">
        <v>478</v>
      </c>
      <c r="B146" s="33" t="s">
        <v>217</v>
      </c>
      <c r="C146" s="8">
        <v>6.35696233</v>
      </c>
      <c r="D146" s="11" t="str">
        <f t="shared" si="24"/>
        <v>N/A</v>
      </c>
      <c r="E146" s="8">
        <v>8.0251367392000006</v>
      </c>
      <c r="F146" s="11" t="str">
        <f t="shared" si="25"/>
        <v>N/A</v>
      </c>
      <c r="G146" s="8">
        <v>8.9762184312999995</v>
      </c>
      <c r="H146" s="11" t="str">
        <f t="shared" si="26"/>
        <v>N/A</v>
      </c>
      <c r="I146" s="12">
        <v>26.24</v>
      </c>
      <c r="J146" s="12">
        <v>11.85</v>
      </c>
      <c r="K146" s="41" t="s">
        <v>732</v>
      </c>
      <c r="L146" s="9" t="str">
        <f t="shared" si="27"/>
        <v>Yes</v>
      </c>
    </row>
    <row r="147" spans="1:12" x14ac:dyDescent="0.25">
      <c r="A147" s="42" t="s">
        <v>1478</v>
      </c>
      <c r="B147" s="33" t="s">
        <v>217</v>
      </c>
      <c r="C147" s="8">
        <v>22.860456853999999</v>
      </c>
      <c r="D147" s="11" t="str">
        <f t="shared" si="24"/>
        <v>N/A</v>
      </c>
      <c r="E147" s="8">
        <v>22.177050931</v>
      </c>
      <c r="F147" s="11" t="str">
        <f t="shared" si="25"/>
        <v>N/A</v>
      </c>
      <c r="G147" s="8">
        <v>22.524482012</v>
      </c>
      <c r="H147" s="11" t="str">
        <f t="shared" si="26"/>
        <v>N/A</v>
      </c>
      <c r="I147" s="12">
        <v>-2.99</v>
      </c>
      <c r="J147" s="12">
        <v>1.5669999999999999</v>
      </c>
      <c r="K147" s="41" t="s">
        <v>732</v>
      </c>
      <c r="L147" s="9" t="str">
        <f t="shared" si="27"/>
        <v>Yes</v>
      </c>
    </row>
    <row r="148" spans="1:12" x14ac:dyDescent="0.25">
      <c r="A148" s="42" t="s">
        <v>1479</v>
      </c>
      <c r="B148" s="33" t="s">
        <v>217</v>
      </c>
      <c r="C148" s="8">
        <v>35.770020533999997</v>
      </c>
      <c r="D148" s="11" t="str">
        <f t="shared" si="24"/>
        <v>N/A</v>
      </c>
      <c r="E148" s="8">
        <v>35.219167904999999</v>
      </c>
      <c r="F148" s="11" t="str">
        <f t="shared" si="25"/>
        <v>N/A</v>
      </c>
      <c r="G148" s="8">
        <v>36.091090901999998</v>
      </c>
      <c r="H148" s="11" t="str">
        <f t="shared" si="26"/>
        <v>N/A</v>
      </c>
      <c r="I148" s="12">
        <v>-1.54</v>
      </c>
      <c r="J148" s="12">
        <v>2.476</v>
      </c>
      <c r="K148" s="41" t="s">
        <v>732</v>
      </c>
      <c r="L148" s="9" t="str">
        <f t="shared" si="27"/>
        <v>Yes</v>
      </c>
    </row>
    <row r="149" spans="1:12" x14ac:dyDescent="0.25">
      <c r="A149" s="42" t="s">
        <v>1480</v>
      </c>
      <c r="B149" s="33" t="s">
        <v>217</v>
      </c>
      <c r="C149" s="8">
        <v>6.5206402696000003</v>
      </c>
      <c r="D149" s="11" t="str">
        <f t="shared" si="24"/>
        <v>N/A</v>
      </c>
      <c r="E149" s="8">
        <v>6.1352263469999997</v>
      </c>
      <c r="F149" s="11" t="str">
        <f t="shared" si="25"/>
        <v>N/A</v>
      </c>
      <c r="G149" s="8">
        <v>6.2619425834999998</v>
      </c>
      <c r="H149" s="11" t="str">
        <f t="shared" si="26"/>
        <v>N/A</v>
      </c>
      <c r="I149" s="12">
        <v>-5.91</v>
      </c>
      <c r="J149" s="12">
        <v>2.0649999999999999</v>
      </c>
      <c r="K149" s="41" t="s">
        <v>732</v>
      </c>
      <c r="L149" s="9" t="str">
        <f t="shared" si="27"/>
        <v>Yes</v>
      </c>
    </row>
    <row r="150" spans="1:12" x14ac:dyDescent="0.25">
      <c r="A150" s="42" t="s">
        <v>90</v>
      </c>
      <c r="B150" s="33" t="s">
        <v>217</v>
      </c>
      <c r="C150" s="8">
        <v>67.017074546999993</v>
      </c>
      <c r="D150" s="11" t="str">
        <f t="shared" si="24"/>
        <v>N/A</v>
      </c>
      <c r="E150" s="8">
        <v>63.992320880000001</v>
      </c>
      <c r="F150" s="11" t="str">
        <f t="shared" si="25"/>
        <v>N/A</v>
      </c>
      <c r="G150" s="8">
        <v>65.666426142000006</v>
      </c>
      <c r="H150" s="11" t="str">
        <f t="shared" si="26"/>
        <v>N/A</v>
      </c>
      <c r="I150" s="12">
        <v>-4.51</v>
      </c>
      <c r="J150" s="12">
        <v>2.6160000000000001</v>
      </c>
      <c r="K150" s="41" t="s">
        <v>732</v>
      </c>
      <c r="L150" s="9" t="str">
        <f t="shared" si="27"/>
        <v>Yes</v>
      </c>
    </row>
    <row r="151" spans="1:12" x14ac:dyDescent="0.25">
      <c r="A151" s="42" t="s">
        <v>479</v>
      </c>
      <c r="B151" s="33" t="s">
        <v>217</v>
      </c>
      <c r="C151" s="8">
        <v>71.616576441999996</v>
      </c>
      <c r="D151" s="11" t="str">
        <f t="shared" si="24"/>
        <v>N/A</v>
      </c>
      <c r="E151" s="8">
        <v>68.627414561999998</v>
      </c>
      <c r="F151" s="11" t="str">
        <f t="shared" si="25"/>
        <v>N/A</v>
      </c>
      <c r="G151" s="8">
        <v>70.269046450999994</v>
      </c>
      <c r="H151" s="11" t="str">
        <f t="shared" si="26"/>
        <v>N/A</v>
      </c>
      <c r="I151" s="12">
        <v>-4.17</v>
      </c>
      <c r="J151" s="12">
        <v>2.3919999999999999</v>
      </c>
      <c r="K151" s="41" t="s">
        <v>732</v>
      </c>
      <c r="L151" s="9" t="str">
        <f t="shared" si="27"/>
        <v>Yes</v>
      </c>
    </row>
    <row r="152" spans="1:12" x14ac:dyDescent="0.25">
      <c r="A152" s="42" t="s">
        <v>480</v>
      </c>
      <c r="B152" s="33" t="s">
        <v>217</v>
      </c>
      <c r="C152" s="8">
        <v>61.049464436000001</v>
      </c>
      <c r="D152" s="11" t="str">
        <f t="shared" si="24"/>
        <v>N/A</v>
      </c>
      <c r="E152" s="8">
        <v>58.163621552000002</v>
      </c>
      <c r="F152" s="11" t="str">
        <f t="shared" si="25"/>
        <v>N/A</v>
      </c>
      <c r="G152" s="8">
        <v>60.070907290999997</v>
      </c>
      <c r="H152" s="11" t="str">
        <f t="shared" si="26"/>
        <v>N/A</v>
      </c>
      <c r="I152" s="12">
        <v>-4.7300000000000004</v>
      </c>
      <c r="J152" s="12">
        <v>3.2789999999999999</v>
      </c>
      <c r="K152" s="41" t="s">
        <v>732</v>
      </c>
      <c r="L152" s="9" t="str">
        <f t="shared" si="27"/>
        <v>Yes</v>
      </c>
    </row>
    <row r="153" spans="1:12" x14ac:dyDescent="0.25">
      <c r="A153" s="42" t="s">
        <v>117</v>
      </c>
      <c r="B153" s="33" t="s">
        <v>217</v>
      </c>
      <c r="C153" s="8">
        <v>90.427177161000003</v>
      </c>
      <c r="D153" s="11" t="str">
        <f t="shared" si="24"/>
        <v>N/A</v>
      </c>
      <c r="E153" s="8">
        <v>89.098319423000007</v>
      </c>
      <c r="F153" s="11" t="str">
        <f t="shared" si="25"/>
        <v>N/A</v>
      </c>
      <c r="G153" s="8">
        <v>90.608184722999994</v>
      </c>
      <c r="H153" s="11" t="str">
        <f t="shared" si="26"/>
        <v>N/A</v>
      </c>
      <c r="I153" s="12">
        <v>-1.47</v>
      </c>
      <c r="J153" s="12">
        <v>1.6950000000000001</v>
      </c>
      <c r="K153" s="41" t="s">
        <v>732</v>
      </c>
      <c r="L153" s="9" t="str">
        <f t="shared" si="27"/>
        <v>Yes</v>
      </c>
    </row>
    <row r="154" spans="1:12" x14ac:dyDescent="0.25">
      <c r="A154" s="42" t="s">
        <v>481</v>
      </c>
      <c r="B154" s="33" t="s">
        <v>217</v>
      </c>
      <c r="C154" s="8">
        <v>89.968265819999999</v>
      </c>
      <c r="D154" s="11" t="str">
        <f t="shared" si="24"/>
        <v>N/A</v>
      </c>
      <c r="E154" s="8">
        <v>88.380386329999993</v>
      </c>
      <c r="F154" s="11" t="str">
        <f t="shared" si="25"/>
        <v>N/A</v>
      </c>
      <c r="G154" s="8">
        <v>89.575865062000005</v>
      </c>
      <c r="H154" s="11" t="str">
        <f t="shared" si="26"/>
        <v>N/A</v>
      </c>
      <c r="I154" s="12">
        <v>-1.76</v>
      </c>
      <c r="J154" s="12">
        <v>1.353</v>
      </c>
      <c r="K154" s="41" t="s">
        <v>732</v>
      </c>
      <c r="L154" s="9" t="str">
        <f t="shared" si="27"/>
        <v>Yes</v>
      </c>
    </row>
    <row r="155" spans="1:12" x14ac:dyDescent="0.25">
      <c r="A155" s="42" t="s">
        <v>482</v>
      </c>
      <c r="B155" s="33" t="s">
        <v>217</v>
      </c>
      <c r="C155" s="8">
        <v>91.031411722000001</v>
      </c>
      <c r="D155" s="11" t="str">
        <f t="shared" si="24"/>
        <v>N/A</v>
      </c>
      <c r="E155" s="8">
        <v>90.003491213999993</v>
      </c>
      <c r="F155" s="11" t="str">
        <f t="shared" si="25"/>
        <v>N/A</v>
      </c>
      <c r="G155" s="8">
        <v>91.940051108999995</v>
      </c>
      <c r="H155" s="11" t="str">
        <f t="shared" si="26"/>
        <v>N/A</v>
      </c>
      <c r="I155" s="12">
        <v>-1.1299999999999999</v>
      </c>
      <c r="J155" s="12">
        <v>2.1520000000000001</v>
      </c>
      <c r="K155" s="41" t="s">
        <v>732</v>
      </c>
      <c r="L155" s="9" t="str">
        <f t="shared" si="27"/>
        <v>Yes</v>
      </c>
    </row>
    <row r="156" spans="1:12" x14ac:dyDescent="0.25">
      <c r="A156" s="42" t="s">
        <v>1481</v>
      </c>
      <c r="B156" s="33" t="s">
        <v>217</v>
      </c>
      <c r="C156" s="34">
        <v>4.2474626068000001</v>
      </c>
      <c r="D156" s="11" t="str">
        <f t="shared" si="24"/>
        <v>N/A</v>
      </c>
      <c r="E156" s="34">
        <v>1.6383711507000001</v>
      </c>
      <c r="F156" s="11" t="str">
        <f t="shared" si="25"/>
        <v>N/A</v>
      </c>
      <c r="G156" s="34">
        <v>1.7111826966999999</v>
      </c>
      <c r="H156" s="11" t="str">
        <f t="shared" si="26"/>
        <v>N/A</v>
      </c>
      <c r="I156" s="12">
        <v>-61.4</v>
      </c>
      <c r="J156" s="12">
        <v>4.444</v>
      </c>
      <c r="K156" s="41" t="s">
        <v>732</v>
      </c>
      <c r="L156" s="9" t="str">
        <f t="shared" si="27"/>
        <v>Yes</v>
      </c>
    </row>
    <row r="157" spans="1:12" x14ac:dyDescent="0.25">
      <c r="A157" s="42" t="s">
        <v>1482</v>
      </c>
      <c r="B157" s="33" t="s">
        <v>217</v>
      </c>
      <c r="C157" s="34">
        <v>3.9474127051000001</v>
      </c>
      <c r="D157" s="11" t="str">
        <f t="shared" si="24"/>
        <v>N/A</v>
      </c>
      <c r="E157" s="34">
        <v>1.3251465695</v>
      </c>
      <c r="F157" s="11" t="str">
        <f t="shared" si="25"/>
        <v>N/A</v>
      </c>
      <c r="G157" s="34">
        <v>1.5352992446</v>
      </c>
      <c r="H157" s="11" t="str">
        <f t="shared" si="26"/>
        <v>N/A</v>
      </c>
      <c r="I157" s="12">
        <v>-66.400000000000006</v>
      </c>
      <c r="J157" s="12">
        <v>15.86</v>
      </c>
      <c r="K157" s="41" t="s">
        <v>732</v>
      </c>
      <c r="L157" s="9" t="str">
        <f t="shared" si="27"/>
        <v>Yes</v>
      </c>
    </row>
    <row r="158" spans="1:12" x14ac:dyDescent="0.25">
      <c r="A158" s="42" t="s">
        <v>1483</v>
      </c>
      <c r="B158" s="33" t="s">
        <v>217</v>
      </c>
      <c r="C158" s="34">
        <v>4.7118515714000004</v>
      </c>
      <c r="D158" s="11" t="str">
        <f t="shared" si="24"/>
        <v>N/A</v>
      </c>
      <c r="E158" s="34">
        <v>2.1392111369000002</v>
      </c>
      <c r="F158" s="11" t="str">
        <f t="shared" si="25"/>
        <v>N/A</v>
      </c>
      <c r="G158" s="34">
        <v>1.986919723</v>
      </c>
      <c r="H158" s="11" t="str">
        <f t="shared" si="26"/>
        <v>N/A</v>
      </c>
      <c r="I158" s="12">
        <v>-54.6</v>
      </c>
      <c r="J158" s="12">
        <v>-7.12</v>
      </c>
      <c r="K158" s="41" t="s">
        <v>732</v>
      </c>
      <c r="L158" s="9" t="str">
        <f t="shared" si="27"/>
        <v>Yes</v>
      </c>
    </row>
    <row r="159" spans="1:12" x14ac:dyDescent="0.25">
      <c r="A159" s="42" t="s">
        <v>1484</v>
      </c>
      <c r="B159" s="33" t="s">
        <v>217</v>
      </c>
      <c r="C159" s="34">
        <v>267.26941536999999</v>
      </c>
      <c r="D159" s="11" t="str">
        <f t="shared" si="24"/>
        <v>N/A</v>
      </c>
      <c r="E159" s="34">
        <v>214.01124895999999</v>
      </c>
      <c r="F159" s="11" t="str">
        <f t="shared" si="25"/>
        <v>N/A</v>
      </c>
      <c r="G159" s="34">
        <v>191.00791726</v>
      </c>
      <c r="H159" s="11" t="str">
        <f t="shared" si="26"/>
        <v>N/A</v>
      </c>
      <c r="I159" s="12">
        <v>-19.899999999999999</v>
      </c>
      <c r="J159" s="12">
        <v>-10.7</v>
      </c>
      <c r="K159" s="41" t="s">
        <v>732</v>
      </c>
      <c r="L159" s="9" t="str">
        <f t="shared" si="27"/>
        <v>Yes</v>
      </c>
    </row>
    <row r="160" spans="1:12" x14ac:dyDescent="0.25">
      <c r="A160" s="42" t="s">
        <v>1485</v>
      </c>
      <c r="B160" s="33" t="s">
        <v>217</v>
      </c>
      <c r="C160" s="34">
        <v>271.99666006000001</v>
      </c>
      <c r="D160" s="11" t="str">
        <f t="shared" si="24"/>
        <v>N/A</v>
      </c>
      <c r="E160" s="34">
        <v>215.96318954</v>
      </c>
      <c r="F160" s="11" t="str">
        <f t="shared" si="25"/>
        <v>N/A</v>
      </c>
      <c r="G160" s="34">
        <v>192.71530136999999</v>
      </c>
      <c r="H160" s="11" t="str">
        <f t="shared" si="26"/>
        <v>N/A</v>
      </c>
      <c r="I160" s="12">
        <v>-20.6</v>
      </c>
      <c r="J160" s="12">
        <v>-10.8</v>
      </c>
      <c r="K160" s="41" t="s">
        <v>732</v>
      </c>
      <c r="L160" s="9" t="str">
        <f t="shared" si="27"/>
        <v>Yes</v>
      </c>
    </row>
    <row r="161" spans="1:12" x14ac:dyDescent="0.25">
      <c r="A161" s="42" t="s">
        <v>1486</v>
      </c>
      <c r="B161" s="33" t="s">
        <v>217</v>
      </c>
      <c r="C161" s="34">
        <v>234.40125508</v>
      </c>
      <c r="D161" s="11" t="str">
        <f t="shared" si="24"/>
        <v>N/A</v>
      </c>
      <c r="E161" s="34">
        <v>200.29021244</v>
      </c>
      <c r="F161" s="11" t="str">
        <f t="shared" si="25"/>
        <v>N/A</v>
      </c>
      <c r="G161" s="34">
        <v>179.14044118000001</v>
      </c>
      <c r="H161" s="11" t="str">
        <f t="shared" si="26"/>
        <v>N/A</v>
      </c>
      <c r="I161" s="12">
        <v>-14.6</v>
      </c>
      <c r="J161" s="12">
        <v>-10.6</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0</v>
      </c>
      <c r="H163" s="11" t="str">
        <f t="shared" si="30"/>
        <v>N/A</v>
      </c>
      <c r="I163" s="12">
        <v>-50</v>
      </c>
      <c r="J163" s="12">
        <v>-100</v>
      </c>
      <c r="K163" s="14" t="s">
        <v>217</v>
      </c>
      <c r="L163" s="9" t="str">
        <f t="shared" si="31"/>
        <v>N/A</v>
      </c>
    </row>
    <row r="164" spans="1:12" ht="25" x14ac:dyDescent="0.25">
      <c r="A164" s="42" t="s">
        <v>1620</v>
      </c>
      <c r="B164" s="33" t="s">
        <v>217</v>
      </c>
      <c r="C164" s="34">
        <v>0</v>
      </c>
      <c r="D164" s="11" t="str">
        <f t="shared" si="28"/>
        <v>N/A</v>
      </c>
      <c r="E164" s="34">
        <v>11</v>
      </c>
      <c r="F164" s="11" t="str">
        <f t="shared" si="29"/>
        <v>N/A</v>
      </c>
      <c r="G164" s="34">
        <v>0</v>
      </c>
      <c r="H164" s="11" t="str">
        <f t="shared" si="30"/>
        <v>N/A</v>
      </c>
      <c r="I164" s="12" t="s">
        <v>1742</v>
      </c>
      <c r="J164" s="12">
        <v>-100</v>
      </c>
      <c r="K164" s="14" t="s">
        <v>217</v>
      </c>
      <c r="L164" s="9" t="str">
        <f t="shared" si="31"/>
        <v>N/A</v>
      </c>
    </row>
    <row r="165" spans="1:12" ht="25" x14ac:dyDescent="0.25">
      <c r="A165" s="42" t="s">
        <v>1487</v>
      </c>
      <c r="B165" s="33" t="s">
        <v>217</v>
      </c>
      <c r="C165" s="34">
        <v>81</v>
      </c>
      <c r="D165" s="11" t="str">
        <f t="shared" si="28"/>
        <v>N/A</v>
      </c>
      <c r="E165" s="34">
        <v>239</v>
      </c>
      <c r="F165" s="11" t="str">
        <f t="shared" si="29"/>
        <v>N/A</v>
      </c>
      <c r="G165" s="34">
        <v>258</v>
      </c>
      <c r="H165" s="11" t="str">
        <f t="shared" si="30"/>
        <v>N/A</v>
      </c>
      <c r="I165" s="12">
        <v>195.1</v>
      </c>
      <c r="J165" s="12">
        <v>7.95</v>
      </c>
      <c r="K165" s="14" t="s">
        <v>217</v>
      </c>
      <c r="L165" s="9" t="str">
        <f t="shared" si="31"/>
        <v>N/A</v>
      </c>
    </row>
    <row r="166" spans="1:12" x14ac:dyDescent="0.25">
      <c r="A166" s="42" t="s">
        <v>1621</v>
      </c>
      <c r="B166" s="33" t="s">
        <v>217</v>
      </c>
      <c r="C166" s="34">
        <v>11</v>
      </c>
      <c r="D166" s="11" t="str">
        <f t="shared" si="28"/>
        <v>N/A</v>
      </c>
      <c r="E166" s="34">
        <v>0</v>
      </c>
      <c r="F166" s="11" t="str">
        <f t="shared" si="29"/>
        <v>N/A</v>
      </c>
      <c r="G166" s="34">
        <v>0</v>
      </c>
      <c r="H166" s="11" t="str">
        <f t="shared" si="30"/>
        <v>N/A</v>
      </c>
      <c r="I166" s="12">
        <v>-100</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0</v>
      </c>
      <c r="J167" s="12">
        <v>0</v>
      </c>
      <c r="K167" s="14" t="s">
        <v>217</v>
      </c>
      <c r="L167" s="9" t="str">
        <f t="shared" si="31"/>
        <v>N/A</v>
      </c>
    </row>
    <row r="168" spans="1:12" x14ac:dyDescent="0.25">
      <c r="A168" s="42" t="s">
        <v>125</v>
      </c>
      <c r="B168" s="33" t="s">
        <v>217</v>
      </c>
      <c r="C168" s="43">
        <v>881845</v>
      </c>
      <c r="D168" s="11" t="str">
        <f t="shared" si="28"/>
        <v>N/A</v>
      </c>
      <c r="E168" s="43">
        <v>710867</v>
      </c>
      <c r="F168" s="11" t="str">
        <f t="shared" si="29"/>
        <v>N/A</v>
      </c>
      <c r="G168" s="43">
        <v>409413</v>
      </c>
      <c r="H168" s="11" t="str">
        <f t="shared" si="30"/>
        <v>N/A</v>
      </c>
      <c r="I168" s="12">
        <v>-19.399999999999999</v>
      </c>
      <c r="J168" s="12">
        <v>-42.4</v>
      </c>
      <c r="K168" s="14" t="s">
        <v>217</v>
      </c>
      <c r="L168" s="9" t="str">
        <f t="shared" si="31"/>
        <v>N/A</v>
      </c>
    </row>
    <row r="169" spans="1:12" x14ac:dyDescent="0.25">
      <c r="A169" s="42" t="s">
        <v>1623</v>
      </c>
      <c r="B169" s="33" t="s">
        <v>217</v>
      </c>
      <c r="C169" s="43">
        <v>289555</v>
      </c>
      <c r="D169" s="11" t="str">
        <f t="shared" si="28"/>
        <v>N/A</v>
      </c>
      <c r="E169" s="43">
        <v>677442</v>
      </c>
      <c r="F169" s="11" t="str">
        <f t="shared" si="29"/>
        <v>N/A</v>
      </c>
      <c r="G169" s="43">
        <v>373090</v>
      </c>
      <c r="H169" s="11" t="str">
        <f t="shared" si="30"/>
        <v>N/A</v>
      </c>
      <c r="I169" s="12">
        <v>134</v>
      </c>
      <c r="J169" s="12">
        <v>-44.9</v>
      </c>
      <c r="K169" s="14" t="s">
        <v>217</v>
      </c>
      <c r="L169" s="9" t="str">
        <f t="shared" si="31"/>
        <v>N/A</v>
      </c>
    </row>
    <row r="170" spans="1:12" x14ac:dyDescent="0.25">
      <c r="A170" s="42" t="s">
        <v>1380</v>
      </c>
      <c r="B170" s="33" t="s">
        <v>217</v>
      </c>
      <c r="C170" s="43">
        <v>307350</v>
      </c>
      <c r="D170" s="11" t="str">
        <f t="shared" si="28"/>
        <v>N/A</v>
      </c>
      <c r="E170" s="43">
        <v>397646</v>
      </c>
      <c r="F170" s="11" t="str">
        <f t="shared" si="29"/>
        <v>N/A</v>
      </c>
      <c r="G170" s="43">
        <v>408534</v>
      </c>
      <c r="H170" s="11" t="str">
        <f t="shared" si="30"/>
        <v>N/A</v>
      </c>
      <c r="I170" s="12">
        <v>29.38</v>
      </c>
      <c r="J170" s="12">
        <v>2.738</v>
      </c>
      <c r="K170" s="14" t="s">
        <v>217</v>
      </c>
      <c r="L170" s="9" t="str">
        <f t="shared" si="31"/>
        <v>N/A</v>
      </c>
    </row>
    <row r="171" spans="1:12" x14ac:dyDescent="0.25">
      <c r="A171" s="42" t="s">
        <v>1617</v>
      </c>
      <c r="B171" s="33" t="s">
        <v>217</v>
      </c>
      <c r="C171" s="43">
        <v>877516</v>
      </c>
      <c r="D171" s="11" t="str">
        <f t="shared" si="28"/>
        <v>N/A</v>
      </c>
      <c r="E171" s="43">
        <v>85640</v>
      </c>
      <c r="F171" s="11" t="str">
        <f t="shared" si="29"/>
        <v>N/A</v>
      </c>
      <c r="G171" s="43">
        <v>174563</v>
      </c>
      <c r="H171" s="11" t="str">
        <f t="shared" si="30"/>
        <v>N/A</v>
      </c>
      <c r="I171" s="12">
        <v>-90.2</v>
      </c>
      <c r="J171" s="12">
        <v>103.8</v>
      </c>
      <c r="K171" s="14" t="s">
        <v>217</v>
      </c>
      <c r="L171" s="9" t="str">
        <f t="shared" si="31"/>
        <v>N/A</v>
      </c>
    </row>
    <row r="172" spans="1:12" x14ac:dyDescent="0.25">
      <c r="A172" s="42" t="s">
        <v>1618</v>
      </c>
      <c r="B172" s="33" t="s">
        <v>217</v>
      </c>
      <c r="C172" s="43">
        <v>560113</v>
      </c>
      <c r="D172" s="11" t="str">
        <f t="shared" si="28"/>
        <v>N/A</v>
      </c>
      <c r="E172" s="43">
        <v>215018</v>
      </c>
      <c r="F172" s="11" t="str">
        <f t="shared" si="29"/>
        <v>N/A</v>
      </c>
      <c r="G172" s="43">
        <v>218199</v>
      </c>
      <c r="H172" s="11" t="str">
        <f t="shared" si="30"/>
        <v>N/A</v>
      </c>
      <c r="I172" s="12">
        <v>-61.6</v>
      </c>
      <c r="J172" s="12">
        <v>1.4790000000000001</v>
      </c>
      <c r="K172" s="14" t="s">
        <v>217</v>
      </c>
      <c r="L172" s="9" t="str">
        <f t="shared" si="31"/>
        <v>N/A</v>
      </c>
    </row>
    <row r="173" spans="1:12" ht="25" x14ac:dyDescent="0.25">
      <c r="A173" s="42" t="s">
        <v>1381</v>
      </c>
      <c r="B173" s="33" t="s">
        <v>217</v>
      </c>
      <c r="C173" s="43">
        <v>213162</v>
      </c>
      <c r="D173" s="11" t="str">
        <f t="shared" ref="D173:D187" si="32">IF($B173="N/A","N/A",IF(C173&gt;10,"No",IF(C173&lt;-10,"No","Yes")))</f>
        <v>N/A</v>
      </c>
      <c r="E173" s="43">
        <v>115691</v>
      </c>
      <c r="F173" s="11" t="str">
        <f t="shared" ref="F173:F187" si="33">IF($B173="N/A","N/A",IF(E173&gt;10,"No",IF(E173&lt;-10,"No","Yes")))</f>
        <v>N/A</v>
      </c>
      <c r="G173" s="43">
        <v>214536</v>
      </c>
      <c r="H173" s="11" t="str">
        <f t="shared" ref="H173:H187" si="34">IF($B173="N/A","N/A",IF(G173&gt;10,"No",IF(G173&lt;-10,"No","Yes")))</f>
        <v>N/A</v>
      </c>
      <c r="I173" s="12">
        <v>-45.7</v>
      </c>
      <c r="J173" s="12">
        <v>85.44</v>
      </c>
      <c r="K173" s="41" t="s">
        <v>732</v>
      </c>
      <c r="L173" s="9" t="str">
        <f t="shared" ref="L173:L187" si="35">IF(J173="Div by 0", "N/A", IF(K173="N/A","N/A", IF(J173&gt;VALUE(MID(K173,1,2)), "No", IF(J173&lt;-1*VALUE(MID(K173,1,2)), "No", "Yes"))))</f>
        <v>No</v>
      </c>
    </row>
    <row r="174" spans="1:12" x14ac:dyDescent="0.25">
      <c r="A174" s="42" t="s">
        <v>649</v>
      </c>
      <c r="B174" s="33" t="s">
        <v>217</v>
      </c>
      <c r="C174" s="34">
        <v>565</v>
      </c>
      <c r="D174" s="11" t="str">
        <f t="shared" si="32"/>
        <v>N/A</v>
      </c>
      <c r="E174" s="34">
        <v>609</v>
      </c>
      <c r="F174" s="11" t="str">
        <f t="shared" si="33"/>
        <v>N/A</v>
      </c>
      <c r="G174" s="34">
        <v>753</v>
      </c>
      <c r="H174" s="11" t="str">
        <f t="shared" si="34"/>
        <v>N/A</v>
      </c>
      <c r="I174" s="12">
        <v>7.7880000000000003</v>
      </c>
      <c r="J174" s="12">
        <v>23.65</v>
      </c>
      <c r="K174" s="41" t="s">
        <v>732</v>
      </c>
      <c r="L174" s="9" t="str">
        <f t="shared" si="35"/>
        <v>Yes</v>
      </c>
    </row>
    <row r="175" spans="1:12" x14ac:dyDescent="0.25">
      <c r="A175" s="42" t="s">
        <v>1382</v>
      </c>
      <c r="B175" s="33" t="s">
        <v>217</v>
      </c>
      <c r="C175" s="43">
        <v>377.27787611000002</v>
      </c>
      <c r="D175" s="11" t="str">
        <f t="shared" si="32"/>
        <v>N/A</v>
      </c>
      <c r="E175" s="43">
        <v>189.96880131</v>
      </c>
      <c r="F175" s="11" t="str">
        <f t="shared" si="33"/>
        <v>N/A</v>
      </c>
      <c r="G175" s="43">
        <v>284.90836653000002</v>
      </c>
      <c r="H175" s="11" t="str">
        <f t="shared" si="34"/>
        <v>N/A</v>
      </c>
      <c r="I175" s="12">
        <v>-49.6</v>
      </c>
      <c r="J175" s="12">
        <v>49.98</v>
      </c>
      <c r="K175" s="41" t="s">
        <v>732</v>
      </c>
      <c r="L175" s="9" t="str">
        <f t="shared" si="35"/>
        <v>No</v>
      </c>
    </row>
    <row r="176" spans="1:12" ht="25" x14ac:dyDescent="0.25">
      <c r="A176" s="42" t="s">
        <v>1383</v>
      </c>
      <c r="B176" s="33" t="s">
        <v>217</v>
      </c>
      <c r="C176" s="43">
        <v>3005772</v>
      </c>
      <c r="D176" s="11" t="str">
        <f t="shared" si="32"/>
        <v>N/A</v>
      </c>
      <c r="E176" s="43">
        <v>3365787</v>
      </c>
      <c r="F176" s="11" t="str">
        <f t="shared" si="33"/>
        <v>N/A</v>
      </c>
      <c r="G176" s="43">
        <v>3648691</v>
      </c>
      <c r="H176" s="11" t="str">
        <f t="shared" si="34"/>
        <v>N/A</v>
      </c>
      <c r="I176" s="12">
        <v>11.98</v>
      </c>
      <c r="J176" s="12">
        <v>8.4049999999999994</v>
      </c>
      <c r="K176" s="41" t="s">
        <v>732</v>
      </c>
      <c r="L176" s="9" t="str">
        <f t="shared" si="35"/>
        <v>Yes</v>
      </c>
    </row>
    <row r="177" spans="1:12" x14ac:dyDescent="0.25">
      <c r="A177" s="42" t="s">
        <v>516</v>
      </c>
      <c r="B177" s="33" t="s">
        <v>217</v>
      </c>
      <c r="C177" s="34">
        <v>14717</v>
      </c>
      <c r="D177" s="11" t="str">
        <f t="shared" si="32"/>
        <v>N/A</v>
      </c>
      <c r="E177" s="34">
        <v>15521</v>
      </c>
      <c r="F177" s="11" t="str">
        <f t="shared" si="33"/>
        <v>N/A</v>
      </c>
      <c r="G177" s="34">
        <v>16103</v>
      </c>
      <c r="H177" s="11" t="str">
        <f t="shared" si="34"/>
        <v>N/A</v>
      </c>
      <c r="I177" s="12">
        <v>5.4630000000000001</v>
      </c>
      <c r="J177" s="12">
        <v>3.75</v>
      </c>
      <c r="K177" s="41" t="s">
        <v>732</v>
      </c>
      <c r="L177" s="9" t="str">
        <f t="shared" si="35"/>
        <v>Yes</v>
      </c>
    </row>
    <row r="178" spans="1:12" x14ac:dyDescent="0.25">
      <c r="A178" s="42" t="s">
        <v>1384</v>
      </c>
      <c r="B178" s="33" t="s">
        <v>217</v>
      </c>
      <c r="C178" s="43">
        <v>204.23809199999999</v>
      </c>
      <c r="D178" s="11" t="str">
        <f t="shared" si="32"/>
        <v>N/A</v>
      </c>
      <c r="E178" s="43">
        <v>216.85374654</v>
      </c>
      <c r="F178" s="11" t="str">
        <f t="shared" si="33"/>
        <v>N/A</v>
      </c>
      <c r="G178" s="43">
        <v>226.58454946000001</v>
      </c>
      <c r="H178" s="11" t="str">
        <f t="shared" si="34"/>
        <v>N/A</v>
      </c>
      <c r="I178" s="12">
        <v>6.1769999999999996</v>
      </c>
      <c r="J178" s="12">
        <v>4.4870000000000001</v>
      </c>
      <c r="K178" s="41" t="s">
        <v>732</v>
      </c>
      <c r="L178" s="9" t="str">
        <f t="shared" si="35"/>
        <v>Yes</v>
      </c>
    </row>
    <row r="179" spans="1:12" ht="25" x14ac:dyDescent="0.25">
      <c r="A179" s="42" t="s">
        <v>1385</v>
      </c>
      <c r="B179" s="33" t="s">
        <v>217</v>
      </c>
      <c r="C179" s="43">
        <v>1778909</v>
      </c>
      <c r="D179" s="11" t="str">
        <f t="shared" si="32"/>
        <v>N/A</v>
      </c>
      <c r="E179" s="43">
        <v>984153</v>
      </c>
      <c r="F179" s="11" t="str">
        <f t="shared" si="33"/>
        <v>N/A</v>
      </c>
      <c r="G179" s="43">
        <v>1084449</v>
      </c>
      <c r="H179" s="11" t="str">
        <f t="shared" si="34"/>
        <v>N/A</v>
      </c>
      <c r="I179" s="12">
        <v>-44.7</v>
      </c>
      <c r="J179" s="12">
        <v>10.19</v>
      </c>
      <c r="K179" s="41" t="s">
        <v>732</v>
      </c>
      <c r="L179" s="9" t="str">
        <f t="shared" si="35"/>
        <v>Yes</v>
      </c>
    </row>
    <row r="180" spans="1:12" x14ac:dyDescent="0.25">
      <c r="A180" s="42" t="s">
        <v>517</v>
      </c>
      <c r="B180" s="33" t="s">
        <v>217</v>
      </c>
      <c r="C180" s="34">
        <v>11914</v>
      </c>
      <c r="D180" s="11" t="str">
        <f t="shared" si="32"/>
        <v>N/A</v>
      </c>
      <c r="E180" s="34">
        <v>5362</v>
      </c>
      <c r="F180" s="11" t="str">
        <f t="shared" si="33"/>
        <v>N/A</v>
      </c>
      <c r="G180" s="34">
        <v>5746</v>
      </c>
      <c r="H180" s="11" t="str">
        <f t="shared" si="34"/>
        <v>N/A</v>
      </c>
      <c r="I180" s="12">
        <v>-55</v>
      </c>
      <c r="J180" s="12">
        <v>7.1619999999999999</v>
      </c>
      <c r="K180" s="41" t="s">
        <v>732</v>
      </c>
      <c r="L180" s="9" t="str">
        <f t="shared" si="35"/>
        <v>Yes</v>
      </c>
    </row>
    <row r="181" spans="1:12" ht="25" x14ac:dyDescent="0.25">
      <c r="A181" s="42" t="s">
        <v>1386</v>
      </c>
      <c r="B181" s="33" t="s">
        <v>217</v>
      </c>
      <c r="C181" s="43">
        <v>149.31248951000001</v>
      </c>
      <c r="D181" s="11" t="str">
        <f t="shared" si="32"/>
        <v>N/A</v>
      </c>
      <c r="E181" s="43">
        <v>183.54214845000001</v>
      </c>
      <c r="F181" s="11" t="str">
        <f t="shared" si="33"/>
        <v>N/A</v>
      </c>
      <c r="G181" s="43">
        <v>188.73111729999999</v>
      </c>
      <c r="H181" s="11" t="str">
        <f t="shared" si="34"/>
        <v>N/A</v>
      </c>
      <c r="I181" s="12">
        <v>22.92</v>
      </c>
      <c r="J181" s="12">
        <v>2.827</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221701649</v>
      </c>
      <c r="D185" s="11" t="str">
        <f t="shared" si="32"/>
        <v>N/A</v>
      </c>
      <c r="E185" s="43">
        <v>210381755</v>
      </c>
      <c r="F185" s="11" t="str">
        <f t="shared" si="33"/>
        <v>N/A</v>
      </c>
      <c r="G185" s="43">
        <v>235819637</v>
      </c>
      <c r="H185" s="11" t="str">
        <f t="shared" si="34"/>
        <v>N/A</v>
      </c>
      <c r="I185" s="12">
        <v>-5.1100000000000003</v>
      </c>
      <c r="J185" s="12">
        <v>12.09</v>
      </c>
      <c r="K185" s="41" t="s">
        <v>732</v>
      </c>
      <c r="L185" s="9" t="str">
        <f t="shared" si="35"/>
        <v>Yes</v>
      </c>
    </row>
    <row r="186" spans="1:12" ht="25" x14ac:dyDescent="0.25">
      <c r="A186" s="42" t="s">
        <v>519</v>
      </c>
      <c r="B186" s="33" t="s">
        <v>217</v>
      </c>
      <c r="C186" s="34">
        <v>29510</v>
      </c>
      <c r="D186" s="11" t="str">
        <f t="shared" si="32"/>
        <v>N/A</v>
      </c>
      <c r="E186" s="34">
        <v>9651</v>
      </c>
      <c r="F186" s="11" t="str">
        <f t="shared" si="33"/>
        <v>N/A</v>
      </c>
      <c r="G186" s="34">
        <v>10244</v>
      </c>
      <c r="H186" s="11" t="str">
        <f t="shared" si="34"/>
        <v>N/A</v>
      </c>
      <c r="I186" s="12">
        <v>-67.3</v>
      </c>
      <c r="J186" s="12">
        <v>6.1440000000000001</v>
      </c>
      <c r="K186" s="41" t="s">
        <v>732</v>
      </c>
      <c r="L186" s="9" t="str">
        <f t="shared" si="35"/>
        <v>Yes</v>
      </c>
    </row>
    <row r="187" spans="1:12" ht="25" x14ac:dyDescent="0.25">
      <c r="A187" s="42" t="s">
        <v>1390</v>
      </c>
      <c r="B187" s="33" t="s">
        <v>217</v>
      </c>
      <c r="C187" s="43">
        <v>7512.7634361</v>
      </c>
      <c r="D187" s="11" t="str">
        <f t="shared" si="32"/>
        <v>N/A</v>
      </c>
      <c r="E187" s="43">
        <v>21798.959175</v>
      </c>
      <c r="F187" s="11" t="str">
        <f t="shared" si="33"/>
        <v>N/A</v>
      </c>
      <c r="G187" s="43">
        <v>23020.269133000002</v>
      </c>
      <c r="H187" s="11" t="str">
        <f t="shared" si="34"/>
        <v>N/A</v>
      </c>
      <c r="I187" s="12">
        <v>190.2</v>
      </c>
      <c r="J187" s="12">
        <v>5.6029999999999998</v>
      </c>
      <c r="K187" s="41" t="s">
        <v>732</v>
      </c>
      <c r="L187" s="9" t="str">
        <f t="shared" si="35"/>
        <v>Yes</v>
      </c>
    </row>
    <row r="188" spans="1:12" x14ac:dyDescent="0.25">
      <c r="A188" s="4" t="s">
        <v>1391</v>
      </c>
      <c r="B188" s="33" t="s">
        <v>217</v>
      </c>
      <c r="C188" s="43">
        <v>227078645</v>
      </c>
      <c r="D188" s="11" t="str">
        <f t="shared" ref="D188:D203" si="36">IF($B188="N/A","N/A",IF(C188&gt;10,"No",IF(C188&lt;-10,"No","Yes")))</f>
        <v>N/A</v>
      </c>
      <c r="E188" s="43">
        <v>219713799</v>
      </c>
      <c r="F188" s="11" t="str">
        <f t="shared" ref="F188:F203" si="37">IF($B188="N/A","N/A",IF(E188&gt;10,"No",IF(E188&lt;-10,"No","Yes")))</f>
        <v>N/A</v>
      </c>
      <c r="G188" s="43">
        <v>242247876</v>
      </c>
      <c r="H188" s="11" t="str">
        <f t="shared" ref="H188:H203" si="38">IF($B188="N/A","N/A",IF(G188&gt;10,"No",IF(G188&lt;-10,"No","Yes")))</f>
        <v>N/A</v>
      </c>
      <c r="I188" s="12">
        <v>-3.24</v>
      </c>
      <c r="J188" s="12">
        <v>10.26</v>
      </c>
      <c r="K188" s="41" t="s">
        <v>732</v>
      </c>
      <c r="L188" s="9" t="str">
        <f t="shared" ref="L188:L203" si="39">IF(J188="Div by 0", "N/A", IF(K188="N/A","N/A", IF(J188&gt;VALUE(MID(K188,1,2)), "No", IF(J188&lt;-1*VALUE(MID(K188,1,2)), "No", "Yes"))))</f>
        <v>Yes</v>
      </c>
    </row>
    <row r="189" spans="1:12" x14ac:dyDescent="0.25">
      <c r="A189" s="4" t="s">
        <v>1488</v>
      </c>
      <c r="B189" s="33" t="s">
        <v>217</v>
      </c>
      <c r="C189" s="34">
        <v>28425</v>
      </c>
      <c r="D189" s="11" t="str">
        <f t="shared" si="36"/>
        <v>N/A</v>
      </c>
      <c r="E189" s="34">
        <v>11117</v>
      </c>
      <c r="F189" s="11" t="str">
        <f t="shared" si="37"/>
        <v>N/A</v>
      </c>
      <c r="G189" s="34">
        <v>11413</v>
      </c>
      <c r="H189" s="11" t="str">
        <f t="shared" si="38"/>
        <v>N/A</v>
      </c>
      <c r="I189" s="12">
        <v>-60.9</v>
      </c>
      <c r="J189" s="12">
        <v>2.6629999999999998</v>
      </c>
      <c r="K189" s="41" t="s">
        <v>732</v>
      </c>
      <c r="L189" s="9" t="str">
        <f t="shared" si="39"/>
        <v>Yes</v>
      </c>
    </row>
    <row r="190" spans="1:12" x14ac:dyDescent="0.25">
      <c r="A190" s="4" t="s">
        <v>1489</v>
      </c>
      <c r="B190" s="33" t="s">
        <v>217</v>
      </c>
      <c r="C190" s="43">
        <v>7988.6946349999998</v>
      </c>
      <c r="D190" s="11" t="str">
        <f t="shared" si="36"/>
        <v>N/A</v>
      </c>
      <c r="E190" s="43">
        <v>19763.767113000002</v>
      </c>
      <c r="F190" s="11" t="str">
        <f t="shared" si="37"/>
        <v>N/A</v>
      </c>
      <c r="G190" s="43">
        <v>21225.609042</v>
      </c>
      <c r="H190" s="11" t="str">
        <f t="shared" si="38"/>
        <v>N/A</v>
      </c>
      <c r="I190" s="12">
        <v>147.4</v>
      </c>
      <c r="J190" s="12">
        <v>7.3970000000000002</v>
      </c>
      <c r="K190" s="41" t="s">
        <v>732</v>
      </c>
      <c r="L190" s="9" t="str">
        <f t="shared" si="39"/>
        <v>Yes</v>
      </c>
    </row>
    <row r="191" spans="1:12" x14ac:dyDescent="0.25">
      <c r="A191" s="4" t="s">
        <v>1490</v>
      </c>
      <c r="B191" s="33" t="s">
        <v>217</v>
      </c>
      <c r="C191" s="43">
        <v>3019.0229678999999</v>
      </c>
      <c r="D191" s="11" t="str">
        <f t="shared" si="36"/>
        <v>N/A</v>
      </c>
      <c r="E191" s="43">
        <v>8013.2713192000001</v>
      </c>
      <c r="F191" s="11" t="str">
        <f t="shared" si="37"/>
        <v>N/A</v>
      </c>
      <c r="G191" s="43">
        <v>8467.4087725999998</v>
      </c>
      <c r="H191" s="11" t="str">
        <f t="shared" si="38"/>
        <v>N/A</v>
      </c>
      <c r="I191" s="12">
        <v>165.4</v>
      </c>
      <c r="J191" s="12">
        <v>5.6669999999999998</v>
      </c>
      <c r="K191" s="41" t="s">
        <v>732</v>
      </c>
      <c r="L191" s="9" t="str">
        <f t="shared" si="39"/>
        <v>Yes</v>
      </c>
    </row>
    <row r="192" spans="1:12" x14ac:dyDescent="0.25">
      <c r="A192" s="4" t="s">
        <v>1491</v>
      </c>
      <c r="B192" s="33" t="s">
        <v>217</v>
      </c>
      <c r="C192" s="43">
        <v>22508.904276000001</v>
      </c>
      <c r="D192" s="11" t="str">
        <f t="shared" si="36"/>
        <v>N/A</v>
      </c>
      <c r="E192" s="43">
        <v>31792.362692999999</v>
      </c>
      <c r="F192" s="11" t="str">
        <f t="shared" si="37"/>
        <v>N/A</v>
      </c>
      <c r="G192" s="43">
        <v>32830.504599</v>
      </c>
      <c r="H192" s="11" t="str">
        <f t="shared" si="38"/>
        <v>N/A</v>
      </c>
      <c r="I192" s="12">
        <v>41.24</v>
      </c>
      <c r="J192" s="12">
        <v>3.2650000000000001</v>
      </c>
      <c r="K192" s="41" t="s">
        <v>732</v>
      </c>
      <c r="L192" s="9" t="str">
        <f t="shared" si="39"/>
        <v>Yes</v>
      </c>
    </row>
    <row r="193" spans="1:12" x14ac:dyDescent="0.25">
      <c r="A193" s="42" t="s">
        <v>1492</v>
      </c>
      <c r="B193" s="33" t="s">
        <v>217</v>
      </c>
      <c r="C193" s="9">
        <v>29.702815105999999</v>
      </c>
      <c r="D193" s="11" t="str">
        <f t="shared" si="36"/>
        <v>N/A</v>
      </c>
      <c r="E193" s="9">
        <v>11.412937468999999</v>
      </c>
      <c r="F193" s="11" t="str">
        <f t="shared" si="37"/>
        <v>N/A</v>
      </c>
      <c r="G193" s="9">
        <v>11.764766519</v>
      </c>
      <c r="H193" s="11" t="str">
        <f t="shared" si="38"/>
        <v>N/A</v>
      </c>
      <c r="I193" s="12">
        <v>-61.6</v>
      </c>
      <c r="J193" s="12">
        <v>3.0830000000000002</v>
      </c>
      <c r="K193" s="41" t="s">
        <v>732</v>
      </c>
      <c r="L193" s="9" t="str">
        <f t="shared" si="39"/>
        <v>Yes</v>
      </c>
    </row>
    <row r="194" spans="1:12" x14ac:dyDescent="0.25">
      <c r="A194" s="42" t="s">
        <v>1493</v>
      </c>
      <c r="B194" s="33" t="s">
        <v>217</v>
      </c>
      <c r="C194" s="9">
        <v>39.499719992999999</v>
      </c>
      <c r="D194" s="11" t="str">
        <f t="shared" si="36"/>
        <v>N/A</v>
      </c>
      <c r="E194" s="9">
        <v>10.432763744000001</v>
      </c>
      <c r="F194" s="11" t="str">
        <f t="shared" si="37"/>
        <v>N/A</v>
      </c>
      <c r="G194" s="9">
        <v>10.237349534</v>
      </c>
      <c r="H194" s="11" t="str">
        <f t="shared" si="38"/>
        <v>N/A</v>
      </c>
      <c r="I194" s="12">
        <v>-73.599999999999994</v>
      </c>
      <c r="J194" s="12">
        <v>-1.87</v>
      </c>
      <c r="K194" s="41" t="s">
        <v>732</v>
      </c>
      <c r="L194" s="9" t="str">
        <f t="shared" si="39"/>
        <v>Yes</v>
      </c>
    </row>
    <row r="195" spans="1:12" x14ac:dyDescent="0.25">
      <c r="A195" s="42" t="s">
        <v>1494</v>
      </c>
      <c r="B195" s="33" t="s">
        <v>217</v>
      </c>
      <c r="C195" s="9">
        <v>17.450956794</v>
      </c>
      <c r="D195" s="11" t="str">
        <f t="shared" si="36"/>
        <v>N/A</v>
      </c>
      <c r="E195" s="9">
        <v>12.789479808999999</v>
      </c>
      <c r="F195" s="11" t="str">
        <f t="shared" si="37"/>
        <v>N/A</v>
      </c>
      <c r="G195" s="9">
        <v>13.76476276</v>
      </c>
      <c r="H195" s="11" t="str">
        <f t="shared" si="38"/>
        <v>N/A</v>
      </c>
      <c r="I195" s="12">
        <v>-26.7</v>
      </c>
      <c r="J195" s="12">
        <v>7.6260000000000003</v>
      </c>
      <c r="K195" s="41" t="s">
        <v>732</v>
      </c>
      <c r="L195" s="9" t="str">
        <f t="shared" si="39"/>
        <v>Yes</v>
      </c>
    </row>
    <row r="196" spans="1:12" x14ac:dyDescent="0.25">
      <c r="A196" s="4" t="s">
        <v>1403</v>
      </c>
      <c r="B196" s="33" t="s">
        <v>217</v>
      </c>
      <c r="C196" s="43">
        <v>215504564</v>
      </c>
      <c r="D196" s="11" t="str">
        <f t="shared" si="36"/>
        <v>N/A</v>
      </c>
      <c r="E196" s="43">
        <v>210381755</v>
      </c>
      <c r="F196" s="11" t="str">
        <f t="shared" si="37"/>
        <v>N/A</v>
      </c>
      <c r="G196" s="43">
        <v>235819637</v>
      </c>
      <c r="H196" s="11" t="str">
        <f t="shared" si="38"/>
        <v>N/A</v>
      </c>
      <c r="I196" s="12">
        <v>-2.38</v>
      </c>
      <c r="J196" s="12">
        <v>12.09</v>
      </c>
      <c r="K196" s="41" t="s">
        <v>732</v>
      </c>
      <c r="L196" s="9" t="str">
        <f t="shared" si="39"/>
        <v>Yes</v>
      </c>
    </row>
    <row r="197" spans="1:12" x14ac:dyDescent="0.25">
      <c r="A197" s="4" t="s">
        <v>1495</v>
      </c>
      <c r="B197" s="33" t="s">
        <v>217</v>
      </c>
      <c r="C197" s="34">
        <v>26806</v>
      </c>
      <c r="D197" s="11" t="str">
        <f t="shared" si="36"/>
        <v>N/A</v>
      </c>
      <c r="E197" s="34">
        <v>9651</v>
      </c>
      <c r="F197" s="11" t="str">
        <f t="shared" si="37"/>
        <v>N/A</v>
      </c>
      <c r="G197" s="34">
        <v>10244</v>
      </c>
      <c r="H197" s="11" t="str">
        <f t="shared" si="38"/>
        <v>N/A</v>
      </c>
      <c r="I197" s="12">
        <v>-64</v>
      </c>
      <c r="J197" s="12">
        <v>6.1440000000000001</v>
      </c>
      <c r="K197" s="41" t="s">
        <v>732</v>
      </c>
      <c r="L197" s="9" t="str">
        <f t="shared" si="39"/>
        <v>Yes</v>
      </c>
    </row>
    <row r="198" spans="1:12" ht="25" x14ac:dyDescent="0.25">
      <c r="A198" s="4" t="s">
        <v>1496</v>
      </c>
      <c r="B198" s="33" t="s">
        <v>217</v>
      </c>
      <c r="C198" s="43">
        <v>8039.4152056000003</v>
      </c>
      <c r="D198" s="11" t="str">
        <f t="shared" si="36"/>
        <v>N/A</v>
      </c>
      <c r="E198" s="43">
        <v>21798.959175</v>
      </c>
      <c r="F198" s="11" t="str">
        <f t="shared" si="37"/>
        <v>N/A</v>
      </c>
      <c r="G198" s="43">
        <v>23020.269133000002</v>
      </c>
      <c r="H198" s="11" t="str">
        <f t="shared" si="38"/>
        <v>N/A</v>
      </c>
      <c r="I198" s="12">
        <v>171.2</v>
      </c>
      <c r="J198" s="12">
        <v>5.6029999999999998</v>
      </c>
      <c r="K198" s="41" t="s">
        <v>732</v>
      </c>
      <c r="L198" s="9" t="str">
        <f t="shared" si="39"/>
        <v>Yes</v>
      </c>
    </row>
    <row r="199" spans="1:12" ht="25" x14ac:dyDescent="0.25">
      <c r="A199" s="4" t="s">
        <v>1497</v>
      </c>
      <c r="B199" s="33" t="s">
        <v>217</v>
      </c>
      <c r="C199" s="43">
        <v>2844.7758749999998</v>
      </c>
      <c r="D199" s="11" t="str">
        <f t="shared" si="36"/>
        <v>N/A</v>
      </c>
      <c r="E199" s="43">
        <v>8444.6461942999995</v>
      </c>
      <c r="F199" s="11" t="str">
        <f t="shared" si="37"/>
        <v>N/A</v>
      </c>
      <c r="G199" s="43">
        <v>9023.5646109999998</v>
      </c>
      <c r="H199" s="11" t="str">
        <f t="shared" si="38"/>
        <v>N/A</v>
      </c>
      <c r="I199" s="12">
        <v>196.8</v>
      </c>
      <c r="J199" s="12">
        <v>6.8550000000000004</v>
      </c>
      <c r="K199" s="41" t="s">
        <v>732</v>
      </c>
      <c r="L199" s="9" t="str">
        <f t="shared" si="39"/>
        <v>Yes</v>
      </c>
    </row>
    <row r="200" spans="1:12" ht="25" x14ac:dyDescent="0.25">
      <c r="A200" s="4" t="s">
        <v>1498</v>
      </c>
      <c r="B200" s="33" t="s">
        <v>217</v>
      </c>
      <c r="C200" s="43">
        <v>23391.847129999998</v>
      </c>
      <c r="D200" s="11" t="str">
        <f t="shared" si="36"/>
        <v>N/A</v>
      </c>
      <c r="E200" s="43">
        <v>33755.42282</v>
      </c>
      <c r="F200" s="11" t="str">
        <f t="shared" si="37"/>
        <v>N/A</v>
      </c>
      <c r="G200" s="43">
        <v>34383.915634999998</v>
      </c>
      <c r="H200" s="11" t="str">
        <f t="shared" si="38"/>
        <v>N/A</v>
      </c>
      <c r="I200" s="12">
        <v>44.3</v>
      </c>
      <c r="J200" s="12">
        <v>1.8620000000000001</v>
      </c>
      <c r="K200" s="41" t="s">
        <v>732</v>
      </c>
      <c r="L200" s="9" t="str">
        <f t="shared" si="39"/>
        <v>Yes</v>
      </c>
    </row>
    <row r="201" spans="1:12" ht="25" x14ac:dyDescent="0.25">
      <c r="A201" s="4" t="s">
        <v>1499</v>
      </c>
      <c r="B201" s="33" t="s">
        <v>217</v>
      </c>
      <c r="C201" s="9">
        <v>28.011034713000001</v>
      </c>
      <c r="D201" s="11" t="str">
        <f t="shared" si="36"/>
        <v>N/A</v>
      </c>
      <c r="E201" s="9">
        <v>9.9079121624000006</v>
      </c>
      <c r="F201" s="11" t="str">
        <f t="shared" si="37"/>
        <v>N/A</v>
      </c>
      <c r="G201" s="9">
        <v>10.559736109999999</v>
      </c>
      <c r="H201" s="11" t="str">
        <f t="shared" si="38"/>
        <v>N/A</v>
      </c>
      <c r="I201" s="12">
        <v>-64.599999999999994</v>
      </c>
      <c r="J201" s="12">
        <v>6.5789999999999997</v>
      </c>
      <c r="K201" s="41" t="s">
        <v>732</v>
      </c>
      <c r="L201" s="9" t="str">
        <f t="shared" si="39"/>
        <v>Yes</v>
      </c>
    </row>
    <row r="202" spans="1:12" ht="25" x14ac:dyDescent="0.25">
      <c r="A202" s="4" t="s">
        <v>1500</v>
      </c>
      <c r="B202" s="33" t="s">
        <v>217</v>
      </c>
      <c r="C202" s="9">
        <v>37.388463692000002</v>
      </c>
      <c r="D202" s="11" t="str">
        <f t="shared" si="36"/>
        <v>N/A</v>
      </c>
      <c r="E202" s="9">
        <v>8.4676820207999999</v>
      </c>
      <c r="F202" s="11" t="str">
        <f t="shared" si="37"/>
        <v>N/A</v>
      </c>
      <c r="G202" s="9">
        <v>8.6581638429000005</v>
      </c>
      <c r="H202" s="11" t="str">
        <f t="shared" si="38"/>
        <v>N/A</v>
      </c>
      <c r="I202" s="12">
        <v>-77.400000000000006</v>
      </c>
      <c r="J202" s="12">
        <v>2.25</v>
      </c>
      <c r="K202" s="41" t="s">
        <v>732</v>
      </c>
      <c r="L202" s="9" t="str">
        <f t="shared" si="39"/>
        <v>Yes</v>
      </c>
    </row>
    <row r="203" spans="1:12" ht="25" x14ac:dyDescent="0.25">
      <c r="A203" s="4" t="s">
        <v>1501</v>
      </c>
      <c r="B203" s="33" t="s">
        <v>217</v>
      </c>
      <c r="C203" s="9">
        <v>16.312432302000001</v>
      </c>
      <c r="D203" s="11" t="str">
        <f t="shared" si="36"/>
        <v>N/A</v>
      </c>
      <c r="E203" s="9">
        <v>11.851507041</v>
      </c>
      <c r="F203" s="11" t="str">
        <f t="shared" si="37"/>
        <v>N/A</v>
      </c>
      <c r="G203" s="9">
        <v>13.016552709000001</v>
      </c>
      <c r="H203" s="11" t="str">
        <f t="shared" si="38"/>
        <v>N/A</v>
      </c>
      <c r="I203" s="12">
        <v>-27.3</v>
      </c>
      <c r="J203" s="12">
        <v>9.83</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651233</v>
      </c>
      <c r="D6" s="11" t="str">
        <f>IF($B6="N/A","N/A",IF(C6&gt;10,"No",IF(C6&lt;-10,"No","Yes")))</f>
        <v>N/A</v>
      </c>
      <c r="E6" s="34">
        <v>674188</v>
      </c>
      <c r="F6" s="11" t="str">
        <f>IF($B6="N/A","N/A",IF(E6&gt;10,"No",IF(E6&lt;-10,"No","Yes")))</f>
        <v>N/A</v>
      </c>
      <c r="G6" s="34">
        <v>708119</v>
      </c>
      <c r="H6" s="11" t="str">
        <f>IF($B6="N/A","N/A",IF(G6&gt;10,"No",IF(G6&lt;-10,"No","Yes")))</f>
        <v>N/A</v>
      </c>
      <c r="I6" s="12">
        <v>3.5249999999999999</v>
      </c>
      <c r="J6" s="12">
        <v>5.0330000000000004</v>
      </c>
      <c r="K6" s="41" t="s">
        <v>732</v>
      </c>
      <c r="L6" s="9" t="str">
        <f t="shared" ref="L6:L46" si="0">IF(J6="Div by 0", "N/A", IF(K6="N/A","N/A", IF(J6&gt;VALUE(MID(K6,1,2)), "No", IF(J6&lt;-1*VALUE(MID(K6,1,2)), "No", "Yes"))))</f>
        <v>Yes</v>
      </c>
    </row>
    <row r="7" spans="1:12" x14ac:dyDescent="0.25">
      <c r="A7" s="42" t="s">
        <v>10</v>
      </c>
      <c r="B7" s="33" t="s">
        <v>217</v>
      </c>
      <c r="C7" s="34">
        <v>595433</v>
      </c>
      <c r="D7" s="11" t="str">
        <f>IF($B7="N/A","N/A",IF(C7&gt;10,"No",IF(C7&lt;-10,"No","Yes")))</f>
        <v>N/A</v>
      </c>
      <c r="E7" s="34">
        <v>621570</v>
      </c>
      <c r="F7" s="11" t="str">
        <f>IF($B7="N/A","N/A",IF(E7&gt;10,"No",IF(E7&lt;-10,"No","Yes")))</f>
        <v>N/A</v>
      </c>
      <c r="G7" s="34">
        <v>650114</v>
      </c>
      <c r="H7" s="11" t="str">
        <f>IF($B7="N/A","N/A",IF(G7&gt;10,"No",IF(G7&lt;-10,"No","Yes")))</f>
        <v>N/A</v>
      </c>
      <c r="I7" s="12">
        <v>4.3899999999999997</v>
      </c>
      <c r="J7" s="12">
        <v>4.5919999999999996</v>
      </c>
      <c r="K7" s="41" t="s">
        <v>732</v>
      </c>
      <c r="L7" s="9" t="str">
        <f t="shared" si="0"/>
        <v>Yes</v>
      </c>
    </row>
    <row r="8" spans="1:12" x14ac:dyDescent="0.25">
      <c r="A8" s="42" t="s">
        <v>91</v>
      </c>
      <c r="B8" s="9" t="s">
        <v>301</v>
      </c>
      <c r="C8" s="8">
        <v>91.431638139</v>
      </c>
      <c r="D8" s="11" t="str">
        <f>IF($B8="N/A","N/A",IF(C8&gt;90,"No",IF(C8&lt;65,"No","Yes")))</f>
        <v>No</v>
      </c>
      <c r="E8" s="8">
        <v>92.195352037999996</v>
      </c>
      <c r="F8" s="11" t="str">
        <f>IF($B8="N/A","N/A",IF(E8&gt;90,"No",IF(E8&lt;65,"No","Yes")))</f>
        <v>No</v>
      </c>
      <c r="G8" s="8">
        <v>91.808580195999994</v>
      </c>
      <c r="H8" s="11" t="str">
        <f>IF($B8="N/A","N/A",IF(G8&gt;90,"No",IF(G8&lt;65,"No","Yes")))</f>
        <v>No</v>
      </c>
      <c r="I8" s="12">
        <v>0.83530000000000004</v>
      </c>
      <c r="J8" s="12">
        <v>-0.42</v>
      </c>
      <c r="K8" s="41" t="s">
        <v>732</v>
      </c>
      <c r="L8" s="9" t="str">
        <f t="shared" si="0"/>
        <v>Yes</v>
      </c>
    </row>
    <row r="9" spans="1:12" x14ac:dyDescent="0.25">
      <c r="A9" s="42" t="s">
        <v>92</v>
      </c>
      <c r="B9" s="9" t="s">
        <v>302</v>
      </c>
      <c r="C9" s="8">
        <v>93.793632939000005</v>
      </c>
      <c r="D9" s="11" t="str">
        <f>IF($B9="N/A","N/A",IF(C9&gt;100,"No",IF(C9&lt;90,"No","Yes")))</f>
        <v>Yes</v>
      </c>
      <c r="E9" s="8">
        <v>92.631786629999993</v>
      </c>
      <c r="F9" s="11" t="str">
        <f>IF($B9="N/A","N/A",IF(E9&gt;100,"No",IF(E9&lt;90,"No","Yes")))</f>
        <v>Yes</v>
      </c>
      <c r="G9" s="8">
        <v>94.190069565000002</v>
      </c>
      <c r="H9" s="11" t="str">
        <f>IF($B9="N/A","N/A",IF(G9&gt;100,"No",IF(G9&lt;90,"No","Yes")))</f>
        <v>Yes</v>
      </c>
      <c r="I9" s="12">
        <v>-1.24</v>
      </c>
      <c r="J9" s="12">
        <v>1.6819999999999999</v>
      </c>
      <c r="K9" s="41" t="s">
        <v>732</v>
      </c>
      <c r="L9" s="9" t="str">
        <f t="shared" si="0"/>
        <v>Yes</v>
      </c>
    </row>
    <row r="10" spans="1:12" x14ac:dyDescent="0.25">
      <c r="A10" s="42" t="s">
        <v>93</v>
      </c>
      <c r="B10" s="9" t="s">
        <v>303</v>
      </c>
      <c r="C10" s="8">
        <v>91.784157182000001</v>
      </c>
      <c r="D10" s="11" t="str">
        <f>IF($B10="N/A","N/A",IF(C10&gt;100,"No",IF(C10&lt;85,"No","Yes")))</f>
        <v>Yes</v>
      </c>
      <c r="E10" s="8">
        <v>92.140731016999993</v>
      </c>
      <c r="F10" s="11" t="str">
        <f>IF($B10="N/A","N/A",IF(E10&gt;100,"No",IF(E10&lt;85,"No","Yes")))</f>
        <v>Yes</v>
      </c>
      <c r="G10" s="8">
        <v>93.107953816999995</v>
      </c>
      <c r="H10" s="11" t="str">
        <f>IF($B10="N/A","N/A",IF(G10&gt;100,"No",IF(G10&lt;85,"No","Yes")))</f>
        <v>Yes</v>
      </c>
      <c r="I10" s="12">
        <v>0.38850000000000001</v>
      </c>
      <c r="J10" s="12">
        <v>1.05</v>
      </c>
      <c r="K10" s="41" t="s">
        <v>732</v>
      </c>
      <c r="L10" s="9" t="str">
        <f t="shared" si="0"/>
        <v>Yes</v>
      </c>
    </row>
    <row r="11" spans="1:12" x14ac:dyDescent="0.25">
      <c r="A11" s="42" t="s">
        <v>94</v>
      </c>
      <c r="B11" s="9" t="s">
        <v>304</v>
      </c>
      <c r="C11" s="8">
        <v>91.184843040999993</v>
      </c>
      <c r="D11" s="11" t="str">
        <f>IF($B11="N/A","N/A",IF(C11&gt;100,"No",IF(C11&lt;80,"No","Yes")))</f>
        <v>Yes</v>
      </c>
      <c r="E11" s="8">
        <v>92.729900142000005</v>
      </c>
      <c r="F11" s="11" t="str">
        <f>IF($B11="N/A","N/A",IF(E11&gt;100,"No",IF(E11&lt;80,"No","Yes")))</f>
        <v>Yes</v>
      </c>
      <c r="G11" s="8">
        <v>91.366995888000005</v>
      </c>
      <c r="H11" s="11" t="str">
        <f>IF($B11="N/A","N/A",IF(G11&gt;100,"No",IF(G11&lt;80,"No","Yes")))</f>
        <v>Yes</v>
      </c>
      <c r="I11" s="12">
        <v>1.694</v>
      </c>
      <c r="J11" s="12">
        <v>-1.47</v>
      </c>
      <c r="K11" s="41" t="s">
        <v>732</v>
      </c>
      <c r="L11" s="9" t="str">
        <f t="shared" si="0"/>
        <v>Yes</v>
      </c>
    </row>
    <row r="12" spans="1:12" x14ac:dyDescent="0.25">
      <c r="A12" s="42" t="s">
        <v>95</v>
      </c>
      <c r="B12" s="9" t="s">
        <v>304</v>
      </c>
      <c r="C12" s="8">
        <v>90.429447852999999</v>
      </c>
      <c r="D12" s="11" t="str">
        <f>IF($B12="N/A","N/A",IF(C12&gt;100,"No",IF(C12&lt;80,"No","Yes")))</f>
        <v>Yes</v>
      </c>
      <c r="E12" s="8">
        <v>90.361181650000006</v>
      </c>
      <c r="F12" s="11" t="str">
        <f>IF($B12="N/A","N/A",IF(E12&gt;100,"No",IF(E12&lt;80,"No","Yes")))</f>
        <v>Yes</v>
      </c>
      <c r="G12" s="8">
        <v>90.241699677</v>
      </c>
      <c r="H12" s="11" t="str">
        <f>IF($B12="N/A","N/A",IF(G12&gt;100,"No",IF(G12&lt;80,"No","Yes")))</f>
        <v>Yes</v>
      </c>
      <c r="I12" s="12">
        <v>-7.4999999999999997E-2</v>
      </c>
      <c r="J12" s="12">
        <v>-0.13200000000000001</v>
      </c>
      <c r="K12" s="41" t="s">
        <v>732</v>
      </c>
      <c r="L12" s="9" t="str">
        <f t="shared" si="0"/>
        <v>Yes</v>
      </c>
    </row>
    <row r="13" spans="1:12" x14ac:dyDescent="0.25">
      <c r="A13" s="3" t="s">
        <v>96</v>
      </c>
      <c r="B13" s="33" t="s">
        <v>217</v>
      </c>
      <c r="C13" s="34">
        <v>524425.11</v>
      </c>
      <c r="D13" s="11" t="str">
        <f t="shared" ref="D13:D44" si="1">IF($B13="N/A","N/A",IF(C13&gt;10,"No",IF(C13&lt;-10,"No","Yes")))</f>
        <v>N/A</v>
      </c>
      <c r="E13" s="34">
        <v>552000.18999999994</v>
      </c>
      <c r="F13" s="11" t="str">
        <f t="shared" ref="F13:F44" si="2">IF($B13="N/A","N/A",IF(E13&gt;10,"No",IF(E13&lt;-10,"No","Yes")))</f>
        <v>N/A</v>
      </c>
      <c r="G13" s="34">
        <v>567365.21</v>
      </c>
      <c r="H13" s="11" t="str">
        <f t="shared" ref="H13:H44" si="3">IF($B13="N/A","N/A",IF(G13&gt;10,"No",IF(G13&lt;-10,"No","Yes")))</f>
        <v>N/A</v>
      </c>
      <c r="I13" s="12">
        <v>5.258</v>
      </c>
      <c r="J13" s="12">
        <v>2.7839999999999998</v>
      </c>
      <c r="K13" s="41" t="s">
        <v>732</v>
      </c>
      <c r="L13" s="9" t="str">
        <f t="shared" si="0"/>
        <v>Yes</v>
      </c>
    </row>
    <row r="14" spans="1:12" x14ac:dyDescent="0.25">
      <c r="A14" s="3" t="s">
        <v>100</v>
      </c>
      <c r="B14" s="33" t="s">
        <v>217</v>
      </c>
      <c r="C14" s="34">
        <v>56007</v>
      </c>
      <c r="D14" s="11" t="str">
        <f t="shared" si="1"/>
        <v>N/A</v>
      </c>
      <c r="E14" s="34">
        <v>55753</v>
      </c>
      <c r="F14" s="11" t="str">
        <f t="shared" si="2"/>
        <v>N/A</v>
      </c>
      <c r="G14" s="34">
        <v>54338</v>
      </c>
      <c r="H14" s="11" t="str">
        <f t="shared" si="3"/>
        <v>N/A</v>
      </c>
      <c r="I14" s="12">
        <v>-0.45400000000000001</v>
      </c>
      <c r="J14" s="12">
        <v>-2.54</v>
      </c>
      <c r="K14" s="41" t="s">
        <v>732</v>
      </c>
      <c r="L14" s="9" t="str">
        <f t="shared" si="0"/>
        <v>Yes</v>
      </c>
    </row>
    <row r="15" spans="1:12" x14ac:dyDescent="0.25">
      <c r="A15" s="3" t="s">
        <v>983</v>
      </c>
      <c r="B15" s="33" t="s">
        <v>217</v>
      </c>
      <c r="C15" s="34">
        <v>31127</v>
      </c>
      <c r="D15" s="11" t="str">
        <f t="shared" si="1"/>
        <v>N/A</v>
      </c>
      <c r="E15" s="34">
        <v>30863</v>
      </c>
      <c r="F15" s="11" t="str">
        <f t="shared" si="2"/>
        <v>N/A</v>
      </c>
      <c r="G15" s="34">
        <v>30405</v>
      </c>
      <c r="H15" s="11" t="str">
        <f t="shared" si="3"/>
        <v>N/A</v>
      </c>
      <c r="I15" s="12">
        <v>-0.84799999999999998</v>
      </c>
      <c r="J15" s="12">
        <v>-1.48</v>
      </c>
      <c r="K15" s="41" t="s">
        <v>732</v>
      </c>
      <c r="L15" s="9" t="str">
        <f t="shared" si="0"/>
        <v>Yes</v>
      </c>
    </row>
    <row r="16" spans="1:12" x14ac:dyDescent="0.25">
      <c r="A16" s="3" t="s">
        <v>984</v>
      </c>
      <c r="B16" s="33" t="s">
        <v>217</v>
      </c>
      <c r="C16" s="34">
        <v>1210</v>
      </c>
      <c r="D16" s="11" t="str">
        <f t="shared" si="1"/>
        <v>N/A</v>
      </c>
      <c r="E16" s="34">
        <v>1297</v>
      </c>
      <c r="F16" s="11" t="str">
        <f t="shared" si="2"/>
        <v>N/A</v>
      </c>
      <c r="G16" s="34">
        <v>1274</v>
      </c>
      <c r="H16" s="11" t="str">
        <f t="shared" si="3"/>
        <v>N/A</v>
      </c>
      <c r="I16" s="12">
        <v>7.19</v>
      </c>
      <c r="J16" s="12">
        <v>-1.77</v>
      </c>
      <c r="K16" s="41" t="s">
        <v>732</v>
      </c>
      <c r="L16" s="9" t="str">
        <f t="shared" si="0"/>
        <v>Yes</v>
      </c>
    </row>
    <row r="17" spans="1:12" x14ac:dyDescent="0.25">
      <c r="A17" s="3" t="s">
        <v>985</v>
      </c>
      <c r="B17" s="33" t="s">
        <v>217</v>
      </c>
      <c r="C17" s="34">
        <v>2207</v>
      </c>
      <c r="D17" s="11" t="str">
        <f t="shared" si="1"/>
        <v>N/A</v>
      </c>
      <c r="E17" s="34">
        <v>2302</v>
      </c>
      <c r="F17" s="11" t="str">
        <f t="shared" si="2"/>
        <v>N/A</v>
      </c>
      <c r="G17" s="34">
        <v>1814</v>
      </c>
      <c r="H17" s="11" t="str">
        <f t="shared" si="3"/>
        <v>N/A</v>
      </c>
      <c r="I17" s="12">
        <v>4.3040000000000003</v>
      </c>
      <c r="J17" s="12">
        <v>-21.2</v>
      </c>
      <c r="K17" s="41" t="s">
        <v>732</v>
      </c>
      <c r="L17" s="9" t="str">
        <f t="shared" si="0"/>
        <v>Yes</v>
      </c>
    </row>
    <row r="18" spans="1:12" x14ac:dyDescent="0.25">
      <c r="A18" s="3" t="s">
        <v>986</v>
      </c>
      <c r="B18" s="33" t="s">
        <v>217</v>
      </c>
      <c r="C18" s="34">
        <v>21463</v>
      </c>
      <c r="D18" s="11" t="str">
        <f t="shared" si="1"/>
        <v>N/A</v>
      </c>
      <c r="E18" s="34">
        <v>21291</v>
      </c>
      <c r="F18" s="11" t="str">
        <f t="shared" si="2"/>
        <v>N/A</v>
      </c>
      <c r="G18" s="34">
        <v>20845</v>
      </c>
      <c r="H18" s="11" t="str">
        <f t="shared" si="3"/>
        <v>N/A</v>
      </c>
      <c r="I18" s="12">
        <v>-0.80100000000000005</v>
      </c>
      <c r="J18" s="12">
        <v>-2.09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158949</v>
      </c>
      <c r="D20" s="11" t="str">
        <f t="shared" si="1"/>
        <v>N/A</v>
      </c>
      <c r="E20" s="34">
        <v>162267</v>
      </c>
      <c r="F20" s="11" t="str">
        <f t="shared" si="2"/>
        <v>N/A</v>
      </c>
      <c r="G20" s="34">
        <v>163783</v>
      </c>
      <c r="H20" s="11" t="str">
        <f t="shared" si="3"/>
        <v>N/A</v>
      </c>
      <c r="I20" s="12">
        <v>2.0870000000000002</v>
      </c>
      <c r="J20" s="12">
        <v>0.93430000000000002</v>
      </c>
      <c r="K20" s="41" t="s">
        <v>732</v>
      </c>
      <c r="L20" s="9" t="str">
        <f t="shared" si="0"/>
        <v>Yes</v>
      </c>
    </row>
    <row r="21" spans="1:12" x14ac:dyDescent="0.25">
      <c r="A21" s="3" t="s">
        <v>988</v>
      </c>
      <c r="B21" s="33" t="s">
        <v>217</v>
      </c>
      <c r="C21" s="34">
        <v>144981</v>
      </c>
      <c r="D21" s="11" t="str">
        <f t="shared" si="1"/>
        <v>N/A</v>
      </c>
      <c r="E21" s="34">
        <v>146938</v>
      </c>
      <c r="F21" s="11" t="str">
        <f t="shared" si="2"/>
        <v>N/A</v>
      </c>
      <c r="G21" s="34">
        <v>147933</v>
      </c>
      <c r="H21" s="11" t="str">
        <f t="shared" si="3"/>
        <v>N/A</v>
      </c>
      <c r="I21" s="12">
        <v>1.35</v>
      </c>
      <c r="J21" s="12">
        <v>0.67720000000000002</v>
      </c>
      <c r="K21" s="41" t="s">
        <v>732</v>
      </c>
      <c r="L21" s="9" t="str">
        <f t="shared" si="0"/>
        <v>Yes</v>
      </c>
    </row>
    <row r="22" spans="1:12" x14ac:dyDescent="0.25">
      <c r="A22" s="3" t="s">
        <v>989</v>
      </c>
      <c r="B22" s="33" t="s">
        <v>217</v>
      </c>
      <c r="C22" s="34">
        <v>3307</v>
      </c>
      <c r="D22" s="11" t="str">
        <f t="shared" si="1"/>
        <v>N/A</v>
      </c>
      <c r="E22" s="34">
        <v>3540</v>
      </c>
      <c r="F22" s="11" t="str">
        <f t="shared" si="2"/>
        <v>N/A</v>
      </c>
      <c r="G22" s="34">
        <v>3709</v>
      </c>
      <c r="H22" s="11" t="str">
        <f t="shared" si="3"/>
        <v>N/A</v>
      </c>
      <c r="I22" s="12">
        <v>7.0460000000000003</v>
      </c>
      <c r="J22" s="12">
        <v>4.774</v>
      </c>
      <c r="K22" s="41" t="s">
        <v>732</v>
      </c>
      <c r="L22" s="9" t="str">
        <f t="shared" si="0"/>
        <v>Yes</v>
      </c>
    </row>
    <row r="23" spans="1:12" x14ac:dyDescent="0.25">
      <c r="A23" s="3" t="s">
        <v>990</v>
      </c>
      <c r="B23" s="33" t="s">
        <v>217</v>
      </c>
      <c r="C23" s="34">
        <v>2980</v>
      </c>
      <c r="D23" s="11" t="str">
        <f t="shared" si="1"/>
        <v>N/A</v>
      </c>
      <c r="E23" s="34">
        <v>3557</v>
      </c>
      <c r="F23" s="11" t="str">
        <f t="shared" si="2"/>
        <v>N/A</v>
      </c>
      <c r="G23" s="34">
        <v>3271</v>
      </c>
      <c r="H23" s="11" t="str">
        <f t="shared" si="3"/>
        <v>N/A</v>
      </c>
      <c r="I23" s="12">
        <v>19.36</v>
      </c>
      <c r="J23" s="12">
        <v>-8.0399999999999991</v>
      </c>
      <c r="K23" s="41" t="s">
        <v>732</v>
      </c>
      <c r="L23" s="9" t="str">
        <f t="shared" si="0"/>
        <v>Yes</v>
      </c>
    </row>
    <row r="24" spans="1:12" x14ac:dyDescent="0.25">
      <c r="A24" s="3" t="s">
        <v>991</v>
      </c>
      <c r="B24" s="33" t="s">
        <v>217</v>
      </c>
      <c r="C24" s="34">
        <v>7681</v>
      </c>
      <c r="D24" s="11" t="str">
        <f t="shared" si="1"/>
        <v>N/A</v>
      </c>
      <c r="E24" s="34">
        <v>8232</v>
      </c>
      <c r="F24" s="11" t="str">
        <f t="shared" si="2"/>
        <v>N/A</v>
      </c>
      <c r="G24" s="34">
        <v>8870</v>
      </c>
      <c r="H24" s="11" t="str">
        <f t="shared" si="3"/>
        <v>N/A</v>
      </c>
      <c r="I24" s="12">
        <v>7.1740000000000004</v>
      </c>
      <c r="J24" s="12">
        <v>7.75</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329512</v>
      </c>
      <c r="D26" s="11" t="str">
        <f t="shared" si="1"/>
        <v>N/A</v>
      </c>
      <c r="E26" s="34">
        <v>346694</v>
      </c>
      <c r="F26" s="11" t="str">
        <f t="shared" si="2"/>
        <v>N/A</v>
      </c>
      <c r="G26" s="34">
        <v>378165</v>
      </c>
      <c r="H26" s="11" t="str">
        <f t="shared" si="3"/>
        <v>N/A</v>
      </c>
      <c r="I26" s="12">
        <v>5.2140000000000004</v>
      </c>
      <c r="J26" s="12">
        <v>9.077</v>
      </c>
      <c r="K26" s="41" t="s">
        <v>732</v>
      </c>
      <c r="L26" s="9" t="str">
        <f t="shared" si="0"/>
        <v>Yes</v>
      </c>
    </row>
    <row r="27" spans="1:12" x14ac:dyDescent="0.25">
      <c r="A27" s="3" t="s">
        <v>993</v>
      </c>
      <c r="B27" s="33" t="s">
        <v>217</v>
      </c>
      <c r="C27" s="34">
        <v>91860</v>
      </c>
      <c r="D27" s="11" t="str">
        <f t="shared" si="1"/>
        <v>N/A</v>
      </c>
      <c r="E27" s="34">
        <v>96002</v>
      </c>
      <c r="F27" s="11" t="str">
        <f t="shared" si="2"/>
        <v>N/A</v>
      </c>
      <c r="G27" s="34">
        <v>97416</v>
      </c>
      <c r="H27" s="11" t="str">
        <f t="shared" si="3"/>
        <v>N/A</v>
      </c>
      <c r="I27" s="12">
        <v>4.5090000000000003</v>
      </c>
      <c r="J27" s="12">
        <v>1.4730000000000001</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5891</v>
      </c>
      <c r="D29" s="11" t="str">
        <f t="shared" si="1"/>
        <v>N/A</v>
      </c>
      <c r="E29" s="34">
        <v>5548</v>
      </c>
      <c r="F29" s="11" t="str">
        <f t="shared" si="2"/>
        <v>N/A</v>
      </c>
      <c r="G29" s="101">
        <v>5450</v>
      </c>
      <c r="H29" s="11" t="str">
        <f t="shared" si="3"/>
        <v>N/A</v>
      </c>
      <c r="I29" s="12">
        <v>-5.82</v>
      </c>
      <c r="J29" s="12">
        <v>-1.77</v>
      </c>
      <c r="K29" s="41" t="s">
        <v>732</v>
      </c>
      <c r="L29" s="9" t="str">
        <f t="shared" si="0"/>
        <v>Yes</v>
      </c>
    </row>
    <row r="30" spans="1:12" x14ac:dyDescent="0.25">
      <c r="A30" s="3" t="s">
        <v>996</v>
      </c>
      <c r="B30" s="33" t="s">
        <v>217</v>
      </c>
      <c r="C30" s="34">
        <v>207800</v>
      </c>
      <c r="D30" s="11" t="str">
        <f t="shared" si="1"/>
        <v>N/A</v>
      </c>
      <c r="E30" s="34">
        <v>223268</v>
      </c>
      <c r="F30" s="11" t="str">
        <f t="shared" si="2"/>
        <v>N/A</v>
      </c>
      <c r="G30" s="34">
        <v>251738</v>
      </c>
      <c r="H30" s="11" t="str">
        <f t="shared" si="3"/>
        <v>N/A</v>
      </c>
      <c r="I30" s="12">
        <v>7.444</v>
      </c>
      <c r="J30" s="12">
        <v>12.75</v>
      </c>
      <c r="K30" s="41" t="s">
        <v>732</v>
      </c>
      <c r="L30" s="9" t="str">
        <f t="shared" si="0"/>
        <v>Yes</v>
      </c>
    </row>
    <row r="31" spans="1:12" x14ac:dyDescent="0.25">
      <c r="A31" s="3" t="s">
        <v>997</v>
      </c>
      <c r="B31" s="33" t="s">
        <v>217</v>
      </c>
      <c r="C31" s="34">
        <v>13614</v>
      </c>
      <c r="D31" s="11" t="str">
        <f t="shared" si="1"/>
        <v>N/A</v>
      </c>
      <c r="E31" s="34">
        <v>11343</v>
      </c>
      <c r="F31" s="11" t="str">
        <f t="shared" si="2"/>
        <v>N/A</v>
      </c>
      <c r="G31" s="34">
        <v>11727</v>
      </c>
      <c r="H31" s="11" t="str">
        <f t="shared" si="3"/>
        <v>N/A</v>
      </c>
      <c r="I31" s="12">
        <v>-16.7</v>
      </c>
      <c r="J31" s="12">
        <v>3.3849999999999998</v>
      </c>
      <c r="K31" s="41" t="s">
        <v>732</v>
      </c>
      <c r="L31" s="9" t="str">
        <f t="shared" si="0"/>
        <v>Yes</v>
      </c>
    </row>
    <row r="32" spans="1:12" x14ac:dyDescent="0.25">
      <c r="A32" s="3" t="s">
        <v>998</v>
      </c>
      <c r="B32" s="33" t="s">
        <v>217</v>
      </c>
      <c r="C32" s="34">
        <v>10347</v>
      </c>
      <c r="D32" s="11" t="str">
        <f t="shared" si="1"/>
        <v>N/A</v>
      </c>
      <c r="E32" s="34">
        <v>10533</v>
      </c>
      <c r="F32" s="11" t="str">
        <f t="shared" si="2"/>
        <v>N/A</v>
      </c>
      <c r="G32" s="34">
        <v>11834</v>
      </c>
      <c r="H32" s="11" t="str">
        <f t="shared" si="3"/>
        <v>N/A</v>
      </c>
      <c r="I32" s="12">
        <v>1.798</v>
      </c>
      <c r="J32" s="12">
        <v>12.35</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106765</v>
      </c>
      <c r="D34" s="11" t="str">
        <f t="shared" si="1"/>
        <v>N/A</v>
      </c>
      <c r="E34" s="34">
        <v>109474</v>
      </c>
      <c r="F34" s="11" t="str">
        <f t="shared" si="2"/>
        <v>N/A</v>
      </c>
      <c r="G34" s="34">
        <v>111833</v>
      </c>
      <c r="H34" s="11" t="str">
        <f t="shared" si="3"/>
        <v>N/A</v>
      </c>
      <c r="I34" s="12">
        <v>2.5369999999999999</v>
      </c>
      <c r="J34" s="12">
        <v>2.1549999999999998</v>
      </c>
      <c r="K34" s="41" t="s">
        <v>732</v>
      </c>
      <c r="L34" s="9" t="str">
        <f t="shared" si="0"/>
        <v>Yes</v>
      </c>
    </row>
    <row r="35" spans="1:12" x14ac:dyDescent="0.25">
      <c r="A35" s="3" t="s">
        <v>1000</v>
      </c>
      <c r="B35" s="33" t="s">
        <v>217</v>
      </c>
      <c r="C35" s="34">
        <v>53752</v>
      </c>
      <c r="D35" s="11" t="str">
        <f t="shared" si="1"/>
        <v>N/A</v>
      </c>
      <c r="E35" s="34">
        <v>56062</v>
      </c>
      <c r="F35" s="11" t="str">
        <f t="shared" si="2"/>
        <v>N/A</v>
      </c>
      <c r="G35" s="34">
        <v>58224</v>
      </c>
      <c r="H35" s="11" t="str">
        <f t="shared" si="3"/>
        <v>N/A</v>
      </c>
      <c r="I35" s="12">
        <v>4.298</v>
      </c>
      <c r="J35" s="12">
        <v>3.8559999999999999</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12144</v>
      </c>
      <c r="D37" s="11" t="str">
        <f t="shared" si="1"/>
        <v>N/A</v>
      </c>
      <c r="E37" s="34">
        <v>12910</v>
      </c>
      <c r="F37" s="11" t="str">
        <f t="shared" si="2"/>
        <v>N/A</v>
      </c>
      <c r="G37" s="34">
        <v>12893</v>
      </c>
      <c r="H37" s="11" t="str">
        <f t="shared" si="3"/>
        <v>N/A</v>
      </c>
      <c r="I37" s="12">
        <v>6.3079999999999998</v>
      </c>
      <c r="J37" s="12">
        <v>-0.13200000000000001</v>
      </c>
      <c r="K37" s="41" t="s">
        <v>732</v>
      </c>
      <c r="L37" s="9" t="str">
        <f t="shared" si="0"/>
        <v>Yes</v>
      </c>
    </row>
    <row r="38" spans="1:12" x14ac:dyDescent="0.25">
      <c r="A38" s="3" t="s">
        <v>1003</v>
      </c>
      <c r="B38" s="33" t="s">
        <v>217</v>
      </c>
      <c r="C38" s="34">
        <v>25033</v>
      </c>
      <c r="D38" s="11" t="str">
        <f t="shared" si="1"/>
        <v>N/A</v>
      </c>
      <c r="E38" s="34">
        <v>25112</v>
      </c>
      <c r="F38" s="11" t="str">
        <f t="shared" si="2"/>
        <v>N/A</v>
      </c>
      <c r="G38" s="34">
        <v>25376</v>
      </c>
      <c r="H38" s="11" t="str">
        <f t="shared" si="3"/>
        <v>N/A</v>
      </c>
      <c r="I38" s="12">
        <v>0.31559999999999999</v>
      </c>
      <c r="J38" s="12">
        <v>1.0509999999999999</v>
      </c>
      <c r="K38" s="41" t="s">
        <v>732</v>
      </c>
      <c r="L38" s="9" t="str">
        <f t="shared" si="0"/>
        <v>Yes</v>
      </c>
    </row>
    <row r="39" spans="1:12" x14ac:dyDescent="0.25">
      <c r="A39" s="3" t="s">
        <v>1004</v>
      </c>
      <c r="B39" s="33" t="s">
        <v>217</v>
      </c>
      <c r="C39" s="34">
        <v>15836</v>
      </c>
      <c r="D39" s="11" t="str">
        <f t="shared" si="1"/>
        <v>N/A</v>
      </c>
      <c r="E39" s="34">
        <v>15390</v>
      </c>
      <c r="F39" s="11" t="str">
        <f t="shared" si="2"/>
        <v>N/A</v>
      </c>
      <c r="G39" s="34">
        <v>15340</v>
      </c>
      <c r="H39" s="11" t="str">
        <f t="shared" si="3"/>
        <v>N/A</v>
      </c>
      <c r="I39" s="12">
        <v>-2.82</v>
      </c>
      <c r="J39" s="12">
        <v>-0.32500000000000001</v>
      </c>
      <c r="K39" s="41" t="s">
        <v>732</v>
      </c>
      <c r="L39" s="9" t="str">
        <f t="shared" si="0"/>
        <v>Yes</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4138320694</v>
      </c>
      <c r="D41" s="11" t="str">
        <f t="shared" si="1"/>
        <v>N/A</v>
      </c>
      <c r="E41" s="43">
        <v>3910443731</v>
      </c>
      <c r="F41" s="11" t="str">
        <f t="shared" si="2"/>
        <v>N/A</v>
      </c>
      <c r="G41" s="43">
        <v>4149096739</v>
      </c>
      <c r="H41" s="11" t="str">
        <f t="shared" si="3"/>
        <v>N/A</v>
      </c>
      <c r="I41" s="12">
        <v>-5.51</v>
      </c>
      <c r="J41" s="12">
        <v>6.1029999999999998</v>
      </c>
      <c r="K41" s="41" t="s">
        <v>732</v>
      </c>
      <c r="L41" s="9" t="str">
        <f t="shared" si="0"/>
        <v>Yes</v>
      </c>
    </row>
    <row r="42" spans="1:12" x14ac:dyDescent="0.25">
      <c r="A42" s="42" t="s">
        <v>1502</v>
      </c>
      <c r="B42" s="33" t="s">
        <v>217</v>
      </c>
      <c r="C42" s="43">
        <v>6354.5930472999999</v>
      </c>
      <c r="D42" s="11" t="str">
        <f t="shared" si="1"/>
        <v>N/A</v>
      </c>
      <c r="E42" s="43">
        <v>5800.2274305999999</v>
      </c>
      <c r="F42" s="11" t="str">
        <f t="shared" si="2"/>
        <v>N/A</v>
      </c>
      <c r="G42" s="43">
        <v>5859.3212991</v>
      </c>
      <c r="H42" s="11" t="str">
        <f t="shared" si="3"/>
        <v>N/A</v>
      </c>
      <c r="I42" s="12">
        <v>-8.7200000000000006</v>
      </c>
      <c r="J42" s="12">
        <v>1.0189999999999999</v>
      </c>
      <c r="K42" s="41" t="s">
        <v>732</v>
      </c>
      <c r="L42" s="9" t="str">
        <f t="shared" si="0"/>
        <v>Yes</v>
      </c>
    </row>
    <row r="43" spans="1:12" x14ac:dyDescent="0.25">
      <c r="A43" s="42" t="s">
        <v>1503</v>
      </c>
      <c r="B43" s="33" t="s">
        <v>217</v>
      </c>
      <c r="C43" s="43">
        <v>6950.1030241999997</v>
      </c>
      <c r="D43" s="11" t="str">
        <f t="shared" si="1"/>
        <v>N/A</v>
      </c>
      <c r="E43" s="43">
        <v>6291.2362743000003</v>
      </c>
      <c r="F43" s="11" t="str">
        <f t="shared" si="2"/>
        <v>N/A</v>
      </c>
      <c r="G43" s="43">
        <v>6382.1064290000004</v>
      </c>
      <c r="H43" s="11" t="str">
        <f t="shared" si="3"/>
        <v>N/A</v>
      </c>
      <c r="I43" s="12">
        <v>-9.48</v>
      </c>
      <c r="J43" s="12">
        <v>1.444</v>
      </c>
      <c r="K43" s="41" t="s">
        <v>732</v>
      </c>
      <c r="L43" s="9" t="str">
        <f t="shared" si="0"/>
        <v>Yes</v>
      </c>
    </row>
    <row r="44" spans="1:12" x14ac:dyDescent="0.25">
      <c r="A44" s="4" t="s">
        <v>107</v>
      </c>
      <c r="B44" s="33" t="s">
        <v>217</v>
      </c>
      <c r="C44" s="43">
        <v>53487994</v>
      </c>
      <c r="D44" s="11" t="str">
        <f t="shared" si="1"/>
        <v>N/A</v>
      </c>
      <c r="E44" s="43">
        <v>59658828</v>
      </c>
      <c r="F44" s="11" t="str">
        <f t="shared" si="2"/>
        <v>N/A</v>
      </c>
      <c r="G44" s="43">
        <v>61086500</v>
      </c>
      <c r="H44" s="11" t="str">
        <f t="shared" si="3"/>
        <v>N/A</v>
      </c>
      <c r="I44" s="12">
        <v>11.54</v>
      </c>
      <c r="J44" s="12">
        <v>2.3929999999999998</v>
      </c>
      <c r="K44" s="41" t="s">
        <v>732</v>
      </c>
      <c r="L44" s="9" t="str">
        <f t="shared" si="0"/>
        <v>Yes</v>
      </c>
    </row>
    <row r="45" spans="1:12" x14ac:dyDescent="0.25">
      <c r="A45" s="42" t="s">
        <v>162</v>
      </c>
      <c r="B45" s="41" t="s">
        <v>221</v>
      </c>
      <c r="C45" s="1">
        <v>535</v>
      </c>
      <c r="D45" s="11" t="str">
        <f>IF($B45="N/A","N/A",IF(C45&gt;0,"No",IF(C45&lt;0,"No","Yes")))</f>
        <v>No</v>
      </c>
      <c r="E45" s="1">
        <v>447</v>
      </c>
      <c r="F45" s="11" t="str">
        <f>IF($B45="N/A","N/A",IF(E45&gt;0,"No",IF(E45&lt;0,"No","Yes")))</f>
        <v>No</v>
      </c>
      <c r="G45" s="1">
        <v>269</v>
      </c>
      <c r="H45" s="11" t="str">
        <f>IF($B45="N/A","N/A",IF(G45&gt;0,"No",IF(G45&lt;0,"No","Yes")))</f>
        <v>No</v>
      </c>
      <c r="I45" s="12">
        <v>-16.399999999999999</v>
      </c>
      <c r="J45" s="12">
        <v>-39.799999999999997</v>
      </c>
      <c r="K45" s="41" t="s">
        <v>732</v>
      </c>
      <c r="L45" s="9" t="str">
        <f t="shared" si="0"/>
        <v>No</v>
      </c>
    </row>
    <row r="46" spans="1:12" x14ac:dyDescent="0.25">
      <c r="A46" s="42" t="s">
        <v>160</v>
      </c>
      <c r="B46" s="33" t="s">
        <v>217</v>
      </c>
      <c r="C46" s="43">
        <v>1131161</v>
      </c>
      <c r="D46" s="11" t="str">
        <f t="shared" ref="D46:D47" si="4">IF($B46="N/A","N/A",IF(C46&gt;10,"No",IF(C46&lt;-10,"No","Yes")))</f>
        <v>N/A</v>
      </c>
      <c r="E46" s="43">
        <v>1367819</v>
      </c>
      <c r="F46" s="11" t="str">
        <f t="shared" ref="F46:F47" si="5">IF($B46="N/A","N/A",IF(E46&gt;10,"No",IF(E46&lt;-10,"No","Yes")))</f>
        <v>N/A</v>
      </c>
      <c r="G46" s="43">
        <v>328172</v>
      </c>
      <c r="H46" s="11" t="str">
        <f t="shared" ref="H46:H47" si="6">IF($B46="N/A","N/A",IF(G46&gt;10,"No",IF(G46&lt;-10,"No","Yes")))</f>
        <v>N/A</v>
      </c>
      <c r="I46" s="12">
        <v>20.92</v>
      </c>
      <c r="J46" s="12">
        <v>-76</v>
      </c>
      <c r="K46" s="41" t="s">
        <v>732</v>
      </c>
      <c r="L46" s="9" t="str">
        <f t="shared" si="0"/>
        <v>No</v>
      </c>
    </row>
    <row r="47" spans="1:12" x14ac:dyDescent="0.25">
      <c r="A47" s="42" t="s">
        <v>1289</v>
      </c>
      <c r="B47" s="33" t="s">
        <v>217</v>
      </c>
      <c r="C47" s="43">
        <v>2114.3196262000001</v>
      </c>
      <c r="D47" s="11" t="str">
        <f t="shared" si="4"/>
        <v>N/A</v>
      </c>
      <c r="E47" s="43">
        <v>3059.9977629</v>
      </c>
      <c r="F47" s="11" t="str">
        <f t="shared" si="5"/>
        <v>N/A</v>
      </c>
      <c r="G47" s="43">
        <v>1219.9702602</v>
      </c>
      <c r="H47" s="11" t="str">
        <f t="shared" si="6"/>
        <v>N/A</v>
      </c>
      <c r="I47" s="12">
        <v>44.73</v>
      </c>
      <c r="J47" s="12">
        <v>-60.1</v>
      </c>
      <c r="K47" s="41" t="s">
        <v>732</v>
      </c>
      <c r="L47" s="9" t="str">
        <f>IF(J47="Div by 0", "N/A", IF(OR(J47="N/A",K47="N/A"),"N/A", IF(J47&gt;VALUE(MID(K47,1,2)), "No", IF(J47&lt;-1*VALUE(MID(K47,1,2)), "No", "Yes"))))</f>
        <v>No</v>
      </c>
    </row>
    <row r="48" spans="1:12" x14ac:dyDescent="0.25">
      <c r="A48" s="42" t="s">
        <v>1504</v>
      </c>
      <c r="B48" s="33" t="s">
        <v>217</v>
      </c>
      <c r="C48" s="43">
        <v>17175.574839000001</v>
      </c>
      <c r="D48" s="11" t="str">
        <f t="shared" ref="D48:D74" si="7">IF($B48="N/A","N/A",IF(C48&gt;10,"No",IF(C48&lt;-10,"No","Yes")))</f>
        <v>N/A</v>
      </c>
      <c r="E48" s="43">
        <v>14973.389144999999</v>
      </c>
      <c r="F48" s="11" t="str">
        <f t="shared" ref="F48:F74" si="8">IF($B48="N/A","N/A",IF(E48&gt;10,"No",IF(E48&lt;-10,"No","Yes")))</f>
        <v>N/A</v>
      </c>
      <c r="G48" s="43">
        <v>15712.869833000001</v>
      </c>
      <c r="H48" s="11" t="str">
        <f t="shared" ref="H48:H74" si="9">IF($B48="N/A","N/A",IF(G48&gt;10,"No",IF(G48&lt;-10,"No","Yes")))</f>
        <v>N/A</v>
      </c>
      <c r="I48" s="12">
        <v>-12.8</v>
      </c>
      <c r="J48" s="12">
        <v>4.9390000000000001</v>
      </c>
      <c r="K48" s="41" t="s">
        <v>732</v>
      </c>
      <c r="L48" s="9" t="str">
        <f t="shared" ref="L48:L74" si="10">IF(J48="Div by 0", "N/A", IF(K48="N/A","N/A", IF(J48&gt;VALUE(MID(K48,1,2)), "No", IF(J48&lt;-1*VALUE(MID(K48,1,2)), "No", "Yes"))))</f>
        <v>Yes</v>
      </c>
    </row>
    <row r="49" spans="1:12" x14ac:dyDescent="0.25">
      <c r="A49" s="42" t="s">
        <v>1505</v>
      </c>
      <c r="B49" s="33" t="s">
        <v>217</v>
      </c>
      <c r="C49" s="43">
        <v>5610.8316253000003</v>
      </c>
      <c r="D49" s="11" t="str">
        <f t="shared" si="7"/>
        <v>N/A</v>
      </c>
      <c r="E49" s="43">
        <v>4977.7915303</v>
      </c>
      <c r="F49" s="11" t="str">
        <f t="shared" si="8"/>
        <v>N/A</v>
      </c>
      <c r="G49" s="43">
        <v>5236.3390890000001</v>
      </c>
      <c r="H49" s="11" t="str">
        <f t="shared" si="9"/>
        <v>N/A</v>
      </c>
      <c r="I49" s="12">
        <v>-11.3</v>
      </c>
      <c r="J49" s="12">
        <v>5.194</v>
      </c>
      <c r="K49" s="41" t="s">
        <v>732</v>
      </c>
      <c r="L49" s="9" t="str">
        <f t="shared" si="10"/>
        <v>Yes</v>
      </c>
    </row>
    <row r="50" spans="1:12" x14ac:dyDescent="0.25">
      <c r="A50" s="42" t="s">
        <v>1506</v>
      </c>
      <c r="B50" s="33" t="s">
        <v>217</v>
      </c>
      <c r="C50" s="43">
        <v>10573.621488000001</v>
      </c>
      <c r="D50" s="11" t="str">
        <f t="shared" si="7"/>
        <v>N/A</v>
      </c>
      <c r="E50" s="43">
        <v>7883.8218967000003</v>
      </c>
      <c r="F50" s="11" t="str">
        <f t="shared" si="8"/>
        <v>N/A</v>
      </c>
      <c r="G50" s="43">
        <v>7552.2260597000004</v>
      </c>
      <c r="H50" s="11" t="str">
        <f t="shared" si="9"/>
        <v>N/A</v>
      </c>
      <c r="I50" s="12">
        <v>-25.4</v>
      </c>
      <c r="J50" s="12">
        <v>-4.21</v>
      </c>
      <c r="K50" s="41" t="s">
        <v>732</v>
      </c>
      <c r="L50" s="9" t="str">
        <f t="shared" si="10"/>
        <v>Yes</v>
      </c>
    </row>
    <row r="51" spans="1:12" x14ac:dyDescent="0.25">
      <c r="A51" s="42" t="s">
        <v>1507</v>
      </c>
      <c r="B51" s="33" t="s">
        <v>217</v>
      </c>
      <c r="C51" s="43">
        <v>2476.2188491000002</v>
      </c>
      <c r="D51" s="11" t="str">
        <f t="shared" si="7"/>
        <v>N/A</v>
      </c>
      <c r="E51" s="43">
        <v>2037.0599479</v>
      </c>
      <c r="F51" s="11" t="str">
        <f t="shared" si="8"/>
        <v>N/A</v>
      </c>
      <c r="G51" s="43">
        <v>3735.9035281000001</v>
      </c>
      <c r="H51" s="11" t="str">
        <f t="shared" si="9"/>
        <v>N/A</v>
      </c>
      <c r="I51" s="12">
        <v>-17.7</v>
      </c>
      <c r="J51" s="12">
        <v>83.4</v>
      </c>
      <c r="K51" s="41" t="s">
        <v>732</v>
      </c>
      <c r="L51" s="9" t="str">
        <f t="shared" si="10"/>
        <v>No</v>
      </c>
    </row>
    <row r="52" spans="1:12" x14ac:dyDescent="0.25">
      <c r="A52" s="42" t="s">
        <v>1508</v>
      </c>
      <c r="B52" s="33" t="s">
        <v>217</v>
      </c>
      <c r="C52" s="43">
        <v>35831.196338000002</v>
      </c>
      <c r="D52" s="11" t="str">
        <f t="shared" si="7"/>
        <v>N/A</v>
      </c>
      <c r="E52" s="43">
        <v>31293.370719999999</v>
      </c>
      <c r="F52" s="11" t="str">
        <f t="shared" si="8"/>
        <v>N/A</v>
      </c>
      <c r="G52" s="43">
        <v>32535.215446999999</v>
      </c>
      <c r="H52" s="11" t="str">
        <f t="shared" si="9"/>
        <v>N/A</v>
      </c>
      <c r="I52" s="12">
        <v>-12.7</v>
      </c>
      <c r="J52" s="12">
        <v>3.968</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11872.310301</v>
      </c>
      <c r="D54" s="11" t="str">
        <f t="shared" si="7"/>
        <v>N/A</v>
      </c>
      <c r="E54" s="43">
        <v>10994.945355</v>
      </c>
      <c r="F54" s="11" t="str">
        <f t="shared" si="8"/>
        <v>N/A</v>
      </c>
      <c r="G54" s="43">
        <v>11841.430686</v>
      </c>
      <c r="H54" s="11" t="str">
        <f t="shared" si="9"/>
        <v>N/A</v>
      </c>
      <c r="I54" s="12">
        <v>-7.39</v>
      </c>
      <c r="J54" s="12">
        <v>7.6989999999999998</v>
      </c>
      <c r="K54" s="41" t="s">
        <v>732</v>
      </c>
      <c r="L54" s="9" t="str">
        <f t="shared" si="10"/>
        <v>Yes</v>
      </c>
    </row>
    <row r="55" spans="1:12" x14ac:dyDescent="0.25">
      <c r="A55" s="42" t="s">
        <v>1511</v>
      </c>
      <c r="B55" s="33" t="s">
        <v>217</v>
      </c>
      <c r="C55" s="43">
        <v>10637.410508999999</v>
      </c>
      <c r="D55" s="11" t="str">
        <f t="shared" si="7"/>
        <v>N/A</v>
      </c>
      <c r="E55" s="43">
        <v>9638.9162844000002</v>
      </c>
      <c r="F55" s="11" t="str">
        <f t="shared" si="8"/>
        <v>N/A</v>
      </c>
      <c r="G55" s="43">
        <v>10403.593403999999</v>
      </c>
      <c r="H55" s="11" t="str">
        <f t="shared" si="9"/>
        <v>N/A</v>
      </c>
      <c r="I55" s="12">
        <v>-9.39</v>
      </c>
      <c r="J55" s="12">
        <v>7.9329999999999998</v>
      </c>
      <c r="K55" s="41" t="s">
        <v>732</v>
      </c>
      <c r="L55" s="9" t="str">
        <f t="shared" si="10"/>
        <v>Yes</v>
      </c>
    </row>
    <row r="56" spans="1:12" x14ac:dyDescent="0.25">
      <c r="A56" s="42" t="s">
        <v>1512</v>
      </c>
      <c r="B56" s="33" t="s">
        <v>217</v>
      </c>
      <c r="C56" s="43">
        <v>15268.393106</v>
      </c>
      <c r="D56" s="11" t="str">
        <f t="shared" si="7"/>
        <v>N/A</v>
      </c>
      <c r="E56" s="43">
        <v>13457.667514000001</v>
      </c>
      <c r="F56" s="11" t="str">
        <f t="shared" si="8"/>
        <v>N/A</v>
      </c>
      <c r="G56" s="43">
        <v>13113.696145</v>
      </c>
      <c r="H56" s="11" t="str">
        <f t="shared" si="9"/>
        <v>N/A</v>
      </c>
      <c r="I56" s="12">
        <v>-11.9</v>
      </c>
      <c r="J56" s="12">
        <v>-2.56</v>
      </c>
      <c r="K56" s="41" t="s">
        <v>732</v>
      </c>
      <c r="L56" s="9" t="str">
        <f t="shared" si="10"/>
        <v>Yes</v>
      </c>
    </row>
    <row r="57" spans="1:12" x14ac:dyDescent="0.25">
      <c r="A57" s="42" t="s">
        <v>1513</v>
      </c>
      <c r="B57" s="33" t="s">
        <v>217</v>
      </c>
      <c r="C57" s="43">
        <v>5140.0838925999997</v>
      </c>
      <c r="D57" s="11" t="str">
        <f t="shared" si="7"/>
        <v>N/A</v>
      </c>
      <c r="E57" s="43">
        <v>4635.9940961000002</v>
      </c>
      <c r="F57" s="11" t="str">
        <f t="shared" si="8"/>
        <v>N/A</v>
      </c>
      <c r="G57" s="43">
        <v>5695.5267501999997</v>
      </c>
      <c r="H57" s="11" t="str">
        <f t="shared" si="9"/>
        <v>N/A</v>
      </c>
      <c r="I57" s="12">
        <v>-9.81</v>
      </c>
      <c r="J57" s="12">
        <v>22.85</v>
      </c>
      <c r="K57" s="41" t="s">
        <v>732</v>
      </c>
      <c r="L57" s="9" t="str">
        <f t="shared" si="10"/>
        <v>Yes</v>
      </c>
    </row>
    <row r="58" spans="1:12" x14ac:dyDescent="0.25">
      <c r="A58" s="42" t="s">
        <v>1514</v>
      </c>
      <c r="B58" s="33" t="s">
        <v>217</v>
      </c>
      <c r="C58" s="43">
        <v>36331.130190999997</v>
      </c>
      <c r="D58" s="11" t="str">
        <f t="shared" si="7"/>
        <v>N/A</v>
      </c>
      <c r="E58" s="43">
        <v>36888.161200000002</v>
      </c>
      <c r="F58" s="11" t="str">
        <f t="shared" si="8"/>
        <v>N/A</v>
      </c>
      <c r="G58" s="43">
        <v>37555.974295</v>
      </c>
      <c r="H58" s="11" t="str">
        <f t="shared" si="9"/>
        <v>N/A</v>
      </c>
      <c r="I58" s="12">
        <v>1.5329999999999999</v>
      </c>
      <c r="J58" s="12">
        <v>1.81</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2417.5215379000001</v>
      </c>
      <c r="D60" s="11" t="str">
        <f t="shared" si="7"/>
        <v>N/A</v>
      </c>
      <c r="E60" s="43">
        <v>2417.9537835000001</v>
      </c>
      <c r="F60" s="11" t="str">
        <f t="shared" si="8"/>
        <v>N/A</v>
      </c>
      <c r="G60" s="43">
        <v>2341.507231</v>
      </c>
      <c r="H60" s="11" t="str">
        <f t="shared" si="9"/>
        <v>N/A</v>
      </c>
      <c r="I60" s="12">
        <v>1.7899999999999999E-2</v>
      </c>
      <c r="J60" s="12">
        <v>-3.16</v>
      </c>
      <c r="K60" s="41" t="s">
        <v>732</v>
      </c>
      <c r="L60" s="9" t="str">
        <f t="shared" si="10"/>
        <v>Yes</v>
      </c>
    </row>
    <row r="61" spans="1:12" x14ac:dyDescent="0.25">
      <c r="A61" s="42" t="s">
        <v>1517</v>
      </c>
      <c r="B61" s="33" t="s">
        <v>217</v>
      </c>
      <c r="C61" s="43">
        <v>2278.4427716</v>
      </c>
      <c r="D61" s="11" t="str">
        <f t="shared" si="7"/>
        <v>N/A</v>
      </c>
      <c r="E61" s="43">
        <v>2321.6270598999999</v>
      </c>
      <c r="F61" s="11" t="str">
        <f t="shared" si="8"/>
        <v>N/A</v>
      </c>
      <c r="G61" s="43">
        <v>2249.6746428000001</v>
      </c>
      <c r="H61" s="11" t="str">
        <f t="shared" si="9"/>
        <v>N/A</v>
      </c>
      <c r="I61" s="12">
        <v>1.895</v>
      </c>
      <c r="J61" s="12">
        <v>-3.1</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2323.2239009</v>
      </c>
      <c r="D63" s="11" t="str">
        <f t="shared" si="7"/>
        <v>N/A</v>
      </c>
      <c r="E63" s="43">
        <v>2409.1097693000002</v>
      </c>
      <c r="F63" s="11" t="str">
        <f t="shared" si="8"/>
        <v>N/A</v>
      </c>
      <c r="G63" s="43">
        <v>2334.2401835000001</v>
      </c>
      <c r="H63" s="11" t="str">
        <f t="shared" si="9"/>
        <v>N/A</v>
      </c>
      <c r="I63" s="12">
        <v>3.6970000000000001</v>
      </c>
      <c r="J63" s="12">
        <v>-3.11</v>
      </c>
      <c r="K63" s="41" t="s">
        <v>732</v>
      </c>
      <c r="L63" s="9" t="str">
        <f t="shared" si="10"/>
        <v>Yes</v>
      </c>
    </row>
    <row r="64" spans="1:12" x14ac:dyDescent="0.25">
      <c r="A64" s="42" t="s">
        <v>1520</v>
      </c>
      <c r="B64" s="33" t="s">
        <v>217</v>
      </c>
      <c r="C64" s="43">
        <v>2045.5486573999999</v>
      </c>
      <c r="D64" s="11" t="str">
        <f t="shared" si="7"/>
        <v>N/A</v>
      </c>
      <c r="E64" s="43">
        <v>2053.6583971</v>
      </c>
      <c r="F64" s="11" t="str">
        <f t="shared" si="8"/>
        <v>N/A</v>
      </c>
      <c r="G64" s="43">
        <v>2017.7584155</v>
      </c>
      <c r="H64" s="11" t="str">
        <f t="shared" si="9"/>
        <v>N/A</v>
      </c>
      <c r="I64" s="12">
        <v>0.39650000000000002</v>
      </c>
      <c r="J64" s="12">
        <v>-1.75</v>
      </c>
      <c r="K64" s="41" t="s">
        <v>732</v>
      </c>
      <c r="L64" s="9" t="str">
        <f t="shared" si="10"/>
        <v>Yes</v>
      </c>
    </row>
    <row r="65" spans="1:12" x14ac:dyDescent="0.25">
      <c r="A65" s="42" t="s">
        <v>1521</v>
      </c>
      <c r="B65" s="33" t="s">
        <v>217</v>
      </c>
      <c r="C65" s="43">
        <v>2034.3409724999999</v>
      </c>
      <c r="D65" s="11" t="str">
        <f t="shared" si="7"/>
        <v>N/A</v>
      </c>
      <c r="E65" s="43">
        <v>1950.1843428</v>
      </c>
      <c r="F65" s="11" t="str">
        <f t="shared" si="8"/>
        <v>N/A</v>
      </c>
      <c r="G65" s="43">
        <v>1972.2195787000001</v>
      </c>
      <c r="H65" s="11" t="str">
        <f t="shared" si="9"/>
        <v>N/A</v>
      </c>
      <c r="I65" s="12">
        <v>-4.1399999999999997</v>
      </c>
      <c r="J65" s="12">
        <v>1.1299999999999999</v>
      </c>
      <c r="K65" s="41" t="s">
        <v>732</v>
      </c>
      <c r="L65" s="9" t="str">
        <f t="shared" si="10"/>
        <v>Yes</v>
      </c>
    </row>
    <row r="66" spans="1:12" x14ac:dyDescent="0.25">
      <c r="A66" s="42" t="s">
        <v>1522</v>
      </c>
      <c r="B66" s="33" t="s">
        <v>217</v>
      </c>
      <c r="C66" s="43">
        <v>11680.483522</v>
      </c>
      <c r="D66" s="11" t="str">
        <f t="shared" si="7"/>
        <v>N/A</v>
      </c>
      <c r="E66" s="43">
        <v>11526.283395</v>
      </c>
      <c r="F66" s="11" t="str">
        <f t="shared" si="8"/>
        <v>N/A</v>
      </c>
      <c r="G66" s="43">
        <v>10353.682693999999</v>
      </c>
      <c r="H66" s="11" t="str">
        <f t="shared" si="9"/>
        <v>N/A</v>
      </c>
      <c r="I66" s="12">
        <v>-1.32</v>
      </c>
      <c r="J66" s="12">
        <v>-10.199999999999999</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4614.5653257000004</v>
      </c>
      <c r="D68" s="11" t="str">
        <f t="shared" si="7"/>
        <v>N/A</v>
      </c>
      <c r="E68" s="43">
        <v>4140.0286735</v>
      </c>
      <c r="F68" s="11" t="str">
        <f t="shared" si="8"/>
        <v>N/A</v>
      </c>
      <c r="G68" s="43">
        <v>4206.1796965000003</v>
      </c>
      <c r="H68" s="11" t="str">
        <f t="shared" si="9"/>
        <v>N/A</v>
      </c>
      <c r="I68" s="12">
        <v>-10.3</v>
      </c>
      <c r="J68" s="12">
        <v>1.5980000000000001</v>
      </c>
      <c r="K68" s="41" t="s">
        <v>732</v>
      </c>
      <c r="L68" s="9" t="str">
        <f t="shared" si="10"/>
        <v>Yes</v>
      </c>
    </row>
    <row r="69" spans="1:12" x14ac:dyDescent="0.25">
      <c r="A69" s="42" t="s">
        <v>1525</v>
      </c>
      <c r="B69" s="33" t="s">
        <v>217</v>
      </c>
      <c r="C69" s="43">
        <v>4455.8966549999996</v>
      </c>
      <c r="D69" s="11" t="str">
        <f t="shared" si="7"/>
        <v>N/A</v>
      </c>
      <c r="E69" s="43">
        <v>4063.6306411</v>
      </c>
      <c r="F69" s="11" t="str">
        <f t="shared" si="8"/>
        <v>N/A</v>
      </c>
      <c r="G69" s="43">
        <v>4151.8101814000001</v>
      </c>
      <c r="H69" s="11" t="str">
        <f t="shared" si="9"/>
        <v>N/A</v>
      </c>
      <c r="I69" s="12">
        <v>-8.8000000000000007</v>
      </c>
      <c r="J69" s="12">
        <v>2.17</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5364.0346673000004</v>
      </c>
      <c r="D71" s="11" t="str">
        <f t="shared" si="7"/>
        <v>N/A</v>
      </c>
      <c r="E71" s="43">
        <v>4726.1310611999997</v>
      </c>
      <c r="F71" s="11" t="str">
        <f t="shared" si="8"/>
        <v>N/A</v>
      </c>
      <c r="G71" s="43">
        <v>4847.8962228</v>
      </c>
      <c r="H71" s="11" t="str">
        <f t="shared" si="9"/>
        <v>N/A</v>
      </c>
      <c r="I71" s="12">
        <v>-11.9</v>
      </c>
      <c r="J71" s="12">
        <v>2.5760000000000001</v>
      </c>
      <c r="K71" s="41" t="s">
        <v>732</v>
      </c>
      <c r="L71" s="9" t="str">
        <f t="shared" si="10"/>
        <v>Yes</v>
      </c>
    </row>
    <row r="72" spans="1:12" x14ac:dyDescent="0.25">
      <c r="A72" s="42" t="s">
        <v>1528</v>
      </c>
      <c r="B72" s="33" t="s">
        <v>217</v>
      </c>
      <c r="C72" s="43">
        <v>5652.3443853999997</v>
      </c>
      <c r="D72" s="11" t="str">
        <f t="shared" si="7"/>
        <v>N/A</v>
      </c>
      <c r="E72" s="43">
        <v>4939.5944568000004</v>
      </c>
      <c r="F72" s="11" t="str">
        <f t="shared" si="8"/>
        <v>N/A</v>
      </c>
      <c r="G72" s="43">
        <v>4954.5881147999999</v>
      </c>
      <c r="H72" s="11" t="str">
        <f t="shared" si="9"/>
        <v>N/A</v>
      </c>
      <c r="I72" s="12">
        <v>-12.6</v>
      </c>
      <c r="J72" s="12">
        <v>0.30349999999999999</v>
      </c>
      <c r="K72" s="41" t="s">
        <v>732</v>
      </c>
      <c r="L72" s="9" t="str">
        <f t="shared" si="10"/>
        <v>Yes</v>
      </c>
    </row>
    <row r="73" spans="1:12" x14ac:dyDescent="0.25">
      <c r="A73" s="42" t="s">
        <v>1529</v>
      </c>
      <c r="B73" s="33" t="s">
        <v>217</v>
      </c>
      <c r="C73" s="43">
        <v>2937.9095731000002</v>
      </c>
      <c r="D73" s="11" t="str">
        <f t="shared" si="7"/>
        <v>N/A</v>
      </c>
      <c r="E73" s="43">
        <v>2622.0136452000002</v>
      </c>
      <c r="F73" s="11" t="str">
        <f t="shared" si="8"/>
        <v>N/A</v>
      </c>
      <c r="G73" s="43">
        <v>2635.1462842000001</v>
      </c>
      <c r="H73" s="11" t="str">
        <f t="shared" si="9"/>
        <v>N/A</v>
      </c>
      <c r="I73" s="12">
        <v>-10.8</v>
      </c>
      <c r="J73" s="12">
        <v>0.50090000000000001</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743538801</v>
      </c>
      <c r="D75" s="11" t="str">
        <f t="shared" ref="D75:D144" si="11">IF($B75="N/A","N/A",IF(C75&gt;10,"No",IF(C75&lt;-10,"No","Yes")))</f>
        <v>N/A</v>
      </c>
      <c r="E75" s="43">
        <v>565850490</v>
      </c>
      <c r="F75" s="11" t="str">
        <f t="shared" ref="F75:F144" si="12">IF($B75="N/A","N/A",IF(E75&gt;10,"No",IF(E75&lt;-10,"No","Yes")))</f>
        <v>N/A</v>
      </c>
      <c r="G75" s="43">
        <v>581118641</v>
      </c>
      <c r="H75" s="11" t="str">
        <f t="shared" ref="H75:H144" si="13">IF($B75="N/A","N/A",IF(G75&gt;10,"No",IF(G75&lt;-10,"No","Yes")))</f>
        <v>N/A</v>
      </c>
      <c r="I75" s="12">
        <v>-23.9</v>
      </c>
      <c r="J75" s="12">
        <v>2.698</v>
      </c>
      <c r="K75" s="41" t="s">
        <v>732</v>
      </c>
      <c r="L75" s="9" t="str">
        <f t="shared" ref="L75:L135" si="14">IF(J75="Div by 0", "N/A", IF(K75="N/A","N/A", IF(J75&gt;VALUE(MID(K75,1,2)), "No", IF(J75&lt;-1*VALUE(MID(K75,1,2)), "No", "Yes"))))</f>
        <v>Yes</v>
      </c>
    </row>
    <row r="76" spans="1:12" x14ac:dyDescent="0.25">
      <c r="A76" s="42" t="s">
        <v>598</v>
      </c>
      <c r="B76" s="33" t="s">
        <v>217</v>
      </c>
      <c r="C76" s="34">
        <v>70562</v>
      </c>
      <c r="D76" s="11" t="str">
        <f t="shared" si="11"/>
        <v>N/A</v>
      </c>
      <c r="E76" s="34">
        <v>84305</v>
      </c>
      <c r="F76" s="11" t="str">
        <f t="shared" si="12"/>
        <v>N/A</v>
      </c>
      <c r="G76" s="34">
        <v>85268</v>
      </c>
      <c r="H76" s="11" t="str">
        <f t="shared" si="13"/>
        <v>N/A</v>
      </c>
      <c r="I76" s="12">
        <v>19.48</v>
      </c>
      <c r="J76" s="12">
        <v>1.1419999999999999</v>
      </c>
      <c r="K76" s="41" t="s">
        <v>732</v>
      </c>
      <c r="L76" s="9" t="str">
        <f t="shared" si="14"/>
        <v>Yes</v>
      </c>
    </row>
    <row r="77" spans="1:12" x14ac:dyDescent="0.25">
      <c r="A77" s="42" t="s">
        <v>1439</v>
      </c>
      <c r="B77" s="33" t="s">
        <v>217</v>
      </c>
      <c r="C77" s="43">
        <v>10537.382740999999</v>
      </c>
      <c r="D77" s="11" t="str">
        <f t="shared" si="11"/>
        <v>N/A</v>
      </c>
      <c r="E77" s="43">
        <v>6711.9446059000002</v>
      </c>
      <c r="F77" s="11" t="str">
        <f t="shared" si="12"/>
        <v>N/A</v>
      </c>
      <c r="G77" s="43">
        <v>6815.2019632000001</v>
      </c>
      <c r="H77" s="11" t="str">
        <f t="shared" si="13"/>
        <v>N/A</v>
      </c>
      <c r="I77" s="12">
        <v>-36.299999999999997</v>
      </c>
      <c r="J77" s="12">
        <v>1.538</v>
      </c>
      <c r="K77" s="41" t="s">
        <v>732</v>
      </c>
      <c r="L77" s="9" t="str">
        <f t="shared" si="14"/>
        <v>Yes</v>
      </c>
    </row>
    <row r="78" spans="1:12" x14ac:dyDescent="0.25">
      <c r="A78" s="42" t="s">
        <v>1440</v>
      </c>
      <c r="B78" s="33" t="s">
        <v>217</v>
      </c>
      <c r="C78" s="34">
        <v>8.3099401943999993</v>
      </c>
      <c r="D78" s="11" t="str">
        <f t="shared" si="11"/>
        <v>N/A</v>
      </c>
      <c r="E78" s="34">
        <v>5.0498665559999996</v>
      </c>
      <c r="F78" s="11" t="str">
        <f t="shared" si="12"/>
        <v>N/A</v>
      </c>
      <c r="G78" s="34">
        <v>5.0698972650999998</v>
      </c>
      <c r="H78" s="11" t="str">
        <f t="shared" si="13"/>
        <v>N/A</v>
      </c>
      <c r="I78" s="12">
        <v>-39.200000000000003</v>
      </c>
      <c r="J78" s="12">
        <v>0.3967</v>
      </c>
      <c r="K78" s="41" t="s">
        <v>732</v>
      </c>
      <c r="L78" s="9" t="str">
        <f t="shared" si="14"/>
        <v>Yes</v>
      </c>
    </row>
    <row r="79" spans="1:12" x14ac:dyDescent="0.25">
      <c r="A79" s="42" t="s">
        <v>599</v>
      </c>
      <c r="B79" s="33" t="s">
        <v>217</v>
      </c>
      <c r="C79" s="43">
        <v>801124</v>
      </c>
      <c r="D79" s="11" t="str">
        <f t="shared" si="11"/>
        <v>N/A</v>
      </c>
      <c r="E79" s="43">
        <v>1461608</v>
      </c>
      <c r="F79" s="11" t="str">
        <f t="shared" si="12"/>
        <v>N/A</v>
      </c>
      <c r="G79" s="43">
        <v>1727827</v>
      </c>
      <c r="H79" s="11" t="str">
        <f t="shared" si="13"/>
        <v>N/A</v>
      </c>
      <c r="I79" s="12">
        <v>82.44</v>
      </c>
      <c r="J79" s="12">
        <v>18.21</v>
      </c>
      <c r="K79" s="41" t="s">
        <v>732</v>
      </c>
      <c r="L79" s="9" t="str">
        <f t="shared" si="14"/>
        <v>Yes</v>
      </c>
    </row>
    <row r="80" spans="1:12" x14ac:dyDescent="0.25">
      <c r="A80" s="42" t="s">
        <v>600</v>
      </c>
      <c r="B80" s="33" t="s">
        <v>217</v>
      </c>
      <c r="C80" s="34">
        <v>239</v>
      </c>
      <c r="D80" s="11" t="str">
        <f t="shared" si="11"/>
        <v>N/A</v>
      </c>
      <c r="E80" s="34">
        <v>305</v>
      </c>
      <c r="F80" s="11" t="str">
        <f t="shared" si="12"/>
        <v>N/A</v>
      </c>
      <c r="G80" s="34">
        <v>318</v>
      </c>
      <c r="H80" s="11" t="str">
        <f t="shared" si="13"/>
        <v>N/A</v>
      </c>
      <c r="I80" s="12">
        <v>27.62</v>
      </c>
      <c r="J80" s="12">
        <v>4.2619999999999996</v>
      </c>
      <c r="K80" s="41" t="s">
        <v>732</v>
      </c>
      <c r="L80" s="9" t="str">
        <f t="shared" si="14"/>
        <v>Yes</v>
      </c>
    </row>
    <row r="81" spans="1:12" x14ac:dyDescent="0.25">
      <c r="A81" s="42" t="s">
        <v>1441</v>
      </c>
      <c r="B81" s="33" t="s">
        <v>217</v>
      </c>
      <c r="C81" s="43">
        <v>3351.9832636000001</v>
      </c>
      <c r="D81" s="11" t="str">
        <f t="shared" si="11"/>
        <v>N/A</v>
      </c>
      <c r="E81" s="43">
        <v>4792.1573770000005</v>
      </c>
      <c r="F81" s="11" t="str">
        <f t="shared" si="12"/>
        <v>N/A</v>
      </c>
      <c r="G81" s="43">
        <v>5433.4182389999996</v>
      </c>
      <c r="H81" s="11" t="str">
        <f t="shared" si="13"/>
        <v>N/A</v>
      </c>
      <c r="I81" s="12">
        <v>42.96</v>
      </c>
      <c r="J81" s="12">
        <v>13.38</v>
      </c>
      <c r="K81" s="41" t="s">
        <v>732</v>
      </c>
      <c r="L81" s="9" t="str">
        <f t="shared" si="14"/>
        <v>Yes</v>
      </c>
    </row>
    <row r="82" spans="1:12" ht="25" x14ac:dyDescent="0.25">
      <c r="A82" s="42" t="s">
        <v>601</v>
      </c>
      <c r="B82" s="33" t="s">
        <v>217</v>
      </c>
      <c r="C82" s="43">
        <v>30552653</v>
      </c>
      <c r="D82" s="11" t="str">
        <f t="shared" si="11"/>
        <v>N/A</v>
      </c>
      <c r="E82" s="43">
        <v>35145546</v>
      </c>
      <c r="F82" s="11" t="str">
        <f t="shared" si="12"/>
        <v>N/A</v>
      </c>
      <c r="G82" s="43">
        <v>37808201</v>
      </c>
      <c r="H82" s="11" t="str">
        <f t="shared" si="13"/>
        <v>N/A</v>
      </c>
      <c r="I82" s="12">
        <v>15.03</v>
      </c>
      <c r="J82" s="12">
        <v>7.5759999999999996</v>
      </c>
      <c r="K82" s="41" t="s">
        <v>732</v>
      </c>
      <c r="L82" s="9" t="str">
        <f t="shared" si="14"/>
        <v>Yes</v>
      </c>
    </row>
    <row r="83" spans="1:12" x14ac:dyDescent="0.25">
      <c r="A83" s="42" t="s">
        <v>602</v>
      </c>
      <c r="B83" s="33" t="s">
        <v>217</v>
      </c>
      <c r="C83" s="34">
        <v>2438</v>
      </c>
      <c r="D83" s="11" t="str">
        <f t="shared" si="11"/>
        <v>N/A</v>
      </c>
      <c r="E83" s="34">
        <v>2651</v>
      </c>
      <c r="F83" s="11" t="str">
        <f t="shared" si="12"/>
        <v>N/A</v>
      </c>
      <c r="G83" s="34">
        <v>2761</v>
      </c>
      <c r="H83" s="11" t="str">
        <f t="shared" si="13"/>
        <v>N/A</v>
      </c>
      <c r="I83" s="12">
        <v>8.7370000000000001</v>
      </c>
      <c r="J83" s="12">
        <v>4.149</v>
      </c>
      <c r="K83" s="41" t="s">
        <v>732</v>
      </c>
      <c r="L83" s="9" t="str">
        <f t="shared" si="14"/>
        <v>Yes</v>
      </c>
    </row>
    <row r="84" spans="1:12" ht="25" x14ac:dyDescent="0.25">
      <c r="A84" s="4" t="s">
        <v>1442</v>
      </c>
      <c r="B84" s="33" t="s">
        <v>217</v>
      </c>
      <c r="C84" s="43">
        <v>12531.851107</v>
      </c>
      <c r="D84" s="11" t="str">
        <f t="shared" si="11"/>
        <v>N/A</v>
      </c>
      <c r="E84" s="43">
        <v>13257.467371000001</v>
      </c>
      <c r="F84" s="11" t="str">
        <f t="shared" si="12"/>
        <v>N/A</v>
      </c>
      <c r="G84" s="43">
        <v>13693.662079</v>
      </c>
      <c r="H84" s="11" t="str">
        <f t="shared" si="13"/>
        <v>N/A</v>
      </c>
      <c r="I84" s="12">
        <v>5.79</v>
      </c>
      <c r="J84" s="12">
        <v>3.29</v>
      </c>
      <c r="K84" s="41" t="s">
        <v>732</v>
      </c>
      <c r="L84" s="9" t="str">
        <f t="shared" si="14"/>
        <v>Yes</v>
      </c>
    </row>
    <row r="85" spans="1:12" x14ac:dyDescent="0.25">
      <c r="A85" s="4" t="s">
        <v>603</v>
      </c>
      <c r="B85" s="33" t="s">
        <v>217</v>
      </c>
      <c r="C85" s="43">
        <v>80499585</v>
      </c>
      <c r="D85" s="11" t="str">
        <f t="shared" si="11"/>
        <v>N/A</v>
      </c>
      <c r="E85" s="43">
        <v>116743974</v>
      </c>
      <c r="F85" s="11" t="str">
        <f t="shared" si="12"/>
        <v>N/A</v>
      </c>
      <c r="G85" s="43">
        <v>132293609</v>
      </c>
      <c r="H85" s="11" t="str">
        <f t="shared" si="13"/>
        <v>N/A</v>
      </c>
      <c r="I85" s="12">
        <v>45.02</v>
      </c>
      <c r="J85" s="12">
        <v>13.32</v>
      </c>
      <c r="K85" s="41" t="s">
        <v>732</v>
      </c>
      <c r="L85" s="9" t="str">
        <f t="shared" si="14"/>
        <v>Yes</v>
      </c>
    </row>
    <row r="86" spans="1:12" x14ac:dyDescent="0.25">
      <c r="A86" s="4" t="s">
        <v>604</v>
      </c>
      <c r="B86" s="33" t="s">
        <v>217</v>
      </c>
      <c r="C86" s="34">
        <v>650</v>
      </c>
      <c r="D86" s="11" t="str">
        <f t="shared" si="11"/>
        <v>N/A</v>
      </c>
      <c r="E86" s="34">
        <v>607</v>
      </c>
      <c r="F86" s="11" t="str">
        <f t="shared" si="12"/>
        <v>N/A</v>
      </c>
      <c r="G86" s="34">
        <v>595</v>
      </c>
      <c r="H86" s="11" t="str">
        <f t="shared" si="13"/>
        <v>N/A</v>
      </c>
      <c r="I86" s="12">
        <v>-6.62</v>
      </c>
      <c r="J86" s="12">
        <v>-1.98</v>
      </c>
      <c r="K86" s="41" t="s">
        <v>732</v>
      </c>
      <c r="L86" s="9" t="str">
        <f t="shared" si="14"/>
        <v>Yes</v>
      </c>
    </row>
    <row r="87" spans="1:12" x14ac:dyDescent="0.25">
      <c r="A87" s="4" t="s">
        <v>1443</v>
      </c>
      <c r="B87" s="33" t="s">
        <v>217</v>
      </c>
      <c r="C87" s="43">
        <v>123845.51538</v>
      </c>
      <c r="D87" s="11" t="str">
        <f t="shared" si="11"/>
        <v>N/A</v>
      </c>
      <c r="E87" s="43">
        <v>192329.44646000001</v>
      </c>
      <c r="F87" s="11" t="str">
        <f t="shared" si="12"/>
        <v>N/A</v>
      </c>
      <c r="G87" s="43">
        <v>222342.2</v>
      </c>
      <c r="H87" s="11" t="str">
        <f t="shared" si="13"/>
        <v>N/A</v>
      </c>
      <c r="I87" s="12">
        <v>55.3</v>
      </c>
      <c r="J87" s="12">
        <v>15.6</v>
      </c>
      <c r="K87" s="41" t="s">
        <v>732</v>
      </c>
      <c r="L87" s="9" t="str">
        <f t="shared" si="14"/>
        <v>Yes</v>
      </c>
    </row>
    <row r="88" spans="1:12" x14ac:dyDescent="0.25">
      <c r="A88" s="42" t="s">
        <v>605</v>
      </c>
      <c r="B88" s="33" t="s">
        <v>217</v>
      </c>
      <c r="C88" s="43">
        <v>970809568</v>
      </c>
      <c r="D88" s="11" t="str">
        <f t="shared" si="11"/>
        <v>N/A</v>
      </c>
      <c r="E88" s="43">
        <v>828626939</v>
      </c>
      <c r="F88" s="11" t="str">
        <f t="shared" si="12"/>
        <v>N/A</v>
      </c>
      <c r="G88" s="43">
        <v>848054288</v>
      </c>
      <c r="H88" s="11" t="str">
        <f t="shared" si="13"/>
        <v>N/A</v>
      </c>
      <c r="I88" s="12">
        <v>-14.6</v>
      </c>
      <c r="J88" s="12">
        <v>2.3450000000000002</v>
      </c>
      <c r="K88" s="41" t="s">
        <v>732</v>
      </c>
      <c r="L88" s="9" t="str">
        <f t="shared" si="14"/>
        <v>Yes</v>
      </c>
    </row>
    <row r="89" spans="1:12" x14ac:dyDescent="0.25">
      <c r="A89" s="44" t="s">
        <v>606</v>
      </c>
      <c r="B89" s="34" t="s">
        <v>217</v>
      </c>
      <c r="C89" s="34">
        <v>25778</v>
      </c>
      <c r="D89" s="11" t="str">
        <f t="shared" si="11"/>
        <v>N/A</v>
      </c>
      <c r="E89" s="34">
        <v>25420</v>
      </c>
      <c r="F89" s="11" t="str">
        <f t="shared" si="12"/>
        <v>N/A</v>
      </c>
      <c r="G89" s="34">
        <v>25461</v>
      </c>
      <c r="H89" s="11" t="str">
        <f t="shared" si="13"/>
        <v>N/A</v>
      </c>
      <c r="I89" s="12">
        <v>-1.39</v>
      </c>
      <c r="J89" s="12">
        <v>0.1613</v>
      </c>
      <c r="K89" s="1" t="s">
        <v>732</v>
      </c>
      <c r="L89" s="9" t="str">
        <f t="shared" si="14"/>
        <v>Yes</v>
      </c>
    </row>
    <row r="90" spans="1:12" x14ac:dyDescent="0.25">
      <c r="A90" s="42" t="s">
        <v>1444</v>
      </c>
      <c r="B90" s="33" t="s">
        <v>217</v>
      </c>
      <c r="C90" s="43">
        <v>37660.391341000002</v>
      </c>
      <c r="D90" s="11" t="str">
        <f t="shared" si="11"/>
        <v>N/A</v>
      </c>
      <c r="E90" s="43">
        <v>32597.440558999999</v>
      </c>
      <c r="F90" s="11" t="str">
        <f t="shared" si="12"/>
        <v>N/A</v>
      </c>
      <c r="G90" s="43">
        <v>33307.972506999999</v>
      </c>
      <c r="H90" s="11" t="str">
        <f t="shared" si="13"/>
        <v>N/A</v>
      </c>
      <c r="I90" s="12">
        <v>-13.4</v>
      </c>
      <c r="J90" s="12">
        <v>2.1800000000000002</v>
      </c>
      <c r="K90" s="41" t="s">
        <v>732</v>
      </c>
      <c r="L90" s="9" t="str">
        <f t="shared" si="14"/>
        <v>Yes</v>
      </c>
    </row>
    <row r="91" spans="1:12" x14ac:dyDescent="0.25">
      <c r="A91" s="42" t="s">
        <v>607</v>
      </c>
      <c r="B91" s="33" t="s">
        <v>217</v>
      </c>
      <c r="C91" s="43">
        <v>239950077</v>
      </c>
      <c r="D91" s="11" t="str">
        <f t="shared" si="11"/>
        <v>N/A</v>
      </c>
      <c r="E91" s="43">
        <v>266095009</v>
      </c>
      <c r="F91" s="11" t="str">
        <f t="shared" si="12"/>
        <v>N/A</v>
      </c>
      <c r="G91" s="43">
        <v>266495236</v>
      </c>
      <c r="H91" s="11" t="str">
        <f t="shared" si="13"/>
        <v>N/A</v>
      </c>
      <c r="I91" s="12">
        <v>10.9</v>
      </c>
      <c r="J91" s="12">
        <v>0.15040000000000001</v>
      </c>
      <c r="K91" s="41" t="s">
        <v>732</v>
      </c>
      <c r="L91" s="9" t="str">
        <f t="shared" si="14"/>
        <v>Yes</v>
      </c>
    </row>
    <row r="92" spans="1:12" x14ac:dyDescent="0.25">
      <c r="A92" s="42" t="s">
        <v>608</v>
      </c>
      <c r="B92" s="33" t="s">
        <v>217</v>
      </c>
      <c r="C92" s="34">
        <v>450154</v>
      </c>
      <c r="D92" s="11" t="str">
        <f t="shared" si="11"/>
        <v>N/A</v>
      </c>
      <c r="E92" s="34">
        <v>476770</v>
      </c>
      <c r="F92" s="11" t="str">
        <f t="shared" si="12"/>
        <v>N/A</v>
      </c>
      <c r="G92" s="34">
        <v>481266</v>
      </c>
      <c r="H92" s="11" t="str">
        <f t="shared" si="13"/>
        <v>N/A</v>
      </c>
      <c r="I92" s="12">
        <v>5.9130000000000003</v>
      </c>
      <c r="J92" s="12">
        <v>0.94299999999999995</v>
      </c>
      <c r="K92" s="41" t="s">
        <v>732</v>
      </c>
      <c r="L92" s="9" t="str">
        <f t="shared" si="14"/>
        <v>Yes</v>
      </c>
    </row>
    <row r="93" spans="1:12" x14ac:dyDescent="0.25">
      <c r="A93" s="42" t="s">
        <v>1445</v>
      </c>
      <c r="B93" s="33" t="s">
        <v>217</v>
      </c>
      <c r="C93" s="43">
        <v>533.03997520999997</v>
      </c>
      <c r="D93" s="11" t="str">
        <f t="shared" si="11"/>
        <v>N/A</v>
      </c>
      <c r="E93" s="43">
        <v>558.12028651000003</v>
      </c>
      <c r="F93" s="11" t="str">
        <f t="shared" si="12"/>
        <v>N/A</v>
      </c>
      <c r="G93" s="43">
        <v>553.73792456000001</v>
      </c>
      <c r="H93" s="11" t="str">
        <f t="shared" si="13"/>
        <v>N/A</v>
      </c>
      <c r="I93" s="12">
        <v>4.7050000000000001</v>
      </c>
      <c r="J93" s="12">
        <v>-0.78500000000000003</v>
      </c>
      <c r="K93" s="41" t="s">
        <v>732</v>
      </c>
      <c r="L93" s="9" t="str">
        <f t="shared" si="14"/>
        <v>Yes</v>
      </c>
    </row>
    <row r="94" spans="1:12" x14ac:dyDescent="0.25">
      <c r="A94" s="42" t="s">
        <v>609</v>
      </c>
      <c r="B94" s="33" t="s">
        <v>217</v>
      </c>
      <c r="C94" s="43">
        <v>74851004</v>
      </c>
      <c r="D94" s="11" t="str">
        <f t="shared" si="11"/>
        <v>N/A</v>
      </c>
      <c r="E94" s="43">
        <v>81612340</v>
      </c>
      <c r="F94" s="11" t="str">
        <f t="shared" si="12"/>
        <v>N/A</v>
      </c>
      <c r="G94" s="43">
        <v>86155934</v>
      </c>
      <c r="H94" s="11" t="str">
        <f t="shared" si="13"/>
        <v>N/A</v>
      </c>
      <c r="I94" s="12">
        <v>9.0329999999999995</v>
      </c>
      <c r="J94" s="12">
        <v>5.5670000000000002</v>
      </c>
      <c r="K94" s="41" t="s">
        <v>732</v>
      </c>
      <c r="L94" s="9" t="str">
        <f t="shared" si="14"/>
        <v>Yes</v>
      </c>
    </row>
    <row r="95" spans="1:12" x14ac:dyDescent="0.25">
      <c r="A95" s="42" t="s">
        <v>610</v>
      </c>
      <c r="B95" s="33" t="s">
        <v>217</v>
      </c>
      <c r="C95" s="34">
        <v>200989</v>
      </c>
      <c r="D95" s="11" t="str">
        <f t="shared" si="11"/>
        <v>N/A</v>
      </c>
      <c r="E95" s="34">
        <v>219488</v>
      </c>
      <c r="F95" s="11" t="str">
        <f t="shared" si="12"/>
        <v>N/A</v>
      </c>
      <c r="G95" s="34">
        <v>233464</v>
      </c>
      <c r="H95" s="11" t="str">
        <f t="shared" si="13"/>
        <v>N/A</v>
      </c>
      <c r="I95" s="12">
        <v>9.2040000000000006</v>
      </c>
      <c r="J95" s="12">
        <v>6.3680000000000003</v>
      </c>
      <c r="K95" s="41" t="s">
        <v>732</v>
      </c>
      <c r="L95" s="9" t="str">
        <f t="shared" si="14"/>
        <v>Yes</v>
      </c>
    </row>
    <row r="96" spans="1:12" x14ac:dyDescent="0.25">
      <c r="A96" s="42" t="s">
        <v>1446</v>
      </c>
      <c r="B96" s="33" t="s">
        <v>217</v>
      </c>
      <c r="C96" s="43">
        <v>372.41343555999998</v>
      </c>
      <c r="D96" s="11" t="str">
        <f t="shared" si="11"/>
        <v>N/A</v>
      </c>
      <c r="E96" s="43">
        <v>371.83053288000002</v>
      </c>
      <c r="F96" s="11" t="str">
        <f t="shared" si="12"/>
        <v>N/A</v>
      </c>
      <c r="G96" s="43">
        <v>369.03305863000003</v>
      </c>
      <c r="H96" s="11" t="str">
        <f t="shared" si="13"/>
        <v>N/A</v>
      </c>
      <c r="I96" s="12">
        <v>-0.157</v>
      </c>
      <c r="J96" s="12">
        <v>-0.752</v>
      </c>
      <c r="K96" s="41" t="s">
        <v>732</v>
      </c>
      <c r="L96" s="9" t="str">
        <f t="shared" si="14"/>
        <v>Yes</v>
      </c>
    </row>
    <row r="97" spans="1:12" ht="25" x14ac:dyDescent="0.25">
      <c r="A97" s="42" t="s">
        <v>611</v>
      </c>
      <c r="B97" s="33" t="s">
        <v>217</v>
      </c>
      <c r="C97" s="43">
        <v>35162897</v>
      </c>
      <c r="D97" s="11" t="str">
        <f t="shared" si="11"/>
        <v>N/A</v>
      </c>
      <c r="E97" s="43">
        <v>39857054</v>
      </c>
      <c r="F97" s="11" t="str">
        <f t="shared" si="12"/>
        <v>N/A</v>
      </c>
      <c r="G97" s="43">
        <v>40741465</v>
      </c>
      <c r="H97" s="11" t="str">
        <f t="shared" si="13"/>
        <v>N/A</v>
      </c>
      <c r="I97" s="12">
        <v>13.35</v>
      </c>
      <c r="J97" s="12">
        <v>2.2189999999999999</v>
      </c>
      <c r="K97" s="41" t="s">
        <v>732</v>
      </c>
      <c r="L97" s="9" t="str">
        <f t="shared" si="14"/>
        <v>Yes</v>
      </c>
    </row>
    <row r="98" spans="1:12" x14ac:dyDescent="0.25">
      <c r="A98" s="42" t="s">
        <v>612</v>
      </c>
      <c r="B98" s="33" t="s">
        <v>217</v>
      </c>
      <c r="C98" s="34">
        <v>185473</v>
      </c>
      <c r="D98" s="11" t="str">
        <f t="shared" si="11"/>
        <v>N/A</v>
      </c>
      <c r="E98" s="34">
        <v>194951</v>
      </c>
      <c r="F98" s="11" t="str">
        <f t="shared" si="12"/>
        <v>N/A</v>
      </c>
      <c r="G98" s="34">
        <v>198008</v>
      </c>
      <c r="H98" s="11" t="str">
        <f t="shared" si="13"/>
        <v>N/A</v>
      </c>
      <c r="I98" s="12">
        <v>5.1100000000000003</v>
      </c>
      <c r="J98" s="12">
        <v>1.5680000000000001</v>
      </c>
      <c r="K98" s="41" t="s">
        <v>732</v>
      </c>
      <c r="L98" s="9" t="str">
        <f t="shared" si="14"/>
        <v>Yes</v>
      </c>
    </row>
    <row r="99" spans="1:12" ht="25" x14ac:dyDescent="0.25">
      <c r="A99" s="42" t="s">
        <v>1447</v>
      </c>
      <c r="B99" s="33" t="s">
        <v>217</v>
      </c>
      <c r="C99" s="43">
        <v>189.58499080999999</v>
      </c>
      <c r="D99" s="11" t="str">
        <f t="shared" si="11"/>
        <v>N/A</v>
      </c>
      <c r="E99" s="43">
        <v>204.44652246000001</v>
      </c>
      <c r="F99" s="11" t="str">
        <f t="shared" si="12"/>
        <v>N/A</v>
      </c>
      <c r="G99" s="43">
        <v>205.75666135</v>
      </c>
      <c r="H99" s="11" t="str">
        <f t="shared" si="13"/>
        <v>N/A</v>
      </c>
      <c r="I99" s="12">
        <v>7.8390000000000004</v>
      </c>
      <c r="J99" s="12">
        <v>0.64080000000000004</v>
      </c>
      <c r="K99" s="41" t="s">
        <v>732</v>
      </c>
      <c r="L99" s="9" t="str">
        <f t="shared" si="14"/>
        <v>Yes</v>
      </c>
    </row>
    <row r="100" spans="1:12" ht="25" x14ac:dyDescent="0.25">
      <c r="A100" s="42" t="s">
        <v>613</v>
      </c>
      <c r="B100" s="33" t="s">
        <v>217</v>
      </c>
      <c r="C100" s="43">
        <v>199889796</v>
      </c>
      <c r="D100" s="11" t="str">
        <f t="shared" si="11"/>
        <v>N/A</v>
      </c>
      <c r="E100" s="43">
        <v>215548510</v>
      </c>
      <c r="F100" s="11" t="str">
        <f t="shared" si="12"/>
        <v>N/A</v>
      </c>
      <c r="G100" s="43">
        <v>223387663</v>
      </c>
      <c r="H100" s="11" t="str">
        <f t="shared" si="13"/>
        <v>N/A</v>
      </c>
      <c r="I100" s="12">
        <v>7.8339999999999996</v>
      </c>
      <c r="J100" s="12">
        <v>3.637</v>
      </c>
      <c r="K100" s="41" t="s">
        <v>732</v>
      </c>
      <c r="L100" s="9" t="str">
        <f t="shared" si="14"/>
        <v>Yes</v>
      </c>
    </row>
    <row r="101" spans="1:12" x14ac:dyDescent="0.25">
      <c r="A101" s="42" t="s">
        <v>614</v>
      </c>
      <c r="B101" s="33" t="s">
        <v>217</v>
      </c>
      <c r="C101" s="34">
        <v>308990</v>
      </c>
      <c r="D101" s="11" t="str">
        <f t="shared" si="11"/>
        <v>N/A</v>
      </c>
      <c r="E101" s="34">
        <v>335323</v>
      </c>
      <c r="F101" s="11" t="str">
        <f t="shared" si="12"/>
        <v>N/A</v>
      </c>
      <c r="G101" s="34">
        <v>332790</v>
      </c>
      <c r="H101" s="11" t="str">
        <f t="shared" si="13"/>
        <v>N/A</v>
      </c>
      <c r="I101" s="12">
        <v>8.5220000000000002</v>
      </c>
      <c r="J101" s="12">
        <v>-0.755</v>
      </c>
      <c r="K101" s="41" t="s">
        <v>732</v>
      </c>
      <c r="L101" s="9" t="str">
        <f t="shared" si="14"/>
        <v>Yes</v>
      </c>
    </row>
    <row r="102" spans="1:12" x14ac:dyDescent="0.25">
      <c r="A102" s="42" t="s">
        <v>1448</v>
      </c>
      <c r="B102" s="33" t="s">
        <v>217</v>
      </c>
      <c r="C102" s="43">
        <v>646.91347940000003</v>
      </c>
      <c r="D102" s="11" t="str">
        <f t="shared" si="11"/>
        <v>N/A</v>
      </c>
      <c r="E102" s="43">
        <v>642.80860542999994</v>
      </c>
      <c r="F102" s="11" t="str">
        <f t="shared" si="12"/>
        <v>N/A</v>
      </c>
      <c r="G102" s="43">
        <v>671.25713814000005</v>
      </c>
      <c r="H102" s="11" t="str">
        <f t="shared" si="13"/>
        <v>N/A</v>
      </c>
      <c r="I102" s="12">
        <v>-0.63500000000000001</v>
      </c>
      <c r="J102" s="12">
        <v>4.4260000000000002</v>
      </c>
      <c r="K102" s="41" t="s">
        <v>732</v>
      </c>
      <c r="L102" s="9" t="str">
        <f t="shared" si="14"/>
        <v>Yes</v>
      </c>
    </row>
    <row r="103" spans="1:12" x14ac:dyDescent="0.25">
      <c r="A103" s="42" t="s">
        <v>615</v>
      </c>
      <c r="B103" s="33" t="s">
        <v>217</v>
      </c>
      <c r="C103" s="43">
        <v>155767024</v>
      </c>
      <c r="D103" s="11" t="str">
        <f t="shared" si="11"/>
        <v>N/A</v>
      </c>
      <c r="E103" s="43">
        <v>182356245</v>
      </c>
      <c r="F103" s="11" t="str">
        <f t="shared" si="12"/>
        <v>N/A</v>
      </c>
      <c r="G103" s="43">
        <v>184493842</v>
      </c>
      <c r="H103" s="11" t="str">
        <f t="shared" si="13"/>
        <v>N/A</v>
      </c>
      <c r="I103" s="12">
        <v>17.07</v>
      </c>
      <c r="J103" s="12">
        <v>1.1719999999999999</v>
      </c>
      <c r="K103" s="41" t="s">
        <v>732</v>
      </c>
      <c r="L103" s="9" t="str">
        <f t="shared" si="14"/>
        <v>Yes</v>
      </c>
    </row>
    <row r="104" spans="1:12" x14ac:dyDescent="0.25">
      <c r="A104" s="42" t="s">
        <v>616</v>
      </c>
      <c r="B104" s="33" t="s">
        <v>217</v>
      </c>
      <c r="C104" s="34">
        <v>243043</v>
      </c>
      <c r="D104" s="11" t="str">
        <f t="shared" si="11"/>
        <v>N/A</v>
      </c>
      <c r="E104" s="34">
        <v>268690</v>
      </c>
      <c r="F104" s="11" t="str">
        <f t="shared" si="12"/>
        <v>N/A</v>
      </c>
      <c r="G104" s="34">
        <v>282722</v>
      </c>
      <c r="H104" s="11" t="str">
        <f t="shared" si="13"/>
        <v>N/A</v>
      </c>
      <c r="I104" s="12">
        <v>10.55</v>
      </c>
      <c r="J104" s="12">
        <v>5.2220000000000004</v>
      </c>
      <c r="K104" s="41" t="s">
        <v>732</v>
      </c>
      <c r="L104" s="9" t="str">
        <f t="shared" si="14"/>
        <v>Yes</v>
      </c>
    </row>
    <row r="105" spans="1:12" x14ac:dyDescent="0.25">
      <c r="A105" s="42" t="s">
        <v>1449</v>
      </c>
      <c r="B105" s="33" t="s">
        <v>217</v>
      </c>
      <c r="C105" s="43">
        <v>640.90314882999996</v>
      </c>
      <c r="D105" s="11" t="str">
        <f t="shared" si="11"/>
        <v>N/A</v>
      </c>
      <c r="E105" s="43">
        <v>678.68638580000004</v>
      </c>
      <c r="F105" s="11" t="str">
        <f t="shared" si="12"/>
        <v>N/A</v>
      </c>
      <c r="G105" s="43">
        <v>652.56273653999995</v>
      </c>
      <c r="H105" s="11" t="str">
        <f t="shared" si="13"/>
        <v>N/A</v>
      </c>
      <c r="I105" s="12">
        <v>5.8949999999999996</v>
      </c>
      <c r="J105" s="12">
        <v>-3.85</v>
      </c>
      <c r="K105" s="41" t="s">
        <v>732</v>
      </c>
      <c r="L105" s="9" t="str">
        <f t="shared" si="14"/>
        <v>Yes</v>
      </c>
    </row>
    <row r="106" spans="1:12" ht="25" x14ac:dyDescent="0.25">
      <c r="A106" s="42" t="s">
        <v>617</v>
      </c>
      <c r="B106" s="33" t="s">
        <v>217</v>
      </c>
      <c r="C106" s="43">
        <v>26656964</v>
      </c>
      <c r="D106" s="11" t="str">
        <f t="shared" si="11"/>
        <v>N/A</v>
      </c>
      <c r="E106" s="43">
        <v>18682585</v>
      </c>
      <c r="F106" s="11" t="str">
        <f t="shared" si="12"/>
        <v>N/A</v>
      </c>
      <c r="G106" s="43">
        <v>14710087</v>
      </c>
      <c r="H106" s="11" t="str">
        <f t="shared" si="13"/>
        <v>N/A</v>
      </c>
      <c r="I106" s="12">
        <v>-29.9</v>
      </c>
      <c r="J106" s="12">
        <v>-21.3</v>
      </c>
      <c r="K106" s="41" t="s">
        <v>732</v>
      </c>
      <c r="L106" s="9" t="str">
        <f t="shared" si="14"/>
        <v>Yes</v>
      </c>
    </row>
    <row r="107" spans="1:12" x14ac:dyDescent="0.25">
      <c r="A107" s="42" t="s">
        <v>618</v>
      </c>
      <c r="B107" s="33" t="s">
        <v>217</v>
      </c>
      <c r="C107" s="34">
        <v>10933</v>
      </c>
      <c r="D107" s="11" t="str">
        <f t="shared" si="11"/>
        <v>N/A</v>
      </c>
      <c r="E107" s="34">
        <v>9380</v>
      </c>
      <c r="F107" s="11" t="str">
        <f t="shared" si="12"/>
        <v>N/A</v>
      </c>
      <c r="G107" s="34">
        <v>8152</v>
      </c>
      <c r="H107" s="11" t="str">
        <f t="shared" si="13"/>
        <v>N/A</v>
      </c>
      <c r="I107" s="12">
        <v>-14.2</v>
      </c>
      <c r="J107" s="12">
        <v>-13.1</v>
      </c>
      <c r="K107" s="41" t="s">
        <v>732</v>
      </c>
      <c r="L107" s="9" t="str">
        <f t="shared" si="14"/>
        <v>Yes</v>
      </c>
    </row>
    <row r="108" spans="1:12" x14ac:dyDescent="0.25">
      <c r="A108" s="42" t="s">
        <v>1450</v>
      </c>
      <c r="B108" s="33" t="s">
        <v>217</v>
      </c>
      <c r="C108" s="43">
        <v>2438.2112868999998</v>
      </c>
      <c r="D108" s="11" t="str">
        <f t="shared" si="11"/>
        <v>N/A</v>
      </c>
      <c r="E108" s="43">
        <v>1991.7468017000001</v>
      </c>
      <c r="F108" s="11" t="str">
        <f t="shared" si="12"/>
        <v>N/A</v>
      </c>
      <c r="G108" s="43">
        <v>1804.4758342</v>
      </c>
      <c r="H108" s="11" t="str">
        <f t="shared" si="13"/>
        <v>N/A</v>
      </c>
      <c r="I108" s="12">
        <v>-18.3</v>
      </c>
      <c r="J108" s="12">
        <v>-9.4</v>
      </c>
      <c r="K108" s="41" t="s">
        <v>732</v>
      </c>
      <c r="L108" s="9" t="str">
        <f t="shared" si="14"/>
        <v>Yes</v>
      </c>
    </row>
    <row r="109" spans="1:12" x14ac:dyDescent="0.25">
      <c r="A109" s="42" t="s">
        <v>619</v>
      </c>
      <c r="B109" s="33" t="s">
        <v>217</v>
      </c>
      <c r="C109" s="43">
        <v>209632226</v>
      </c>
      <c r="D109" s="11" t="str">
        <f t="shared" si="11"/>
        <v>N/A</v>
      </c>
      <c r="E109" s="43">
        <v>224144605</v>
      </c>
      <c r="F109" s="11" t="str">
        <f t="shared" si="12"/>
        <v>N/A</v>
      </c>
      <c r="G109" s="43">
        <v>235467324</v>
      </c>
      <c r="H109" s="11" t="str">
        <f t="shared" si="13"/>
        <v>N/A</v>
      </c>
      <c r="I109" s="12">
        <v>6.923</v>
      </c>
      <c r="J109" s="12">
        <v>5.0519999999999996</v>
      </c>
      <c r="K109" s="41" t="s">
        <v>732</v>
      </c>
      <c r="L109" s="9" t="str">
        <f t="shared" si="14"/>
        <v>Yes</v>
      </c>
    </row>
    <row r="110" spans="1:12" x14ac:dyDescent="0.25">
      <c r="A110" s="42" t="s">
        <v>620</v>
      </c>
      <c r="B110" s="33" t="s">
        <v>217</v>
      </c>
      <c r="C110" s="34">
        <v>404620</v>
      </c>
      <c r="D110" s="11" t="str">
        <f t="shared" si="11"/>
        <v>N/A</v>
      </c>
      <c r="E110" s="34">
        <v>429596</v>
      </c>
      <c r="F110" s="11" t="str">
        <f t="shared" si="12"/>
        <v>N/A</v>
      </c>
      <c r="G110" s="34">
        <v>426689</v>
      </c>
      <c r="H110" s="11" t="str">
        <f t="shared" si="13"/>
        <v>N/A</v>
      </c>
      <c r="I110" s="12">
        <v>6.173</v>
      </c>
      <c r="J110" s="12">
        <v>-0.67700000000000005</v>
      </c>
      <c r="K110" s="41" t="s">
        <v>732</v>
      </c>
      <c r="L110" s="9" t="str">
        <f t="shared" si="14"/>
        <v>Yes</v>
      </c>
    </row>
    <row r="111" spans="1:12" x14ac:dyDescent="0.25">
      <c r="A111" s="42" t="s">
        <v>1451</v>
      </c>
      <c r="B111" s="33" t="s">
        <v>217</v>
      </c>
      <c r="C111" s="43">
        <v>518.09654984999997</v>
      </c>
      <c r="D111" s="11" t="str">
        <f t="shared" si="11"/>
        <v>N/A</v>
      </c>
      <c r="E111" s="43">
        <v>521.75673190999998</v>
      </c>
      <c r="F111" s="11" t="str">
        <f t="shared" si="12"/>
        <v>N/A</v>
      </c>
      <c r="G111" s="43">
        <v>551.84765485000003</v>
      </c>
      <c r="H111" s="11" t="str">
        <f t="shared" si="13"/>
        <v>N/A</v>
      </c>
      <c r="I111" s="12">
        <v>0.70650000000000002</v>
      </c>
      <c r="J111" s="12">
        <v>5.7670000000000003</v>
      </c>
      <c r="K111" s="41" t="s">
        <v>732</v>
      </c>
      <c r="L111" s="9" t="str">
        <f t="shared" si="14"/>
        <v>Yes</v>
      </c>
    </row>
    <row r="112" spans="1:12" x14ac:dyDescent="0.25">
      <c r="A112" s="42" t="s">
        <v>621</v>
      </c>
      <c r="B112" s="33" t="s">
        <v>217</v>
      </c>
      <c r="C112" s="43">
        <v>597798088</v>
      </c>
      <c r="D112" s="11" t="str">
        <f t="shared" si="11"/>
        <v>N/A</v>
      </c>
      <c r="E112" s="43">
        <v>486496939</v>
      </c>
      <c r="F112" s="11" t="str">
        <f t="shared" si="12"/>
        <v>N/A</v>
      </c>
      <c r="G112" s="43">
        <v>578924638</v>
      </c>
      <c r="H112" s="11" t="str">
        <f t="shared" si="13"/>
        <v>N/A</v>
      </c>
      <c r="I112" s="12">
        <v>-18.600000000000001</v>
      </c>
      <c r="J112" s="12">
        <v>19</v>
      </c>
      <c r="K112" s="41" t="s">
        <v>732</v>
      </c>
      <c r="L112" s="9" t="str">
        <f t="shared" si="14"/>
        <v>Yes</v>
      </c>
    </row>
    <row r="113" spans="1:12" x14ac:dyDescent="0.25">
      <c r="A113" s="42" t="s">
        <v>622</v>
      </c>
      <c r="B113" s="33" t="s">
        <v>217</v>
      </c>
      <c r="C113" s="34">
        <v>505249</v>
      </c>
      <c r="D113" s="11" t="str">
        <f t="shared" si="11"/>
        <v>N/A</v>
      </c>
      <c r="E113" s="34">
        <v>516608</v>
      </c>
      <c r="F113" s="11" t="str">
        <f t="shared" si="12"/>
        <v>N/A</v>
      </c>
      <c r="G113" s="34">
        <v>529913</v>
      </c>
      <c r="H113" s="11" t="str">
        <f t="shared" si="13"/>
        <v>N/A</v>
      </c>
      <c r="I113" s="12">
        <v>2.2480000000000002</v>
      </c>
      <c r="J113" s="12">
        <v>2.5750000000000002</v>
      </c>
      <c r="K113" s="41" t="s">
        <v>732</v>
      </c>
      <c r="L113" s="9" t="str">
        <f t="shared" si="14"/>
        <v>Yes</v>
      </c>
    </row>
    <row r="114" spans="1:12" x14ac:dyDescent="0.25">
      <c r="A114" s="42" t="s">
        <v>1452</v>
      </c>
      <c r="B114" s="33" t="s">
        <v>217</v>
      </c>
      <c r="C114" s="43">
        <v>1183.1752027</v>
      </c>
      <c r="D114" s="11" t="str">
        <f t="shared" si="11"/>
        <v>N/A</v>
      </c>
      <c r="E114" s="43">
        <v>941.71390881000002</v>
      </c>
      <c r="F114" s="11" t="str">
        <f t="shared" si="12"/>
        <v>N/A</v>
      </c>
      <c r="G114" s="43">
        <v>1092.489971</v>
      </c>
      <c r="H114" s="11" t="str">
        <f t="shared" si="13"/>
        <v>N/A</v>
      </c>
      <c r="I114" s="12">
        <v>-20.399999999999999</v>
      </c>
      <c r="J114" s="12">
        <v>16.010000000000002</v>
      </c>
      <c r="K114" s="41" t="s">
        <v>732</v>
      </c>
      <c r="L114" s="9" t="str">
        <f t="shared" si="14"/>
        <v>Yes</v>
      </c>
    </row>
    <row r="115" spans="1:12" ht="25" x14ac:dyDescent="0.25">
      <c r="A115" s="42" t="s">
        <v>623</v>
      </c>
      <c r="B115" s="33" t="s">
        <v>217</v>
      </c>
      <c r="C115" s="43">
        <v>281298552</v>
      </c>
      <c r="D115" s="11" t="str">
        <f t="shared" si="11"/>
        <v>N/A</v>
      </c>
      <c r="E115" s="43">
        <v>322400236</v>
      </c>
      <c r="F115" s="11" t="str">
        <f t="shared" si="12"/>
        <v>N/A</v>
      </c>
      <c r="G115" s="43">
        <v>382923436</v>
      </c>
      <c r="H115" s="11" t="str">
        <f t="shared" si="13"/>
        <v>N/A</v>
      </c>
      <c r="I115" s="12">
        <v>14.61</v>
      </c>
      <c r="J115" s="12">
        <v>18.77</v>
      </c>
      <c r="K115" s="41" t="s">
        <v>732</v>
      </c>
      <c r="L115" s="9" t="str">
        <f t="shared" si="14"/>
        <v>Yes</v>
      </c>
    </row>
    <row r="116" spans="1:12" x14ac:dyDescent="0.25">
      <c r="A116" s="44" t="s">
        <v>624</v>
      </c>
      <c r="B116" s="34" t="s">
        <v>217</v>
      </c>
      <c r="C116" s="34">
        <v>217144</v>
      </c>
      <c r="D116" s="11" t="str">
        <f t="shared" si="11"/>
        <v>N/A</v>
      </c>
      <c r="E116" s="34">
        <v>252568</v>
      </c>
      <c r="F116" s="11" t="str">
        <f t="shared" si="12"/>
        <v>N/A</v>
      </c>
      <c r="G116" s="34">
        <v>297963</v>
      </c>
      <c r="H116" s="11" t="str">
        <f t="shared" si="13"/>
        <v>N/A</v>
      </c>
      <c r="I116" s="12">
        <v>16.309999999999999</v>
      </c>
      <c r="J116" s="12">
        <v>17.97</v>
      </c>
      <c r="K116" s="1" t="s">
        <v>732</v>
      </c>
      <c r="L116" s="9" t="str">
        <f t="shared" si="14"/>
        <v>Yes</v>
      </c>
    </row>
    <row r="117" spans="1:12" x14ac:dyDescent="0.25">
      <c r="A117" s="42" t="s">
        <v>1453</v>
      </c>
      <c r="B117" s="33" t="s">
        <v>217</v>
      </c>
      <c r="C117" s="43">
        <v>1295.4470398000001</v>
      </c>
      <c r="D117" s="11" t="str">
        <f t="shared" si="11"/>
        <v>N/A</v>
      </c>
      <c r="E117" s="43">
        <v>1276.4888504999999</v>
      </c>
      <c r="F117" s="11" t="str">
        <f t="shared" si="12"/>
        <v>N/A</v>
      </c>
      <c r="G117" s="43">
        <v>1285.1375372</v>
      </c>
      <c r="H117" s="11" t="str">
        <f t="shared" si="13"/>
        <v>N/A</v>
      </c>
      <c r="I117" s="12">
        <v>-1.46</v>
      </c>
      <c r="J117" s="12">
        <v>0.67749999999999999</v>
      </c>
      <c r="K117" s="41" t="s">
        <v>732</v>
      </c>
      <c r="L117" s="9" t="str">
        <f t="shared" si="14"/>
        <v>Yes</v>
      </c>
    </row>
    <row r="118" spans="1:12" ht="25" x14ac:dyDescent="0.25">
      <c r="A118" s="42" t="s">
        <v>625</v>
      </c>
      <c r="B118" s="33" t="s">
        <v>217</v>
      </c>
      <c r="C118" s="43">
        <v>19160870</v>
      </c>
      <c r="D118" s="11" t="str">
        <f t="shared" si="11"/>
        <v>N/A</v>
      </c>
      <c r="E118" s="43">
        <v>22568728</v>
      </c>
      <c r="F118" s="11" t="str">
        <f t="shared" si="12"/>
        <v>N/A</v>
      </c>
      <c r="G118" s="43">
        <v>20103377</v>
      </c>
      <c r="H118" s="11" t="str">
        <f t="shared" si="13"/>
        <v>N/A</v>
      </c>
      <c r="I118" s="12">
        <v>17.79</v>
      </c>
      <c r="J118" s="12">
        <v>-10.9</v>
      </c>
      <c r="K118" s="41" t="s">
        <v>732</v>
      </c>
      <c r="L118" s="9" t="str">
        <f t="shared" si="14"/>
        <v>Yes</v>
      </c>
    </row>
    <row r="119" spans="1:12" x14ac:dyDescent="0.25">
      <c r="A119" s="42" t="s">
        <v>626</v>
      </c>
      <c r="B119" s="33" t="s">
        <v>217</v>
      </c>
      <c r="C119" s="34">
        <v>38522</v>
      </c>
      <c r="D119" s="11" t="str">
        <f t="shared" si="11"/>
        <v>N/A</v>
      </c>
      <c r="E119" s="34">
        <v>39633</v>
      </c>
      <c r="F119" s="11" t="str">
        <f t="shared" si="12"/>
        <v>N/A</v>
      </c>
      <c r="G119" s="34">
        <v>39634</v>
      </c>
      <c r="H119" s="11" t="str">
        <f t="shared" si="13"/>
        <v>N/A</v>
      </c>
      <c r="I119" s="12">
        <v>2.8839999999999999</v>
      </c>
      <c r="J119" s="12">
        <v>2.5000000000000001E-3</v>
      </c>
      <c r="K119" s="41" t="s">
        <v>732</v>
      </c>
      <c r="L119" s="9" t="str">
        <f t="shared" si="14"/>
        <v>Yes</v>
      </c>
    </row>
    <row r="120" spans="1:12" x14ac:dyDescent="0.25">
      <c r="A120" s="42" t="s">
        <v>1454</v>
      </c>
      <c r="B120" s="33" t="s">
        <v>217</v>
      </c>
      <c r="C120" s="43">
        <v>497.40070609000003</v>
      </c>
      <c r="D120" s="11" t="str">
        <f t="shared" si="11"/>
        <v>N/A</v>
      </c>
      <c r="E120" s="43">
        <v>569.44283803999997</v>
      </c>
      <c r="F120" s="11" t="str">
        <f t="shared" si="12"/>
        <v>N/A</v>
      </c>
      <c r="G120" s="43">
        <v>507.22553868</v>
      </c>
      <c r="H120" s="11" t="str">
        <f t="shared" si="13"/>
        <v>N/A</v>
      </c>
      <c r="I120" s="12">
        <v>14.48</v>
      </c>
      <c r="J120" s="12">
        <v>-10.9</v>
      </c>
      <c r="K120" s="41" t="s">
        <v>732</v>
      </c>
      <c r="L120" s="9" t="str">
        <f t="shared" si="14"/>
        <v>Yes</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17047918</v>
      </c>
      <c r="D124" s="11" t="str">
        <f t="shared" si="11"/>
        <v>N/A</v>
      </c>
      <c r="E124" s="43">
        <v>18435558</v>
      </c>
      <c r="F124" s="11" t="str">
        <f t="shared" si="12"/>
        <v>N/A</v>
      </c>
      <c r="G124" s="43">
        <v>19275279</v>
      </c>
      <c r="H124" s="11" t="str">
        <f t="shared" si="13"/>
        <v>N/A</v>
      </c>
      <c r="I124" s="12">
        <v>8.14</v>
      </c>
      <c r="J124" s="12">
        <v>4.5549999999999997</v>
      </c>
      <c r="K124" s="41" t="s">
        <v>732</v>
      </c>
      <c r="L124" s="9" t="str">
        <f t="shared" si="14"/>
        <v>Yes</v>
      </c>
    </row>
    <row r="125" spans="1:12" x14ac:dyDescent="0.25">
      <c r="A125" s="42" t="s">
        <v>630</v>
      </c>
      <c r="B125" s="33" t="s">
        <v>217</v>
      </c>
      <c r="C125" s="34">
        <v>13036</v>
      </c>
      <c r="D125" s="11" t="str">
        <f t="shared" si="11"/>
        <v>N/A</v>
      </c>
      <c r="E125" s="34">
        <v>13341</v>
      </c>
      <c r="F125" s="11" t="str">
        <f t="shared" si="12"/>
        <v>N/A</v>
      </c>
      <c r="G125" s="34">
        <v>14036</v>
      </c>
      <c r="H125" s="11" t="str">
        <f t="shared" si="13"/>
        <v>N/A</v>
      </c>
      <c r="I125" s="12">
        <v>2.34</v>
      </c>
      <c r="J125" s="12">
        <v>5.21</v>
      </c>
      <c r="K125" s="41" t="s">
        <v>732</v>
      </c>
      <c r="L125" s="9" t="str">
        <f t="shared" si="14"/>
        <v>Yes</v>
      </c>
    </row>
    <row r="126" spans="1:12" ht="25" x14ac:dyDescent="0.25">
      <c r="A126" s="42" t="s">
        <v>1456</v>
      </c>
      <c r="B126" s="33" t="s">
        <v>217</v>
      </c>
      <c r="C126" s="43">
        <v>1307.7568272000001</v>
      </c>
      <c r="D126" s="11" t="str">
        <f t="shared" si="11"/>
        <v>N/A</v>
      </c>
      <c r="E126" s="43">
        <v>1381.8722734</v>
      </c>
      <c r="F126" s="11" t="str">
        <f t="shared" si="12"/>
        <v>N/A</v>
      </c>
      <c r="G126" s="43">
        <v>1373.2743659</v>
      </c>
      <c r="H126" s="11" t="str">
        <f t="shared" si="13"/>
        <v>N/A</v>
      </c>
      <c r="I126" s="12">
        <v>5.6669999999999998</v>
      </c>
      <c r="J126" s="12">
        <v>-0.622</v>
      </c>
      <c r="K126" s="41" t="s">
        <v>732</v>
      </c>
      <c r="L126" s="9" t="str">
        <f t="shared" si="14"/>
        <v>Yes</v>
      </c>
    </row>
    <row r="127" spans="1:12" ht="25" x14ac:dyDescent="0.25">
      <c r="A127" s="42" t="s">
        <v>631</v>
      </c>
      <c r="B127" s="33" t="s">
        <v>217</v>
      </c>
      <c r="C127" s="43">
        <v>7928</v>
      </c>
      <c r="D127" s="11" t="str">
        <f t="shared" si="11"/>
        <v>N/A</v>
      </c>
      <c r="E127" s="43">
        <v>3773</v>
      </c>
      <c r="F127" s="11" t="str">
        <f t="shared" si="12"/>
        <v>N/A</v>
      </c>
      <c r="G127" s="43">
        <v>8199</v>
      </c>
      <c r="H127" s="11" t="str">
        <f t="shared" si="13"/>
        <v>N/A</v>
      </c>
      <c r="I127" s="12">
        <v>-52.4</v>
      </c>
      <c r="J127" s="12">
        <v>117.3</v>
      </c>
      <c r="K127" s="41" t="s">
        <v>732</v>
      </c>
      <c r="L127" s="9" t="str">
        <f t="shared" si="14"/>
        <v>No</v>
      </c>
    </row>
    <row r="128" spans="1:12" x14ac:dyDescent="0.25">
      <c r="A128" s="42" t="s">
        <v>632</v>
      </c>
      <c r="B128" s="33" t="s">
        <v>217</v>
      </c>
      <c r="C128" s="34">
        <v>24</v>
      </c>
      <c r="D128" s="11" t="str">
        <f t="shared" si="11"/>
        <v>N/A</v>
      </c>
      <c r="E128" s="34">
        <v>28</v>
      </c>
      <c r="F128" s="11" t="str">
        <f t="shared" si="12"/>
        <v>N/A</v>
      </c>
      <c r="G128" s="34">
        <v>45</v>
      </c>
      <c r="H128" s="11" t="str">
        <f t="shared" si="13"/>
        <v>N/A</v>
      </c>
      <c r="I128" s="12">
        <v>16.670000000000002</v>
      </c>
      <c r="J128" s="12">
        <v>60.71</v>
      </c>
      <c r="K128" s="41" t="s">
        <v>732</v>
      </c>
      <c r="L128" s="9" t="str">
        <f t="shared" si="14"/>
        <v>No</v>
      </c>
    </row>
    <row r="129" spans="1:12" ht="25" x14ac:dyDescent="0.25">
      <c r="A129" s="42" t="s">
        <v>1457</v>
      </c>
      <c r="B129" s="33" t="s">
        <v>217</v>
      </c>
      <c r="C129" s="43">
        <v>330.33333333000002</v>
      </c>
      <c r="D129" s="11" t="str">
        <f t="shared" si="11"/>
        <v>N/A</v>
      </c>
      <c r="E129" s="43">
        <v>134.75</v>
      </c>
      <c r="F129" s="11" t="str">
        <f t="shared" si="12"/>
        <v>N/A</v>
      </c>
      <c r="G129" s="43">
        <v>182.2</v>
      </c>
      <c r="H129" s="11" t="str">
        <f t="shared" si="13"/>
        <v>N/A</v>
      </c>
      <c r="I129" s="12">
        <v>-59.2</v>
      </c>
      <c r="J129" s="12">
        <v>35.21</v>
      </c>
      <c r="K129" s="41" t="s">
        <v>732</v>
      </c>
      <c r="L129" s="9" t="str">
        <f t="shared" si="14"/>
        <v>No</v>
      </c>
    </row>
    <row r="130" spans="1:12" ht="25" x14ac:dyDescent="0.25">
      <c r="A130" s="42" t="s">
        <v>633</v>
      </c>
      <c r="B130" s="33" t="s">
        <v>217</v>
      </c>
      <c r="C130" s="43">
        <v>151244</v>
      </c>
      <c r="D130" s="11" t="str">
        <f t="shared" si="11"/>
        <v>N/A</v>
      </c>
      <c r="E130" s="43">
        <v>146624</v>
      </c>
      <c r="F130" s="11" t="str">
        <f t="shared" si="12"/>
        <v>N/A</v>
      </c>
      <c r="G130" s="43">
        <v>190606</v>
      </c>
      <c r="H130" s="11" t="str">
        <f t="shared" si="13"/>
        <v>N/A</v>
      </c>
      <c r="I130" s="12">
        <v>-3.05</v>
      </c>
      <c r="J130" s="12">
        <v>30</v>
      </c>
      <c r="K130" s="41" t="s">
        <v>732</v>
      </c>
      <c r="L130" s="9" t="str">
        <f t="shared" si="14"/>
        <v>Yes</v>
      </c>
    </row>
    <row r="131" spans="1:12" x14ac:dyDescent="0.25">
      <c r="A131" s="42" t="s">
        <v>634</v>
      </c>
      <c r="B131" s="33" t="s">
        <v>217</v>
      </c>
      <c r="C131" s="34">
        <v>1648</v>
      </c>
      <c r="D131" s="11" t="str">
        <f t="shared" si="11"/>
        <v>N/A</v>
      </c>
      <c r="E131" s="34">
        <v>1796</v>
      </c>
      <c r="F131" s="11" t="str">
        <f t="shared" si="12"/>
        <v>N/A</v>
      </c>
      <c r="G131" s="34">
        <v>2154</v>
      </c>
      <c r="H131" s="11" t="str">
        <f t="shared" si="13"/>
        <v>N/A</v>
      </c>
      <c r="I131" s="12">
        <v>8.9809999999999999</v>
      </c>
      <c r="J131" s="12">
        <v>19.93</v>
      </c>
      <c r="K131" s="41" t="s">
        <v>732</v>
      </c>
      <c r="L131" s="9" t="str">
        <f t="shared" si="14"/>
        <v>Yes</v>
      </c>
    </row>
    <row r="132" spans="1:12" ht="25" x14ac:dyDescent="0.25">
      <c r="A132" s="42" t="s">
        <v>1458</v>
      </c>
      <c r="B132" s="33" t="s">
        <v>217</v>
      </c>
      <c r="C132" s="43">
        <v>91.774271845000001</v>
      </c>
      <c r="D132" s="11" t="str">
        <f t="shared" si="11"/>
        <v>N/A</v>
      </c>
      <c r="E132" s="43">
        <v>81.639198218000004</v>
      </c>
      <c r="F132" s="11" t="str">
        <f t="shared" si="12"/>
        <v>N/A</v>
      </c>
      <c r="G132" s="43">
        <v>88.489322190999999</v>
      </c>
      <c r="H132" s="11" t="str">
        <f t="shared" si="13"/>
        <v>N/A</v>
      </c>
      <c r="I132" s="12">
        <v>-11</v>
      </c>
      <c r="J132" s="12">
        <v>8.391</v>
      </c>
      <c r="K132" s="41" t="s">
        <v>732</v>
      </c>
      <c r="L132" s="9" t="str">
        <f t="shared" si="14"/>
        <v>Yes</v>
      </c>
    </row>
    <row r="133" spans="1:12" x14ac:dyDescent="0.25">
      <c r="A133" s="42" t="s">
        <v>635</v>
      </c>
      <c r="B133" s="33" t="s">
        <v>217</v>
      </c>
      <c r="C133" s="43">
        <v>33754831</v>
      </c>
      <c r="D133" s="11" t="str">
        <f t="shared" si="11"/>
        <v>N/A</v>
      </c>
      <c r="E133" s="43">
        <v>33653304</v>
      </c>
      <c r="F133" s="11" t="str">
        <f t="shared" si="12"/>
        <v>N/A</v>
      </c>
      <c r="G133" s="43">
        <v>34176845</v>
      </c>
      <c r="H133" s="11" t="str">
        <f t="shared" si="13"/>
        <v>N/A</v>
      </c>
      <c r="I133" s="12">
        <v>-0.30099999999999999</v>
      </c>
      <c r="J133" s="12">
        <v>1.556</v>
      </c>
      <c r="K133" s="41" t="s">
        <v>732</v>
      </c>
      <c r="L133" s="9" t="str">
        <f t="shared" si="14"/>
        <v>Yes</v>
      </c>
    </row>
    <row r="134" spans="1:12" x14ac:dyDescent="0.25">
      <c r="A134" s="42" t="s">
        <v>636</v>
      </c>
      <c r="B134" s="33" t="s">
        <v>217</v>
      </c>
      <c r="C134" s="34">
        <v>2829</v>
      </c>
      <c r="D134" s="11" t="str">
        <f t="shared" si="11"/>
        <v>N/A</v>
      </c>
      <c r="E134" s="34">
        <v>2831</v>
      </c>
      <c r="F134" s="11" t="str">
        <f t="shared" si="12"/>
        <v>N/A</v>
      </c>
      <c r="G134" s="34">
        <v>2800</v>
      </c>
      <c r="H134" s="11" t="str">
        <f t="shared" si="13"/>
        <v>N/A</v>
      </c>
      <c r="I134" s="12">
        <v>7.0699999999999999E-2</v>
      </c>
      <c r="J134" s="12">
        <v>-1.1000000000000001</v>
      </c>
      <c r="K134" s="41" t="s">
        <v>732</v>
      </c>
      <c r="L134" s="9" t="str">
        <f t="shared" si="14"/>
        <v>Yes</v>
      </c>
    </row>
    <row r="135" spans="1:12" x14ac:dyDescent="0.25">
      <c r="A135" s="42" t="s">
        <v>1459</v>
      </c>
      <c r="B135" s="33" t="s">
        <v>217</v>
      </c>
      <c r="C135" s="43">
        <v>11931.718274999999</v>
      </c>
      <c r="D135" s="11" t="str">
        <f t="shared" si="11"/>
        <v>N/A</v>
      </c>
      <c r="E135" s="43">
        <v>11887.426351</v>
      </c>
      <c r="F135" s="11" t="str">
        <f t="shared" si="12"/>
        <v>N/A</v>
      </c>
      <c r="G135" s="43">
        <v>12206.016071</v>
      </c>
      <c r="H135" s="11" t="str">
        <f t="shared" si="13"/>
        <v>N/A</v>
      </c>
      <c r="I135" s="12">
        <v>-0.371</v>
      </c>
      <c r="J135" s="12">
        <v>2.68</v>
      </c>
      <c r="K135" s="41" t="s">
        <v>732</v>
      </c>
      <c r="L135" s="9" t="str">
        <f t="shared" si="14"/>
        <v>Yes</v>
      </c>
    </row>
    <row r="136" spans="1:12" ht="25" x14ac:dyDescent="0.25">
      <c r="A136" s="42" t="s">
        <v>637</v>
      </c>
      <c r="B136" s="33" t="s">
        <v>217</v>
      </c>
      <c r="C136" s="43">
        <v>6800308</v>
      </c>
      <c r="D136" s="11" t="str">
        <f t="shared" si="11"/>
        <v>N/A</v>
      </c>
      <c r="E136" s="43">
        <v>8708746</v>
      </c>
      <c r="F136" s="11" t="str">
        <f t="shared" si="12"/>
        <v>N/A</v>
      </c>
      <c r="G136" s="43">
        <v>9670191</v>
      </c>
      <c r="H136" s="11" t="str">
        <f t="shared" si="13"/>
        <v>N/A</v>
      </c>
      <c r="I136" s="12">
        <v>28.06</v>
      </c>
      <c r="J136" s="12">
        <v>11.04</v>
      </c>
      <c r="K136" s="41" t="s">
        <v>732</v>
      </c>
      <c r="L136" s="9" t="str">
        <f>IF(J136="Div by 0", "N/A", IF(OR(J136="N/A",K136="N/A"),"N/A", IF(J136&gt;VALUE(MID(K136,1,2)), "No", IF(J136&lt;-1*VALUE(MID(K136,1,2)), "No", "Yes"))))</f>
        <v>Yes</v>
      </c>
    </row>
    <row r="137" spans="1:12" x14ac:dyDescent="0.25">
      <c r="A137" s="42" t="s">
        <v>638</v>
      </c>
      <c r="B137" s="33" t="s">
        <v>217</v>
      </c>
      <c r="C137" s="34">
        <v>72216</v>
      </c>
      <c r="D137" s="11" t="str">
        <f t="shared" si="11"/>
        <v>N/A</v>
      </c>
      <c r="E137" s="34">
        <v>87987</v>
      </c>
      <c r="F137" s="11" t="str">
        <f t="shared" si="12"/>
        <v>N/A</v>
      </c>
      <c r="G137" s="34">
        <v>95192</v>
      </c>
      <c r="H137" s="11" t="str">
        <f t="shared" si="13"/>
        <v>N/A</v>
      </c>
      <c r="I137" s="12">
        <v>21.84</v>
      </c>
      <c r="J137" s="12">
        <v>8.1890000000000001</v>
      </c>
      <c r="K137" s="41" t="s">
        <v>732</v>
      </c>
      <c r="L137" s="9" t="str">
        <f t="shared" ref="L137:L141" si="15">IF(J137="Div by 0", "N/A", IF(OR(J137="N/A",K137="N/A"),"N/A", IF(J137&gt;VALUE(MID(K137,1,2)), "No", IF(J137&lt;-1*VALUE(MID(K137,1,2)), "No", "Yes"))))</f>
        <v>Yes</v>
      </c>
    </row>
    <row r="138" spans="1:12" ht="25" x14ac:dyDescent="0.25">
      <c r="A138" s="42" t="s">
        <v>1460</v>
      </c>
      <c r="B138" s="33" t="s">
        <v>217</v>
      </c>
      <c r="C138" s="43">
        <v>94.166223552000005</v>
      </c>
      <c r="D138" s="11" t="str">
        <f t="shared" si="11"/>
        <v>N/A</v>
      </c>
      <c r="E138" s="43">
        <v>98.977644424999994</v>
      </c>
      <c r="F138" s="11" t="str">
        <f t="shared" si="12"/>
        <v>N/A</v>
      </c>
      <c r="G138" s="43">
        <v>101.58617321</v>
      </c>
      <c r="H138" s="11" t="str">
        <f t="shared" si="13"/>
        <v>N/A</v>
      </c>
      <c r="I138" s="12">
        <v>5.109</v>
      </c>
      <c r="J138" s="12">
        <v>2.6349999999999998</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93562530</v>
      </c>
      <c r="D142" s="11" t="str">
        <f t="shared" si="11"/>
        <v>N/A</v>
      </c>
      <c r="E142" s="43">
        <v>100698739</v>
      </c>
      <c r="F142" s="11" t="str">
        <f t="shared" si="12"/>
        <v>N/A</v>
      </c>
      <c r="G142" s="43">
        <v>107278455</v>
      </c>
      <c r="H142" s="11" t="str">
        <f t="shared" si="13"/>
        <v>N/A</v>
      </c>
      <c r="I142" s="12">
        <v>7.6269999999999998</v>
      </c>
      <c r="J142" s="12">
        <v>6.5339999999999998</v>
      </c>
      <c r="K142" s="41" t="s">
        <v>732</v>
      </c>
      <c r="L142" s="9" t="str">
        <f t="shared" ref="L142:L153" si="16">IF(J142="Div by 0", "N/A", IF(K142="N/A","N/A", IF(J142&gt;VALUE(MID(K142,1,2)), "No", IF(J142&lt;-1*VALUE(MID(K142,1,2)), "No", "Yes"))))</f>
        <v>Yes</v>
      </c>
    </row>
    <row r="143" spans="1:12" x14ac:dyDescent="0.25">
      <c r="A143" s="42" t="s">
        <v>642</v>
      </c>
      <c r="B143" s="33" t="s">
        <v>217</v>
      </c>
      <c r="C143" s="34">
        <v>185934</v>
      </c>
      <c r="D143" s="11" t="str">
        <f t="shared" si="11"/>
        <v>N/A</v>
      </c>
      <c r="E143" s="34">
        <v>197887</v>
      </c>
      <c r="F143" s="11" t="str">
        <f t="shared" si="12"/>
        <v>N/A</v>
      </c>
      <c r="G143" s="34">
        <v>201657</v>
      </c>
      <c r="H143" s="11" t="str">
        <f t="shared" si="13"/>
        <v>N/A</v>
      </c>
      <c r="I143" s="12">
        <v>6.4290000000000003</v>
      </c>
      <c r="J143" s="12">
        <v>1.905</v>
      </c>
      <c r="K143" s="41" t="s">
        <v>732</v>
      </c>
      <c r="L143" s="9" t="str">
        <f t="shared" si="16"/>
        <v>Yes</v>
      </c>
    </row>
    <row r="144" spans="1:12" ht="25" x14ac:dyDescent="0.25">
      <c r="A144" s="42" t="s">
        <v>1462</v>
      </c>
      <c r="B144" s="33" t="s">
        <v>217</v>
      </c>
      <c r="C144" s="43">
        <v>503.20291071000003</v>
      </c>
      <c r="D144" s="11" t="str">
        <f t="shared" si="11"/>
        <v>N/A</v>
      </c>
      <c r="E144" s="43">
        <v>508.86990555</v>
      </c>
      <c r="F144" s="11" t="str">
        <f t="shared" si="12"/>
        <v>N/A</v>
      </c>
      <c r="G144" s="43">
        <v>531.98478108999996</v>
      </c>
      <c r="H144" s="11" t="str">
        <f t="shared" si="13"/>
        <v>N/A</v>
      </c>
      <c r="I144" s="12">
        <v>1.1259999999999999</v>
      </c>
      <c r="J144" s="12">
        <v>4.5419999999999998</v>
      </c>
      <c r="K144" s="41" t="s">
        <v>732</v>
      </c>
      <c r="L144" s="9" t="str">
        <f t="shared" si="16"/>
        <v>Yes</v>
      </c>
    </row>
    <row r="145" spans="1:12" ht="25" x14ac:dyDescent="0.25">
      <c r="A145" s="42" t="s">
        <v>643</v>
      </c>
      <c r="B145" s="33" t="s">
        <v>217</v>
      </c>
      <c r="C145" s="43">
        <v>136536545</v>
      </c>
      <c r="D145" s="11" t="str">
        <f t="shared" ref="D145:D153" si="17">IF($B145="N/A","N/A",IF(C145&gt;10,"No",IF(C145&lt;-10,"No","Yes")))</f>
        <v>N/A</v>
      </c>
      <c r="E145" s="43">
        <v>146663393</v>
      </c>
      <c r="F145" s="11" t="str">
        <f t="shared" ref="F145:F153" si="18">IF($B145="N/A","N/A",IF(E145&gt;10,"No",IF(E145&lt;-10,"No","Yes")))</f>
        <v>N/A</v>
      </c>
      <c r="G145" s="43">
        <v>155440921</v>
      </c>
      <c r="H145" s="11" t="str">
        <f t="shared" ref="H145:H153" si="19">IF($B145="N/A","N/A",IF(G145&gt;10,"No",IF(G145&lt;-10,"No","Yes")))</f>
        <v>N/A</v>
      </c>
      <c r="I145" s="12">
        <v>7.4169999999999998</v>
      </c>
      <c r="J145" s="12">
        <v>5.9850000000000003</v>
      </c>
      <c r="K145" s="41" t="s">
        <v>732</v>
      </c>
      <c r="L145" s="9" t="str">
        <f t="shared" si="16"/>
        <v>Yes</v>
      </c>
    </row>
    <row r="146" spans="1:12" x14ac:dyDescent="0.25">
      <c r="A146" s="42" t="s">
        <v>644</v>
      </c>
      <c r="B146" s="33" t="s">
        <v>217</v>
      </c>
      <c r="C146" s="34">
        <v>2689</v>
      </c>
      <c r="D146" s="11" t="str">
        <f t="shared" si="17"/>
        <v>N/A</v>
      </c>
      <c r="E146" s="34">
        <v>2826</v>
      </c>
      <c r="F146" s="11" t="str">
        <f t="shared" si="18"/>
        <v>N/A</v>
      </c>
      <c r="G146" s="34">
        <v>2978</v>
      </c>
      <c r="H146" s="11" t="str">
        <f t="shared" si="19"/>
        <v>N/A</v>
      </c>
      <c r="I146" s="12">
        <v>5.0949999999999998</v>
      </c>
      <c r="J146" s="12">
        <v>5.3789999999999996</v>
      </c>
      <c r="K146" s="41" t="s">
        <v>732</v>
      </c>
      <c r="L146" s="9" t="str">
        <f t="shared" si="16"/>
        <v>Yes</v>
      </c>
    </row>
    <row r="147" spans="1:12" ht="25" x14ac:dyDescent="0.25">
      <c r="A147" s="42" t="s">
        <v>1463</v>
      </c>
      <c r="B147" s="33" t="s">
        <v>217</v>
      </c>
      <c r="C147" s="43">
        <v>50775.955746</v>
      </c>
      <c r="D147" s="11" t="str">
        <f t="shared" si="17"/>
        <v>N/A</v>
      </c>
      <c r="E147" s="43">
        <v>51897.874381000001</v>
      </c>
      <c r="F147" s="11" t="str">
        <f t="shared" si="18"/>
        <v>N/A</v>
      </c>
      <c r="G147" s="43">
        <v>52196.414036000002</v>
      </c>
      <c r="H147" s="11" t="str">
        <f t="shared" si="19"/>
        <v>N/A</v>
      </c>
      <c r="I147" s="12">
        <v>2.21</v>
      </c>
      <c r="J147" s="12">
        <v>0.57520000000000004</v>
      </c>
      <c r="K147" s="41" t="s">
        <v>732</v>
      </c>
      <c r="L147" s="9" t="str">
        <f t="shared" si="16"/>
        <v>Yes</v>
      </c>
    </row>
    <row r="148" spans="1:12" ht="25" x14ac:dyDescent="0.25">
      <c r="A148" s="42" t="s">
        <v>645</v>
      </c>
      <c r="B148" s="33" t="s">
        <v>217</v>
      </c>
      <c r="C148" s="43">
        <v>139627540</v>
      </c>
      <c r="D148" s="11" t="str">
        <f t="shared" si="17"/>
        <v>N/A</v>
      </c>
      <c r="E148" s="43">
        <v>151750992</v>
      </c>
      <c r="F148" s="11" t="str">
        <f t="shared" si="18"/>
        <v>N/A</v>
      </c>
      <c r="G148" s="43">
        <v>147910874</v>
      </c>
      <c r="H148" s="11" t="str">
        <f t="shared" si="19"/>
        <v>N/A</v>
      </c>
      <c r="I148" s="12">
        <v>8.6829999999999998</v>
      </c>
      <c r="J148" s="12">
        <v>-2.5299999999999998</v>
      </c>
      <c r="K148" s="41" t="s">
        <v>732</v>
      </c>
      <c r="L148" s="9" t="str">
        <f t="shared" si="16"/>
        <v>Yes</v>
      </c>
    </row>
    <row r="149" spans="1:12" x14ac:dyDescent="0.25">
      <c r="A149" s="42" t="s">
        <v>646</v>
      </c>
      <c r="B149" s="33" t="s">
        <v>217</v>
      </c>
      <c r="C149" s="34">
        <v>125681</v>
      </c>
      <c r="D149" s="11" t="str">
        <f t="shared" si="17"/>
        <v>N/A</v>
      </c>
      <c r="E149" s="34">
        <v>129617</v>
      </c>
      <c r="F149" s="11" t="str">
        <f t="shared" si="18"/>
        <v>N/A</v>
      </c>
      <c r="G149" s="34">
        <v>99915</v>
      </c>
      <c r="H149" s="11" t="str">
        <f t="shared" si="19"/>
        <v>N/A</v>
      </c>
      <c r="I149" s="12">
        <v>3.1320000000000001</v>
      </c>
      <c r="J149" s="12">
        <v>-22.9</v>
      </c>
      <c r="K149" s="41" t="s">
        <v>732</v>
      </c>
      <c r="L149" s="9" t="str">
        <f t="shared" si="16"/>
        <v>Yes</v>
      </c>
    </row>
    <row r="150" spans="1:12" ht="25" x14ac:dyDescent="0.25">
      <c r="A150" s="42" t="s">
        <v>1464</v>
      </c>
      <c r="B150" s="33" t="s">
        <v>217</v>
      </c>
      <c r="C150" s="43">
        <v>1110.9677675999999</v>
      </c>
      <c r="D150" s="11" t="str">
        <f t="shared" si="17"/>
        <v>N/A</v>
      </c>
      <c r="E150" s="43">
        <v>1170.7645755999999</v>
      </c>
      <c r="F150" s="11" t="str">
        <f t="shared" si="18"/>
        <v>N/A</v>
      </c>
      <c r="G150" s="43">
        <v>1480.3670520000001</v>
      </c>
      <c r="H150" s="11" t="str">
        <f t="shared" si="19"/>
        <v>N/A</v>
      </c>
      <c r="I150" s="12">
        <v>5.3819999999999997</v>
      </c>
      <c r="J150" s="12">
        <v>26.44</v>
      </c>
      <c r="K150" s="41" t="s">
        <v>732</v>
      </c>
      <c r="L150" s="9" t="str">
        <f t="shared" si="16"/>
        <v>Yes</v>
      </c>
    </row>
    <row r="151" spans="1:12" ht="25" x14ac:dyDescent="0.25">
      <c r="A151" s="42" t="s">
        <v>647</v>
      </c>
      <c r="B151" s="33" t="s">
        <v>217</v>
      </c>
      <c r="C151" s="43">
        <v>28988735</v>
      </c>
      <c r="D151" s="11" t="str">
        <f t="shared" si="17"/>
        <v>N/A</v>
      </c>
      <c r="E151" s="43">
        <v>30696716</v>
      </c>
      <c r="F151" s="11" t="str">
        <f t="shared" si="18"/>
        <v>N/A</v>
      </c>
      <c r="G151" s="43">
        <v>30003978</v>
      </c>
      <c r="H151" s="11" t="str">
        <f t="shared" si="19"/>
        <v>N/A</v>
      </c>
      <c r="I151" s="12">
        <v>5.8920000000000003</v>
      </c>
      <c r="J151" s="12">
        <v>-2.2599999999999998</v>
      </c>
      <c r="K151" s="41" t="s">
        <v>732</v>
      </c>
      <c r="L151" s="9" t="str">
        <f t="shared" si="16"/>
        <v>Yes</v>
      </c>
    </row>
    <row r="152" spans="1:12" x14ac:dyDescent="0.25">
      <c r="A152" s="42" t="s">
        <v>648</v>
      </c>
      <c r="B152" s="33" t="s">
        <v>217</v>
      </c>
      <c r="C152" s="34">
        <v>3492</v>
      </c>
      <c r="D152" s="11" t="str">
        <f t="shared" si="17"/>
        <v>N/A</v>
      </c>
      <c r="E152" s="34">
        <v>3591</v>
      </c>
      <c r="F152" s="11" t="str">
        <f t="shared" si="18"/>
        <v>N/A</v>
      </c>
      <c r="G152" s="34">
        <v>3560</v>
      </c>
      <c r="H152" s="11" t="str">
        <f t="shared" si="19"/>
        <v>N/A</v>
      </c>
      <c r="I152" s="12">
        <v>2.835</v>
      </c>
      <c r="J152" s="12">
        <v>-0.86299999999999999</v>
      </c>
      <c r="K152" s="41" t="s">
        <v>732</v>
      </c>
      <c r="L152" s="9" t="str">
        <f t="shared" si="16"/>
        <v>Yes</v>
      </c>
    </row>
    <row r="153" spans="1:12" ht="25" x14ac:dyDescent="0.25">
      <c r="A153" s="42" t="s">
        <v>1465</v>
      </c>
      <c r="B153" s="33" t="s">
        <v>217</v>
      </c>
      <c r="C153" s="43">
        <v>8301.4705040000008</v>
      </c>
      <c r="D153" s="11" t="str">
        <f t="shared" si="17"/>
        <v>N/A</v>
      </c>
      <c r="E153" s="43">
        <v>8548.2361459000003</v>
      </c>
      <c r="F153" s="11" t="str">
        <f t="shared" si="18"/>
        <v>N/A</v>
      </c>
      <c r="G153" s="43">
        <v>8428.0837078999994</v>
      </c>
      <c r="H153" s="11" t="str">
        <f t="shared" si="19"/>
        <v>N/A</v>
      </c>
      <c r="I153" s="12">
        <v>2.9729999999999999</v>
      </c>
      <c r="J153" s="12">
        <v>-1.41</v>
      </c>
      <c r="K153" s="41" t="s">
        <v>732</v>
      </c>
      <c r="L153" s="9" t="str">
        <f t="shared" si="16"/>
        <v>Yes</v>
      </c>
    </row>
    <row r="154" spans="1:12" x14ac:dyDescent="0.25">
      <c r="A154" s="42" t="s">
        <v>1531</v>
      </c>
      <c r="B154" s="33" t="s">
        <v>217</v>
      </c>
      <c r="C154" s="43">
        <v>1141.7400545999999</v>
      </c>
      <c r="D154" s="11" t="str">
        <f t="shared" ref="D154:D173" si="20">IF($B154="N/A","N/A",IF(C154&gt;10,"No",IF(C154&lt;-10,"No","Yes")))</f>
        <v>N/A</v>
      </c>
      <c r="E154" s="43">
        <v>839.30667706999998</v>
      </c>
      <c r="F154" s="11" t="str">
        <f t="shared" ref="F154:F173" si="21">IF($B154="N/A","N/A",IF(E154&gt;10,"No",IF(E154&lt;-10,"No","Yes")))</f>
        <v>N/A</v>
      </c>
      <c r="G154" s="43">
        <v>820.65110665999998</v>
      </c>
      <c r="H154" s="11" t="str">
        <f t="shared" ref="H154:H173" si="22">IF($B154="N/A","N/A",IF(G154&gt;10,"No",IF(G154&lt;-10,"No","Yes")))</f>
        <v>N/A</v>
      </c>
      <c r="I154" s="12">
        <v>-26.5</v>
      </c>
      <c r="J154" s="12">
        <v>-2.2200000000000002</v>
      </c>
      <c r="K154" s="41" t="s">
        <v>732</v>
      </c>
      <c r="L154" s="9" t="str">
        <f t="shared" ref="L154:L173" si="23">IF(J154="Div by 0", "N/A", IF(K154="N/A","N/A", IF(J154&gt;VALUE(MID(K154,1,2)), "No", IF(J154&lt;-1*VALUE(MID(K154,1,2)), "No", "Yes"))))</f>
        <v>Yes</v>
      </c>
    </row>
    <row r="155" spans="1:12" x14ac:dyDescent="0.25">
      <c r="A155" s="45" t="s">
        <v>1532</v>
      </c>
      <c r="B155" s="33" t="s">
        <v>217</v>
      </c>
      <c r="C155" s="43">
        <v>691.41107362000002</v>
      </c>
      <c r="D155" s="11" t="str">
        <f t="shared" si="20"/>
        <v>N/A</v>
      </c>
      <c r="E155" s="43">
        <v>563.30436029999998</v>
      </c>
      <c r="F155" s="11" t="str">
        <f t="shared" si="21"/>
        <v>N/A</v>
      </c>
      <c r="G155" s="43">
        <v>571.82612535999999</v>
      </c>
      <c r="H155" s="11" t="str">
        <f t="shared" si="22"/>
        <v>N/A</v>
      </c>
      <c r="I155" s="12">
        <v>-18.5</v>
      </c>
      <c r="J155" s="12">
        <v>1.5129999999999999</v>
      </c>
      <c r="K155" s="41" t="s">
        <v>732</v>
      </c>
      <c r="L155" s="9" t="str">
        <f t="shared" si="23"/>
        <v>Yes</v>
      </c>
    </row>
    <row r="156" spans="1:12" x14ac:dyDescent="0.25">
      <c r="A156" s="45" t="s">
        <v>1533</v>
      </c>
      <c r="B156" s="33" t="s">
        <v>217</v>
      </c>
      <c r="C156" s="43">
        <v>2483.7488942999998</v>
      </c>
      <c r="D156" s="11" t="str">
        <f t="shared" si="20"/>
        <v>N/A</v>
      </c>
      <c r="E156" s="43">
        <v>1811.8079955000001</v>
      </c>
      <c r="F156" s="11" t="str">
        <f t="shared" si="21"/>
        <v>N/A</v>
      </c>
      <c r="G156" s="43">
        <v>1810.9970997999999</v>
      </c>
      <c r="H156" s="11" t="str">
        <f t="shared" si="22"/>
        <v>N/A</v>
      </c>
      <c r="I156" s="12">
        <v>-27.1</v>
      </c>
      <c r="J156" s="12">
        <v>-4.4999999999999998E-2</v>
      </c>
      <c r="K156" s="41" t="s">
        <v>732</v>
      </c>
      <c r="L156" s="9" t="str">
        <f t="shared" si="23"/>
        <v>Yes</v>
      </c>
    </row>
    <row r="157" spans="1:12" x14ac:dyDescent="0.25">
      <c r="A157" s="45" t="s">
        <v>1534</v>
      </c>
      <c r="B157" s="33" t="s">
        <v>217</v>
      </c>
      <c r="C157" s="43">
        <v>449.50586929000002</v>
      </c>
      <c r="D157" s="11" t="str">
        <f t="shared" si="20"/>
        <v>N/A</v>
      </c>
      <c r="E157" s="43">
        <v>383.11100278999999</v>
      </c>
      <c r="F157" s="11" t="str">
        <f t="shared" si="21"/>
        <v>N/A</v>
      </c>
      <c r="G157" s="43">
        <v>382.73061759000001</v>
      </c>
      <c r="H157" s="11" t="str">
        <f t="shared" si="22"/>
        <v>N/A</v>
      </c>
      <c r="I157" s="12">
        <v>-14.8</v>
      </c>
      <c r="J157" s="12">
        <v>-9.9000000000000005E-2</v>
      </c>
      <c r="K157" s="41" t="s">
        <v>732</v>
      </c>
      <c r="L157" s="9" t="str">
        <f t="shared" si="23"/>
        <v>Yes</v>
      </c>
    </row>
    <row r="158" spans="1:12" x14ac:dyDescent="0.25">
      <c r="A158" s="45" t="s">
        <v>1535</v>
      </c>
      <c r="B158" s="33" t="s">
        <v>217</v>
      </c>
      <c r="C158" s="43">
        <v>1516.4891115999999</v>
      </c>
      <c r="D158" s="11" t="str">
        <f t="shared" si="20"/>
        <v>N/A</v>
      </c>
      <c r="E158" s="43">
        <v>983.11606409000001</v>
      </c>
      <c r="F158" s="11" t="str">
        <f t="shared" si="21"/>
        <v>N/A</v>
      </c>
      <c r="G158" s="43">
        <v>971.99298061000002</v>
      </c>
      <c r="H158" s="11" t="str">
        <f t="shared" si="22"/>
        <v>N/A</v>
      </c>
      <c r="I158" s="12">
        <v>-35.200000000000003</v>
      </c>
      <c r="J158" s="12">
        <v>-1.1299999999999999</v>
      </c>
      <c r="K158" s="41" t="s">
        <v>732</v>
      </c>
      <c r="L158" s="9" t="str">
        <f t="shared" si="23"/>
        <v>Yes</v>
      </c>
    </row>
    <row r="159" spans="1:12" x14ac:dyDescent="0.25">
      <c r="A159" s="42" t="s">
        <v>1536</v>
      </c>
      <c r="B159" s="33" t="s">
        <v>217</v>
      </c>
      <c r="C159" s="43">
        <v>1662.4816771000001</v>
      </c>
      <c r="D159" s="11" t="str">
        <f t="shared" si="20"/>
        <v>N/A</v>
      </c>
      <c r="E159" s="43">
        <v>1456.5344785</v>
      </c>
      <c r="F159" s="11" t="str">
        <f t="shared" si="21"/>
        <v>N/A</v>
      </c>
      <c r="G159" s="43">
        <v>1440.2719388</v>
      </c>
      <c r="H159" s="11" t="str">
        <f t="shared" si="22"/>
        <v>N/A</v>
      </c>
      <c r="I159" s="12">
        <v>-12.4</v>
      </c>
      <c r="J159" s="12">
        <v>-1.1200000000000001</v>
      </c>
      <c r="K159" s="41" t="s">
        <v>732</v>
      </c>
      <c r="L159" s="9" t="str">
        <f t="shared" si="23"/>
        <v>Yes</v>
      </c>
    </row>
    <row r="160" spans="1:12" x14ac:dyDescent="0.25">
      <c r="A160" s="45" t="s">
        <v>1537</v>
      </c>
      <c r="B160" s="33" t="s">
        <v>217</v>
      </c>
      <c r="C160" s="43">
        <v>14171.210724</v>
      </c>
      <c r="D160" s="11" t="str">
        <f t="shared" si="20"/>
        <v>N/A</v>
      </c>
      <c r="E160" s="43">
        <v>12122.868366000001</v>
      </c>
      <c r="F160" s="11" t="str">
        <f t="shared" si="21"/>
        <v>N/A</v>
      </c>
      <c r="G160" s="43">
        <v>12731.112370999999</v>
      </c>
      <c r="H160" s="11" t="str">
        <f t="shared" si="22"/>
        <v>N/A</v>
      </c>
      <c r="I160" s="12">
        <v>-14.5</v>
      </c>
      <c r="J160" s="12">
        <v>5.0170000000000003</v>
      </c>
      <c r="K160" s="41" t="s">
        <v>732</v>
      </c>
      <c r="L160" s="9" t="str">
        <f t="shared" si="23"/>
        <v>Yes</v>
      </c>
    </row>
    <row r="161" spans="1:12" x14ac:dyDescent="0.25">
      <c r="A161" s="45" t="s">
        <v>1538</v>
      </c>
      <c r="B161" s="33" t="s">
        <v>217</v>
      </c>
      <c r="C161" s="43">
        <v>1676.7019925</v>
      </c>
      <c r="D161" s="11" t="str">
        <f t="shared" si="20"/>
        <v>N/A</v>
      </c>
      <c r="E161" s="43">
        <v>1725.3013367000001</v>
      </c>
      <c r="F161" s="11" t="str">
        <f t="shared" si="21"/>
        <v>N/A</v>
      </c>
      <c r="G161" s="43">
        <v>1831.1845430000001</v>
      </c>
      <c r="H161" s="11" t="str">
        <f t="shared" si="22"/>
        <v>N/A</v>
      </c>
      <c r="I161" s="12">
        <v>2.899</v>
      </c>
      <c r="J161" s="12">
        <v>6.1369999999999996</v>
      </c>
      <c r="K161" s="41" t="s">
        <v>732</v>
      </c>
      <c r="L161" s="9" t="str">
        <f t="shared" si="23"/>
        <v>Yes</v>
      </c>
    </row>
    <row r="162" spans="1:12" x14ac:dyDescent="0.25">
      <c r="A162" s="45" t="s">
        <v>1539</v>
      </c>
      <c r="B162" s="33" t="s">
        <v>217</v>
      </c>
      <c r="C162" s="43">
        <v>55.486917017000003</v>
      </c>
      <c r="D162" s="11" t="str">
        <f t="shared" si="20"/>
        <v>N/A</v>
      </c>
      <c r="E162" s="43">
        <v>63.193331872000002</v>
      </c>
      <c r="F162" s="11" t="str">
        <f t="shared" si="21"/>
        <v>N/A</v>
      </c>
      <c r="G162" s="43">
        <v>62.649740193</v>
      </c>
      <c r="H162" s="11" t="str">
        <f t="shared" si="22"/>
        <v>N/A</v>
      </c>
      <c r="I162" s="12">
        <v>13.89</v>
      </c>
      <c r="J162" s="12">
        <v>-0.86</v>
      </c>
      <c r="K162" s="41" t="s">
        <v>732</v>
      </c>
      <c r="L162" s="9" t="str">
        <f t="shared" si="23"/>
        <v>Yes</v>
      </c>
    </row>
    <row r="163" spans="1:12" x14ac:dyDescent="0.25">
      <c r="A163" s="45" t="s">
        <v>1540</v>
      </c>
      <c r="B163" s="33" t="s">
        <v>217</v>
      </c>
      <c r="C163" s="43">
        <v>39.172209993999999</v>
      </c>
      <c r="D163" s="11" t="str">
        <f t="shared" si="20"/>
        <v>N/A</v>
      </c>
      <c r="E163" s="43">
        <v>38.580539672</v>
      </c>
      <c r="F163" s="11" t="str">
        <f t="shared" si="21"/>
        <v>N/A</v>
      </c>
      <c r="G163" s="43">
        <v>40.166176352000001</v>
      </c>
      <c r="H163" s="11" t="str">
        <f t="shared" si="22"/>
        <v>N/A</v>
      </c>
      <c r="I163" s="12">
        <v>-1.51</v>
      </c>
      <c r="J163" s="12">
        <v>4.1100000000000003</v>
      </c>
      <c r="K163" s="41" t="s">
        <v>732</v>
      </c>
      <c r="L163" s="9" t="str">
        <f t="shared" si="23"/>
        <v>Yes</v>
      </c>
    </row>
    <row r="164" spans="1:12" x14ac:dyDescent="0.25">
      <c r="A164" s="42" t="s">
        <v>1541</v>
      </c>
      <c r="B164" s="33" t="s">
        <v>217</v>
      </c>
      <c r="C164" s="43">
        <v>917.94808923999994</v>
      </c>
      <c r="D164" s="11" t="str">
        <f t="shared" si="20"/>
        <v>N/A</v>
      </c>
      <c r="E164" s="43">
        <v>721.60426914000004</v>
      </c>
      <c r="F164" s="11" t="str">
        <f t="shared" si="21"/>
        <v>N/A</v>
      </c>
      <c r="G164" s="43">
        <v>817.55275314000005</v>
      </c>
      <c r="H164" s="11" t="str">
        <f t="shared" si="22"/>
        <v>N/A</v>
      </c>
      <c r="I164" s="12">
        <v>-21.4</v>
      </c>
      <c r="J164" s="12">
        <v>13.3</v>
      </c>
      <c r="K164" s="41" t="s">
        <v>732</v>
      </c>
      <c r="L164" s="9" t="str">
        <f t="shared" si="23"/>
        <v>Yes</v>
      </c>
    </row>
    <row r="165" spans="1:12" x14ac:dyDescent="0.25">
      <c r="A165" s="45" t="s">
        <v>1542</v>
      </c>
      <c r="B165" s="33" t="s">
        <v>217</v>
      </c>
      <c r="C165" s="43">
        <v>274.58781937999998</v>
      </c>
      <c r="D165" s="11" t="str">
        <f t="shared" si="20"/>
        <v>N/A</v>
      </c>
      <c r="E165" s="43">
        <v>247.63790288999999</v>
      </c>
      <c r="F165" s="11" t="str">
        <f t="shared" si="21"/>
        <v>N/A</v>
      </c>
      <c r="G165" s="43">
        <v>306.63896352</v>
      </c>
      <c r="H165" s="11" t="str">
        <f t="shared" si="22"/>
        <v>N/A</v>
      </c>
      <c r="I165" s="12">
        <v>-9.81</v>
      </c>
      <c r="J165" s="12">
        <v>23.83</v>
      </c>
      <c r="K165" s="41" t="s">
        <v>732</v>
      </c>
      <c r="L165" s="9" t="str">
        <f t="shared" si="23"/>
        <v>Yes</v>
      </c>
    </row>
    <row r="166" spans="1:12" x14ac:dyDescent="0.25">
      <c r="A166" s="45" t="s">
        <v>1543</v>
      </c>
      <c r="B166" s="33" t="s">
        <v>217</v>
      </c>
      <c r="C166" s="43">
        <v>2413.9798363</v>
      </c>
      <c r="D166" s="11" t="str">
        <f t="shared" si="20"/>
        <v>N/A</v>
      </c>
      <c r="E166" s="43">
        <v>1814.8693635</v>
      </c>
      <c r="F166" s="11" t="str">
        <f t="shared" si="21"/>
        <v>N/A</v>
      </c>
      <c r="G166" s="43">
        <v>2217.5163662</v>
      </c>
      <c r="H166" s="11" t="str">
        <f t="shared" si="22"/>
        <v>N/A</v>
      </c>
      <c r="I166" s="12">
        <v>-24.8</v>
      </c>
      <c r="J166" s="12">
        <v>22.19</v>
      </c>
      <c r="K166" s="41" t="s">
        <v>732</v>
      </c>
      <c r="L166" s="9" t="str">
        <f t="shared" si="23"/>
        <v>Yes</v>
      </c>
    </row>
    <row r="167" spans="1:12" x14ac:dyDescent="0.25">
      <c r="A167" s="45" t="s">
        <v>1544</v>
      </c>
      <c r="B167" s="33" t="s">
        <v>217</v>
      </c>
      <c r="C167" s="43">
        <v>401.00520162999999</v>
      </c>
      <c r="D167" s="11" t="str">
        <f t="shared" si="20"/>
        <v>N/A</v>
      </c>
      <c r="E167" s="43">
        <v>337.99678968000001</v>
      </c>
      <c r="F167" s="11" t="str">
        <f t="shared" si="21"/>
        <v>N/A</v>
      </c>
      <c r="G167" s="43">
        <v>346.9299565</v>
      </c>
      <c r="H167" s="11" t="str">
        <f t="shared" si="22"/>
        <v>N/A</v>
      </c>
      <c r="I167" s="12">
        <v>-15.7</v>
      </c>
      <c r="J167" s="12">
        <v>2.6429999999999998</v>
      </c>
      <c r="K167" s="41" t="s">
        <v>732</v>
      </c>
      <c r="L167" s="9" t="str">
        <f t="shared" si="23"/>
        <v>Yes</v>
      </c>
    </row>
    <row r="168" spans="1:12" x14ac:dyDescent="0.25">
      <c r="A168" s="45" t="s">
        <v>1545</v>
      </c>
      <c r="B168" s="33" t="s">
        <v>217</v>
      </c>
      <c r="C168" s="43">
        <v>623.64577342999996</v>
      </c>
      <c r="D168" s="11" t="str">
        <f t="shared" si="20"/>
        <v>N/A</v>
      </c>
      <c r="E168" s="43">
        <v>557.35167253999998</v>
      </c>
      <c r="F168" s="11" t="str">
        <f t="shared" si="21"/>
        <v>N/A</v>
      </c>
      <c r="G168" s="43">
        <v>606.92496847999996</v>
      </c>
      <c r="H168" s="11" t="str">
        <f t="shared" si="22"/>
        <v>N/A</v>
      </c>
      <c r="I168" s="12">
        <v>-10.6</v>
      </c>
      <c r="J168" s="12">
        <v>8.8940000000000001</v>
      </c>
      <c r="K168" s="41" t="s">
        <v>732</v>
      </c>
      <c r="L168" s="9" t="str">
        <f t="shared" si="23"/>
        <v>Yes</v>
      </c>
    </row>
    <row r="169" spans="1:12" x14ac:dyDescent="0.25">
      <c r="A169" s="42" t="s">
        <v>1546</v>
      </c>
      <c r="B169" s="33" t="s">
        <v>217</v>
      </c>
      <c r="C169" s="43">
        <v>2632.4232264000002</v>
      </c>
      <c r="D169" s="11" t="str">
        <f t="shared" si="20"/>
        <v>N/A</v>
      </c>
      <c r="E169" s="43">
        <v>2782.7820059000001</v>
      </c>
      <c r="F169" s="11" t="str">
        <f t="shared" si="21"/>
        <v>N/A</v>
      </c>
      <c r="G169" s="43">
        <v>2780.8455005000001</v>
      </c>
      <c r="H169" s="11" t="str">
        <f t="shared" si="22"/>
        <v>N/A</v>
      </c>
      <c r="I169" s="12">
        <v>5.7119999999999997</v>
      </c>
      <c r="J169" s="12">
        <v>-7.0000000000000007E-2</v>
      </c>
      <c r="K169" s="41" t="s">
        <v>732</v>
      </c>
      <c r="L169" s="9" t="str">
        <f t="shared" si="23"/>
        <v>Yes</v>
      </c>
    </row>
    <row r="170" spans="1:12" x14ac:dyDescent="0.25">
      <c r="A170" s="45" t="s">
        <v>1547</v>
      </c>
      <c r="B170" s="33" t="s">
        <v>217</v>
      </c>
      <c r="C170" s="43">
        <v>2038.3652222000001</v>
      </c>
      <c r="D170" s="11" t="str">
        <f t="shared" si="20"/>
        <v>N/A</v>
      </c>
      <c r="E170" s="43">
        <v>2039.578516</v>
      </c>
      <c r="F170" s="11" t="str">
        <f t="shared" si="21"/>
        <v>N/A</v>
      </c>
      <c r="G170" s="43">
        <v>2103.2923737000001</v>
      </c>
      <c r="H170" s="11" t="str">
        <f t="shared" si="22"/>
        <v>N/A</v>
      </c>
      <c r="I170" s="12">
        <v>5.9499999999999997E-2</v>
      </c>
      <c r="J170" s="12">
        <v>3.1240000000000001</v>
      </c>
      <c r="K170" s="41" t="s">
        <v>732</v>
      </c>
      <c r="L170" s="9" t="str">
        <f t="shared" si="23"/>
        <v>Yes</v>
      </c>
    </row>
    <row r="171" spans="1:12" x14ac:dyDescent="0.25">
      <c r="A171" s="45" t="s">
        <v>1548</v>
      </c>
      <c r="B171" s="33" t="s">
        <v>217</v>
      </c>
      <c r="C171" s="43">
        <v>5297.8795776999996</v>
      </c>
      <c r="D171" s="11" t="str">
        <f t="shared" si="20"/>
        <v>N/A</v>
      </c>
      <c r="E171" s="43">
        <v>5642.9666599000002</v>
      </c>
      <c r="F171" s="11" t="str">
        <f t="shared" si="21"/>
        <v>N/A</v>
      </c>
      <c r="G171" s="43">
        <v>5981.7326768000003</v>
      </c>
      <c r="H171" s="11" t="str">
        <f t="shared" si="22"/>
        <v>N/A</v>
      </c>
      <c r="I171" s="12">
        <v>6.5140000000000002</v>
      </c>
      <c r="J171" s="12">
        <v>6.0030000000000001</v>
      </c>
      <c r="K171" s="41" t="s">
        <v>732</v>
      </c>
      <c r="L171" s="9" t="str">
        <f t="shared" si="23"/>
        <v>Yes</v>
      </c>
    </row>
    <row r="172" spans="1:12" x14ac:dyDescent="0.25">
      <c r="A172" s="45" t="s">
        <v>1549</v>
      </c>
      <c r="B172" s="33" t="s">
        <v>217</v>
      </c>
      <c r="C172" s="43">
        <v>1511.5235499999999</v>
      </c>
      <c r="D172" s="11" t="str">
        <f t="shared" si="20"/>
        <v>N/A</v>
      </c>
      <c r="E172" s="43">
        <v>1633.6526590999999</v>
      </c>
      <c r="F172" s="11" t="str">
        <f t="shared" si="21"/>
        <v>N/A</v>
      </c>
      <c r="G172" s="43">
        <v>1549.1969167</v>
      </c>
      <c r="H172" s="11" t="str">
        <f t="shared" si="22"/>
        <v>N/A</v>
      </c>
      <c r="I172" s="12">
        <v>8.08</v>
      </c>
      <c r="J172" s="12">
        <v>-5.17</v>
      </c>
      <c r="K172" s="41" t="s">
        <v>732</v>
      </c>
      <c r="L172" s="9" t="str">
        <f t="shared" si="23"/>
        <v>Yes</v>
      </c>
    </row>
    <row r="173" spans="1:12" x14ac:dyDescent="0.25">
      <c r="A173" s="45" t="s">
        <v>1550</v>
      </c>
      <c r="B173" s="33" t="s">
        <v>217</v>
      </c>
      <c r="C173" s="43">
        <v>2435.2582306999998</v>
      </c>
      <c r="D173" s="11" t="str">
        <f t="shared" si="20"/>
        <v>N/A</v>
      </c>
      <c r="E173" s="43">
        <v>2560.9803972</v>
      </c>
      <c r="F173" s="11" t="str">
        <f t="shared" si="21"/>
        <v>N/A</v>
      </c>
      <c r="G173" s="43">
        <v>2587.0955711000001</v>
      </c>
      <c r="H173" s="11" t="str">
        <f t="shared" si="22"/>
        <v>N/A</v>
      </c>
      <c r="I173" s="12">
        <v>5.1630000000000003</v>
      </c>
      <c r="J173" s="12">
        <v>1.02</v>
      </c>
      <c r="K173" s="41" t="s">
        <v>732</v>
      </c>
      <c r="L173" s="9" t="str">
        <f t="shared" si="23"/>
        <v>Yes</v>
      </c>
    </row>
    <row r="174" spans="1:12" x14ac:dyDescent="0.25">
      <c r="A174" s="42" t="s">
        <v>372</v>
      </c>
      <c r="B174" s="33" t="s">
        <v>217</v>
      </c>
      <c r="C174" s="8">
        <v>10.835138883000001</v>
      </c>
      <c r="D174" s="11" t="str">
        <f t="shared" ref="D174:D203" si="24">IF($B174="N/A","N/A",IF(C174&gt;10,"No",IF(C174&lt;-10,"No","Yes")))</f>
        <v>N/A</v>
      </c>
      <c r="E174" s="8">
        <v>12.504672287</v>
      </c>
      <c r="F174" s="11" t="str">
        <f t="shared" ref="F174:F203" si="25">IF($B174="N/A","N/A",IF(E174&gt;10,"No",IF(E174&lt;-10,"No","Yes")))</f>
        <v>N/A</v>
      </c>
      <c r="G174" s="8">
        <v>12.041478904</v>
      </c>
      <c r="H174" s="11" t="str">
        <f t="shared" ref="H174:H203" si="26">IF($B174="N/A","N/A",IF(G174&gt;10,"No",IF(G174&lt;-10,"No","Yes")))</f>
        <v>N/A</v>
      </c>
      <c r="I174" s="12">
        <v>15.41</v>
      </c>
      <c r="J174" s="12">
        <v>-3.7</v>
      </c>
      <c r="K174" s="41" t="s">
        <v>732</v>
      </c>
      <c r="L174" s="9" t="str">
        <f t="shared" ref="L174:L203" si="27">IF(J174="Div by 0", "N/A", IF(K174="N/A","N/A", IF(J174&gt;VALUE(MID(K174,1,2)), "No", IF(J174&lt;-1*VALUE(MID(K174,1,2)), "No", "Yes"))))</f>
        <v>Yes</v>
      </c>
    </row>
    <row r="175" spans="1:12" x14ac:dyDescent="0.25">
      <c r="A175" s="45" t="s">
        <v>483</v>
      </c>
      <c r="B175" s="33" t="s">
        <v>217</v>
      </c>
      <c r="C175" s="8">
        <v>9.0756512579000006</v>
      </c>
      <c r="D175" s="11" t="str">
        <f t="shared" si="24"/>
        <v>N/A</v>
      </c>
      <c r="E175" s="8">
        <v>11.898911268999999</v>
      </c>
      <c r="F175" s="11" t="str">
        <f t="shared" si="25"/>
        <v>N/A</v>
      </c>
      <c r="G175" s="8">
        <v>13.189664691000001</v>
      </c>
      <c r="H175" s="11" t="str">
        <f t="shared" si="26"/>
        <v>N/A</v>
      </c>
      <c r="I175" s="12">
        <v>31.11</v>
      </c>
      <c r="J175" s="12">
        <v>10.85</v>
      </c>
      <c r="K175" s="41" t="s">
        <v>732</v>
      </c>
      <c r="L175" s="9" t="str">
        <f t="shared" si="27"/>
        <v>Yes</v>
      </c>
    </row>
    <row r="176" spans="1:12" x14ac:dyDescent="0.25">
      <c r="A176" s="45" t="s">
        <v>484</v>
      </c>
      <c r="B176" s="33" t="s">
        <v>217</v>
      </c>
      <c r="C176" s="8">
        <v>13.806944366</v>
      </c>
      <c r="D176" s="11" t="str">
        <f t="shared" si="24"/>
        <v>N/A</v>
      </c>
      <c r="E176" s="8">
        <v>14.64314987</v>
      </c>
      <c r="F176" s="11" t="str">
        <f t="shared" si="25"/>
        <v>N/A</v>
      </c>
      <c r="G176" s="8">
        <v>14.482577557000001</v>
      </c>
      <c r="H176" s="11" t="str">
        <f t="shared" si="26"/>
        <v>N/A</v>
      </c>
      <c r="I176" s="12">
        <v>6.056</v>
      </c>
      <c r="J176" s="12">
        <v>-1.1000000000000001</v>
      </c>
      <c r="K176" s="41" t="s">
        <v>732</v>
      </c>
      <c r="L176" s="9" t="str">
        <f t="shared" si="27"/>
        <v>Yes</v>
      </c>
    </row>
    <row r="177" spans="1:12" x14ac:dyDescent="0.25">
      <c r="A177" s="45" t="s">
        <v>485</v>
      </c>
      <c r="B177" s="33" t="s">
        <v>217</v>
      </c>
      <c r="C177" s="8">
        <v>5.9803588337000004</v>
      </c>
      <c r="D177" s="11" t="str">
        <f t="shared" si="24"/>
        <v>N/A</v>
      </c>
      <c r="E177" s="8">
        <v>8.7096978891999992</v>
      </c>
      <c r="F177" s="11" t="str">
        <f t="shared" si="25"/>
        <v>N/A</v>
      </c>
      <c r="G177" s="8">
        <v>8.2741660386000007</v>
      </c>
      <c r="H177" s="11" t="str">
        <f t="shared" si="26"/>
        <v>N/A</v>
      </c>
      <c r="I177" s="12">
        <v>45.64</v>
      </c>
      <c r="J177" s="12">
        <v>-5</v>
      </c>
      <c r="K177" s="41" t="s">
        <v>732</v>
      </c>
      <c r="L177" s="9" t="str">
        <f t="shared" si="27"/>
        <v>Yes</v>
      </c>
    </row>
    <row r="178" spans="1:12" x14ac:dyDescent="0.25">
      <c r="A178" s="45" t="s">
        <v>486</v>
      </c>
      <c r="B178" s="33" t="s">
        <v>217</v>
      </c>
      <c r="C178" s="8">
        <v>22.317238795000002</v>
      </c>
      <c r="D178" s="11" t="str">
        <f t="shared" si="24"/>
        <v>N/A</v>
      </c>
      <c r="E178" s="8">
        <v>21.661764436999999</v>
      </c>
      <c r="F178" s="11" t="str">
        <f t="shared" si="25"/>
        <v>N/A</v>
      </c>
      <c r="G178" s="8">
        <v>20.647751558</v>
      </c>
      <c r="H178" s="11" t="str">
        <f t="shared" si="26"/>
        <v>N/A</v>
      </c>
      <c r="I178" s="12">
        <v>-2.94</v>
      </c>
      <c r="J178" s="12">
        <v>-4.68</v>
      </c>
      <c r="K178" s="41" t="s">
        <v>732</v>
      </c>
      <c r="L178" s="9" t="str">
        <f t="shared" si="27"/>
        <v>Yes</v>
      </c>
    </row>
    <row r="179" spans="1:12" x14ac:dyDescent="0.25">
      <c r="A179" s="42" t="s">
        <v>1551</v>
      </c>
      <c r="B179" s="33" t="s">
        <v>217</v>
      </c>
      <c r="C179" s="8">
        <v>4.4443386621999998</v>
      </c>
      <c r="D179" s="11" t="str">
        <f t="shared" si="24"/>
        <v>N/A</v>
      </c>
      <c r="E179" s="8">
        <v>4.2706188777999996</v>
      </c>
      <c r="F179" s="11" t="str">
        <f t="shared" si="25"/>
        <v>N/A</v>
      </c>
      <c r="G179" s="8">
        <v>4.0846241944999999</v>
      </c>
      <c r="H179" s="11" t="str">
        <f t="shared" si="26"/>
        <v>N/A</v>
      </c>
      <c r="I179" s="12">
        <v>-3.91</v>
      </c>
      <c r="J179" s="12">
        <v>-4.3600000000000003</v>
      </c>
      <c r="K179" s="41" t="s">
        <v>732</v>
      </c>
      <c r="L179" s="9" t="str">
        <f t="shared" si="27"/>
        <v>Yes</v>
      </c>
    </row>
    <row r="180" spans="1:12" x14ac:dyDescent="0.25">
      <c r="A180" s="45" t="s">
        <v>1552</v>
      </c>
      <c r="B180" s="33" t="s">
        <v>217</v>
      </c>
      <c r="C180" s="8">
        <v>35.436641848000001</v>
      </c>
      <c r="D180" s="11" t="str">
        <f t="shared" si="24"/>
        <v>N/A</v>
      </c>
      <c r="E180" s="8">
        <v>35.174788800999998</v>
      </c>
      <c r="F180" s="11" t="str">
        <f t="shared" si="25"/>
        <v>N/A</v>
      </c>
      <c r="G180" s="8">
        <v>35.954580587999999</v>
      </c>
      <c r="H180" s="11" t="str">
        <f t="shared" si="26"/>
        <v>N/A</v>
      </c>
      <c r="I180" s="12">
        <v>-0.73899999999999999</v>
      </c>
      <c r="J180" s="12">
        <v>2.2170000000000001</v>
      </c>
      <c r="K180" s="41" t="s">
        <v>732</v>
      </c>
      <c r="L180" s="9" t="str">
        <f t="shared" si="27"/>
        <v>Yes</v>
      </c>
    </row>
    <row r="181" spans="1:12" x14ac:dyDescent="0.25">
      <c r="A181" s="45" t="s">
        <v>1553</v>
      </c>
      <c r="B181" s="33" t="s">
        <v>217</v>
      </c>
      <c r="C181" s="8">
        <v>4.3731008059000001</v>
      </c>
      <c r="D181" s="11" t="str">
        <f t="shared" si="24"/>
        <v>N/A</v>
      </c>
      <c r="E181" s="8">
        <v>4.1758336569000001</v>
      </c>
      <c r="F181" s="11" t="str">
        <f t="shared" si="25"/>
        <v>N/A</v>
      </c>
      <c r="G181" s="8">
        <v>4.1988484763000002</v>
      </c>
      <c r="H181" s="11" t="str">
        <f t="shared" si="26"/>
        <v>N/A</v>
      </c>
      <c r="I181" s="12">
        <v>-4.51</v>
      </c>
      <c r="J181" s="12">
        <v>0.55110000000000003</v>
      </c>
      <c r="K181" s="41" t="s">
        <v>732</v>
      </c>
      <c r="L181" s="9" t="str">
        <f t="shared" si="27"/>
        <v>Yes</v>
      </c>
    </row>
    <row r="182" spans="1:12" x14ac:dyDescent="0.25">
      <c r="A182" s="45" t="s">
        <v>1554</v>
      </c>
      <c r="B182" s="33" t="s">
        <v>217</v>
      </c>
      <c r="C182" s="8">
        <v>0.44854208649999999</v>
      </c>
      <c r="D182" s="11" t="str">
        <f t="shared" si="24"/>
        <v>N/A</v>
      </c>
      <c r="E182" s="8">
        <v>0.48601937150000002</v>
      </c>
      <c r="F182" s="11" t="str">
        <f t="shared" si="25"/>
        <v>N/A</v>
      </c>
      <c r="G182" s="8">
        <v>0.4751894015</v>
      </c>
      <c r="H182" s="11" t="str">
        <f t="shared" si="26"/>
        <v>N/A</v>
      </c>
      <c r="I182" s="12">
        <v>8.3550000000000004</v>
      </c>
      <c r="J182" s="12">
        <v>-2.23</v>
      </c>
      <c r="K182" s="41" t="s">
        <v>732</v>
      </c>
      <c r="L182" s="9" t="str">
        <f t="shared" si="27"/>
        <v>Yes</v>
      </c>
    </row>
    <row r="183" spans="1:12" x14ac:dyDescent="0.25">
      <c r="A183" s="45" t="s">
        <v>1555</v>
      </c>
      <c r="B183" s="33" t="s">
        <v>217</v>
      </c>
      <c r="C183" s="8">
        <v>0.62473657100000002</v>
      </c>
      <c r="D183" s="11" t="str">
        <f t="shared" si="24"/>
        <v>N/A</v>
      </c>
      <c r="E183" s="8">
        <v>0.65769041049999999</v>
      </c>
      <c r="F183" s="11" t="str">
        <f t="shared" si="25"/>
        <v>N/A</v>
      </c>
      <c r="G183" s="8">
        <v>0.6375577871</v>
      </c>
      <c r="H183" s="11" t="str">
        <f t="shared" si="26"/>
        <v>N/A</v>
      </c>
      <c r="I183" s="12">
        <v>5.2750000000000004</v>
      </c>
      <c r="J183" s="12">
        <v>-3.06</v>
      </c>
      <c r="K183" s="41" t="s">
        <v>732</v>
      </c>
      <c r="L183" s="9" t="str">
        <f t="shared" si="27"/>
        <v>Yes</v>
      </c>
    </row>
    <row r="184" spans="1:12" x14ac:dyDescent="0.25">
      <c r="A184" s="42" t="s">
        <v>97</v>
      </c>
      <c r="B184" s="33" t="s">
        <v>217</v>
      </c>
      <c r="C184" s="8">
        <v>77.583445556000001</v>
      </c>
      <c r="D184" s="11" t="str">
        <f t="shared" si="24"/>
        <v>N/A</v>
      </c>
      <c r="E184" s="8">
        <v>76.626697598000007</v>
      </c>
      <c r="F184" s="11" t="str">
        <f t="shared" si="25"/>
        <v>N/A</v>
      </c>
      <c r="G184" s="8">
        <v>74.833890913999994</v>
      </c>
      <c r="H184" s="11" t="str">
        <f t="shared" si="26"/>
        <v>N/A</v>
      </c>
      <c r="I184" s="12">
        <v>-1.23</v>
      </c>
      <c r="J184" s="12">
        <v>-2.34</v>
      </c>
      <c r="K184" s="41" t="s">
        <v>732</v>
      </c>
      <c r="L184" s="9" t="str">
        <f t="shared" si="27"/>
        <v>Yes</v>
      </c>
    </row>
    <row r="185" spans="1:12" x14ac:dyDescent="0.25">
      <c r="A185" s="45" t="s">
        <v>487</v>
      </c>
      <c r="B185" s="33" t="s">
        <v>217</v>
      </c>
      <c r="C185" s="8">
        <v>71.021479458000002</v>
      </c>
      <c r="D185" s="11" t="str">
        <f t="shared" si="24"/>
        <v>N/A</v>
      </c>
      <c r="E185" s="8">
        <v>68.455509121000006</v>
      </c>
      <c r="F185" s="11" t="str">
        <f t="shared" si="25"/>
        <v>N/A</v>
      </c>
      <c r="G185" s="8">
        <v>70.225256725999998</v>
      </c>
      <c r="H185" s="11" t="str">
        <f t="shared" si="26"/>
        <v>N/A</v>
      </c>
      <c r="I185" s="12">
        <v>-3.61</v>
      </c>
      <c r="J185" s="12">
        <v>2.585</v>
      </c>
      <c r="K185" s="41" t="s">
        <v>732</v>
      </c>
      <c r="L185" s="9" t="str">
        <f t="shared" si="27"/>
        <v>Yes</v>
      </c>
    </row>
    <row r="186" spans="1:12" x14ac:dyDescent="0.25">
      <c r="A186" s="45" t="s">
        <v>488</v>
      </c>
      <c r="B186" s="33" t="s">
        <v>217</v>
      </c>
      <c r="C186" s="8">
        <v>79.102731065</v>
      </c>
      <c r="D186" s="11" t="str">
        <f t="shared" si="24"/>
        <v>N/A</v>
      </c>
      <c r="E186" s="8">
        <v>78.126174761000001</v>
      </c>
      <c r="F186" s="11" t="str">
        <f t="shared" si="25"/>
        <v>N/A</v>
      </c>
      <c r="G186" s="8">
        <v>78.913562458000001</v>
      </c>
      <c r="H186" s="11" t="str">
        <f t="shared" si="26"/>
        <v>N/A</v>
      </c>
      <c r="I186" s="12">
        <v>-1.23</v>
      </c>
      <c r="J186" s="12">
        <v>1.008</v>
      </c>
      <c r="K186" s="41" t="s">
        <v>732</v>
      </c>
      <c r="L186" s="9" t="str">
        <f t="shared" si="27"/>
        <v>Yes</v>
      </c>
    </row>
    <row r="187" spans="1:12" x14ac:dyDescent="0.25">
      <c r="A187" s="45" t="s">
        <v>489</v>
      </c>
      <c r="B187" s="33" t="s">
        <v>217</v>
      </c>
      <c r="C187" s="8">
        <v>77.314634975000004</v>
      </c>
      <c r="D187" s="11" t="str">
        <f t="shared" si="24"/>
        <v>N/A</v>
      </c>
      <c r="E187" s="8">
        <v>76.545887727999997</v>
      </c>
      <c r="F187" s="11" t="str">
        <f t="shared" si="25"/>
        <v>N/A</v>
      </c>
      <c r="G187" s="8">
        <v>72.611690663999994</v>
      </c>
      <c r="H187" s="11" t="str">
        <f t="shared" si="26"/>
        <v>N/A</v>
      </c>
      <c r="I187" s="12">
        <v>-0.99399999999999999</v>
      </c>
      <c r="J187" s="12">
        <v>-5.14</v>
      </c>
      <c r="K187" s="41" t="s">
        <v>732</v>
      </c>
      <c r="L187" s="9" t="str">
        <f t="shared" si="27"/>
        <v>Yes</v>
      </c>
    </row>
    <row r="188" spans="1:12" x14ac:dyDescent="0.25">
      <c r="A188" s="45" t="s">
        <v>490</v>
      </c>
      <c r="B188" s="33" t="s">
        <v>217</v>
      </c>
      <c r="C188" s="8">
        <v>79.593499742000006</v>
      </c>
      <c r="D188" s="11" t="str">
        <f t="shared" si="24"/>
        <v>N/A</v>
      </c>
      <c r="E188" s="8">
        <v>78.821455322999995</v>
      </c>
      <c r="F188" s="11" t="str">
        <f t="shared" si="25"/>
        <v>N/A</v>
      </c>
      <c r="G188" s="8">
        <v>78.612752943999993</v>
      </c>
      <c r="H188" s="11" t="str">
        <f t="shared" si="26"/>
        <v>N/A</v>
      </c>
      <c r="I188" s="12">
        <v>-0.97</v>
      </c>
      <c r="J188" s="12">
        <v>-0.26500000000000001</v>
      </c>
      <c r="K188" s="41" t="s">
        <v>732</v>
      </c>
      <c r="L188" s="9" t="str">
        <f t="shared" si="27"/>
        <v>Yes</v>
      </c>
    </row>
    <row r="189" spans="1:12" x14ac:dyDescent="0.25">
      <c r="A189" s="42" t="s">
        <v>118</v>
      </c>
      <c r="B189" s="33" t="s">
        <v>217</v>
      </c>
      <c r="C189" s="8">
        <v>89.690018780000003</v>
      </c>
      <c r="D189" s="11" t="str">
        <f t="shared" si="24"/>
        <v>N/A</v>
      </c>
      <c r="E189" s="8">
        <v>90.852254861000006</v>
      </c>
      <c r="F189" s="11" t="str">
        <f t="shared" si="25"/>
        <v>N/A</v>
      </c>
      <c r="G189" s="8">
        <v>90.304172038999994</v>
      </c>
      <c r="H189" s="11" t="str">
        <f t="shared" si="26"/>
        <v>N/A</v>
      </c>
      <c r="I189" s="12">
        <v>1.296</v>
      </c>
      <c r="J189" s="12">
        <v>-0.60299999999999998</v>
      </c>
      <c r="K189" s="41" t="s">
        <v>732</v>
      </c>
      <c r="L189" s="9" t="str">
        <f t="shared" si="27"/>
        <v>Yes</v>
      </c>
    </row>
    <row r="190" spans="1:12" x14ac:dyDescent="0.25">
      <c r="A190" s="45" t="s">
        <v>491</v>
      </c>
      <c r="B190" s="33" t="s">
        <v>217</v>
      </c>
      <c r="C190" s="8">
        <v>89.203135321999994</v>
      </c>
      <c r="D190" s="11" t="str">
        <f t="shared" si="24"/>
        <v>N/A</v>
      </c>
      <c r="E190" s="8">
        <v>87.837425788999994</v>
      </c>
      <c r="F190" s="11" t="str">
        <f t="shared" si="25"/>
        <v>N/A</v>
      </c>
      <c r="G190" s="8">
        <v>89.351834812000007</v>
      </c>
      <c r="H190" s="11" t="str">
        <f t="shared" si="26"/>
        <v>N/A</v>
      </c>
      <c r="I190" s="12">
        <v>-1.53</v>
      </c>
      <c r="J190" s="12">
        <v>1.724</v>
      </c>
      <c r="K190" s="41" t="s">
        <v>732</v>
      </c>
      <c r="L190" s="9" t="str">
        <f t="shared" si="27"/>
        <v>Yes</v>
      </c>
    </row>
    <row r="191" spans="1:12" x14ac:dyDescent="0.25">
      <c r="A191" s="45" t="s">
        <v>492</v>
      </c>
      <c r="B191" s="33" t="s">
        <v>217</v>
      </c>
      <c r="C191" s="8">
        <v>90.373641860000006</v>
      </c>
      <c r="D191" s="11" t="str">
        <f t="shared" si="24"/>
        <v>N/A</v>
      </c>
      <c r="E191" s="8">
        <v>91.165178378999997</v>
      </c>
      <c r="F191" s="11" t="str">
        <f t="shared" si="25"/>
        <v>N/A</v>
      </c>
      <c r="G191" s="8">
        <v>92.036414035999996</v>
      </c>
      <c r="H191" s="11" t="str">
        <f t="shared" si="26"/>
        <v>N/A</v>
      </c>
      <c r="I191" s="12">
        <v>0.87580000000000002</v>
      </c>
      <c r="J191" s="12">
        <v>0.95569999999999999</v>
      </c>
      <c r="K191" s="41" t="s">
        <v>732</v>
      </c>
      <c r="L191" s="9" t="str">
        <f t="shared" si="27"/>
        <v>Yes</v>
      </c>
    </row>
    <row r="192" spans="1:12" x14ac:dyDescent="0.25">
      <c r="A192" s="45" t="s">
        <v>493</v>
      </c>
      <c r="B192" s="33" t="s">
        <v>217</v>
      </c>
      <c r="C192" s="8">
        <v>89.987011095</v>
      </c>
      <c r="D192" s="11" t="str">
        <f t="shared" si="24"/>
        <v>N/A</v>
      </c>
      <c r="E192" s="8">
        <v>91.825067638999997</v>
      </c>
      <c r="F192" s="11" t="str">
        <f t="shared" si="25"/>
        <v>N/A</v>
      </c>
      <c r="G192" s="8">
        <v>90.246321050000006</v>
      </c>
      <c r="H192" s="11" t="str">
        <f t="shared" si="26"/>
        <v>N/A</v>
      </c>
      <c r="I192" s="12">
        <v>2.0430000000000001</v>
      </c>
      <c r="J192" s="12">
        <v>-1.72</v>
      </c>
      <c r="K192" s="41" t="s">
        <v>732</v>
      </c>
      <c r="L192" s="9" t="str">
        <f t="shared" si="27"/>
        <v>Yes</v>
      </c>
    </row>
    <row r="193" spans="1:12" x14ac:dyDescent="0.25">
      <c r="A193" s="45" t="s">
        <v>494</v>
      </c>
      <c r="B193" s="33" t="s">
        <v>217</v>
      </c>
      <c r="C193" s="8">
        <v>88.011052311</v>
      </c>
      <c r="D193" s="11" t="str">
        <f t="shared" si="24"/>
        <v>N/A</v>
      </c>
      <c r="E193" s="8">
        <v>88.843012952999999</v>
      </c>
      <c r="F193" s="11" t="str">
        <f t="shared" si="25"/>
        <v>N/A</v>
      </c>
      <c r="G193" s="8">
        <v>88.425598883999996</v>
      </c>
      <c r="H193" s="11" t="str">
        <f t="shared" si="26"/>
        <v>N/A</v>
      </c>
      <c r="I193" s="12">
        <v>0.94530000000000003</v>
      </c>
      <c r="J193" s="12">
        <v>-0.47</v>
      </c>
      <c r="K193" s="41" t="s">
        <v>732</v>
      </c>
      <c r="L193" s="9" t="str">
        <f t="shared" si="27"/>
        <v>Yes</v>
      </c>
    </row>
    <row r="194" spans="1:12" x14ac:dyDescent="0.25">
      <c r="A194" s="42" t="s">
        <v>1556</v>
      </c>
      <c r="B194" s="33" t="s">
        <v>217</v>
      </c>
      <c r="C194" s="34">
        <v>8.3099401943999993</v>
      </c>
      <c r="D194" s="11" t="str">
        <f t="shared" si="24"/>
        <v>N/A</v>
      </c>
      <c r="E194" s="34">
        <v>5.0498665559999996</v>
      </c>
      <c r="F194" s="11" t="str">
        <f t="shared" si="25"/>
        <v>N/A</v>
      </c>
      <c r="G194" s="34">
        <v>5.0698972650999998</v>
      </c>
      <c r="H194" s="11" t="str">
        <f t="shared" si="26"/>
        <v>N/A</v>
      </c>
      <c r="I194" s="12">
        <v>-39.200000000000003</v>
      </c>
      <c r="J194" s="12">
        <v>0.3967</v>
      </c>
      <c r="K194" s="41" t="s">
        <v>732</v>
      </c>
      <c r="L194" s="9" t="str">
        <f t="shared" si="27"/>
        <v>Yes</v>
      </c>
    </row>
    <row r="195" spans="1:12" x14ac:dyDescent="0.25">
      <c r="A195" s="45" t="s">
        <v>1557</v>
      </c>
      <c r="B195" s="33" t="s">
        <v>217</v>
      </c>
      <c r="C195" s="34">
        <v>4.5000983670999997</v>
      </c>
      <c r="D195" s="11" t="str">
        <f t="shared" si="24"/>
        <v>N/A</v>
      </c>
      <c r="E195" s="34">
        <v>1.7595719023</v>
      </c>
      <c r="F195" s="11" t="str">
        <f t="shared" si="25"/>
        <v>N/A</v>
      </c>
      <c r="G195" s="34">
        <v>1.8705176503000001</v>
      </c>
      <c r="H195" s="11" t="str">
        <f t="shared" si="26"/>
        <v>N/A</v>
      </c>
      <c r="I195" s="12">
        <v>-60.9</v>
      </c>
      <c r="J195" s="12">
        <v>6.3049999999999997</v>
      </c>
      <c r="K195" s="41" t="s">
        <v>732</v>
      </c>
      <c r="L195" s="9" t="str">
        <f t="shared" si="27"/>
        <v>Yes</v>
      </c>
    </row>
    <row r="196" spans="1:12" x14ac:dyDescent="0.25">
      <c r="A196" s="45" t="s">
        <v>1558</v>
      </c>
      <c r="B196" s="33" t="s">
        <v>217</v>
      </c>
      <c r="C196" s="34">
        <v>13.844208512</v>
      </c>
      <c r="D196" s="11" t="str">
        <f t="shared" si="24"/>
        <v>N/A</v>
      </c>
      <c r="E196" s="34">
        <v>8.8758048903999995</v>
      </c>
      <c r="F196" s="11" t="str">
        <f t="shared" si="25"/>
        <v>N/A</v>
      </c>
      <c r="G196" s="34">
        <v>8.8612141652999998</v>
      </c>
      <c r="H196" s="11" t="str">
        <f t="shared" si="26"/>
        <v>N/A</v>
      </c>
      <c r="I196" s="12">
        <v>-35.9</v>
      </c>
      <c r="J196" s="12">
        <v>-0.16400000000000001</v>
      </c>
      <c r="K196" s="41" t="s">
        <v>732</v>
      </c>
      <c r="L196" s="9" t="str">
        <f t="shared" si="27"/>
        <v>Yes</v>
      </c>
    </row>
    <row r="197" spans="1:12" x14ac:dyDescent="0.25">
      <c r="A197" s="45" t="s">
        <v>1559</v>
      </c>
      <c r="B197" s="33" t="s">
        <v>217</v>
      </c>
      <c r="C197" s="34">
        <v>6.3042728102999996</v>
      </c>
      <c r="D197" s="11" t="str">
        <f t="shared" si="24"/>
        <v>N/A</v>
      </c>
      <c r="E197" s="34">
        <v>3.9013445489</v>
      </c>
      <c r="F197" s="11" t="str">
        <f t="shared" si="25"/>
        <v>N/A</v>
      </c>
      <c r="G197" s="34">
        <v>3.9397890699999998</v>
      </c>
      <c r="H197" s="11" t="str">
        <f t="shared" si="26"/>
        <v>N/A</v>
      </c>
      <c r="I197" s="12">
        <v>-38.1</v>
      </c>
      <c r="J197" s="12">
        <v>0.98540000000000005</v>
      </c>
      <c r="K197" s="41" t="s">
        <v>732</v>
      </c>
      <c r="L197" s="9" t="str">
        <f t="shared" si="27"/>
        <v>Yes</v>
      </c>
    </row>
    <row r="198" spans="1:12" x14ac:dyDescent="0.25">
      <c r="A198" s="45" t="s">
        <v>1560</v>
      </c>
      <c r="B198" s="33" t="s">
        <v>217</v>
      </c>
      <c r="C198" s="34">
        <v>5.6840978721999997</v>
      </c>
      <c r="D198" s="11" t="str">
        <f t="shared" si="24"/>
        <v>N/A</v>
      </c>
      <c r="E198" s="34">
        <v>3.5992662562</v>
      </c>
      <c r="F198" s="11" t="str">
        <f t="shared" si="25"/>
        <v>N/A</v>
      </c>
      <c r="G198" s="34">
        <v>3.6997098437</v>
      </c>
      <c r="H198" s="11" t="str">
        <f t="shared" si="26"/>
        <v>N/A</v>
      </c>
      <c r="I198" s="12">
        <v>-36.700000000000003</v>
      </c>
      <c r="J198" s="12">
        <v>2.7909999999999999</v>
      </c>
      <c r="K198" s="41" t="s">
        <v>732</v>
      </c>
      <c r="L198" s="9" t="str">
        <f t="shared" si="27"/>
        <v>Yes</v>
      </c>
    </row>
    <row r="199" spans="1:12" x14ac:dyDescent="0.25">
      <c r="A199" s="42" t="s">
        <v>1561</v>
      </c>
      <c r="B199" s="33" t="s">
        <v>217</v>
      </c>
      <c r="C199" s="34">
        <v>227.12600628999999</v>
      </c>
      <c r="D199" s="11" t="str">
        <f t="shared" si="24"/>
        <v>N/A</v>
      </c>
      <c r="E199" s="34">
        <v>181.81164906999999</v>
      </c>
      <c r="F199" s="11" t="str">
        <f t="shared" si="25"/>
        <v>N/A</v>
      </c>
      <c r="G199" s="34">
        <v>162.01268841999999</v>
      </c>
      <c r="H199" s="11" t="str">
        <f t="shared" si="26"/>
        <v>N/A</v>
      </c>
      <c r="I199" s="12">
        <v>-20</v>
      </c>
      <c r="J199" s="12">
        <v>-10.9</v>
      </c>
      <c r="K199" s="41" t="s">
        <v>732</v>
      </c>
      <c r="L199" s="9" t="str">
        <f t="shared" si="27"/>
        <v>Yes</v>
      </c>
    </row>
    <row r="200" spans="1:12" x14ac:dyDescent="0.25">
      <c r="A200" s="45" t="s">
        <v>1562</v>
      </c>
      <c r="B200" s="33" t="s">
        <v>217</v>
      </c>
      <c r="C200" s="34">
        <v>272.04907543000002</v>
      </c>
      <c r="D200" s="11" t="str">
        <f t="shared" si="24"/>
        <v>N/A</v>
      </c>
      <c r="E200" s="34">
        <v>216.11636326999999</v>
      </c>
      <c r="F200" s="11" t="str">
        <f t="shared" si="25"/>
        <v>N/A</v>
      </c>
      <c r="G200" s="34">
        <v>192.48113835000001</v>
      </c>
      <c r="H200" s="11" t="str">
        <f t="shared" si="26"/>
        <v>N/A</v>
      </c>
      <c r="I200" s="12">
        <v>-20.6</v>
      </c>
      <c r="J200" s="12">
        <v>-10.9</v>
      </c>
      <c r="K200" s="41" t="s">
        <v>732</v>
      </c>
      <c r="L200" s="9" t="str">
        <f t="shared" si="27"/>
        <v>Yes</v>
      </c>
    </row>
    <row r="201" spans="1:12" x14ac:dyDescent="0.25">
      <c r="A201" s="45" t="s">
        <v>1563</v>
      </c>
      <c r="B201" s="33" t="s">
        <v>217</v>
      </c>
      <c r="C201" s="34">
        <v>161.68407422999999</v>
      </c>
      <c r="D201" s="11" t="str">
        <f t="shared" si="24"/>
        <v>N/A</v>
      </c>
      <c r="E201" s="34">
        <v>138.86791617</v>
      </c>
      <c r="F201" s="11" t="str">
        <f t="shared" si="25"/>
        <v>N/A</v>
      </c>
      <c r="G201" s="34">
        <v>125.96277447</v>
      </c>
      <c r="H201" s="11" t="str">
        <f t="shared" si="26"/>
        <v>N/A</v>
      </c>
      <c r="I201" s="12">
        <v>-14.1</v>
      </c>
      <c r="J201" s="12">
        <v>-9.2899999999999991</v>
      </c>
      <c r="K201" s="41" t="s">
        <v>732</v>
      </c>
      <c r="L201" s="9" t="str">
        <f t="shared" si="27"/>
        <v>Yes</v>
      </c>
    </row>
    <row r="202" spans="1:12" x14ac:dyDescent="0.25">
      <c r="A202" s="45" t="s">
        <v>1564</v>
      </c>
      <c r="B202" s="33" t="s">
        <v>217</v>
      </c>
      <c r="C202" s="34">
        <v>30.691474966000001</v>
      </c>
      <c r="D202" s="11" t="str">
        <f t="shared" si="24"/>
        <v>N/A</v>
      </c>
      <c r="E202" s="34">
        <v>30.629673591</v>
      </c>
      <c r="F202" s="11" t="str">
        <f t="shared" si="25"/>
        <v>N/A</v>
      </c>
      <c r="G202" s="34">
        <v>31.070116860999999</v>
      </c>
      <c r="H202" s="11" t="str">
        <f t="shared" si="26"/>
        <v>N/A</v>
      </c>
      <c r="I202" s="12">
        <v>-0.20100000000000001</v>
      </c>
      <c r="J202" s="12">
        <v>1.4379999999999999</v>
      </c>
      <c r="K202" s="41" t="s">
        <v>732</v>
      </c>
      <c r="L202" s="9" t="str">
        <f t="shared" si="27"/>
        <v>Yes</v>
      </c>
    </row>
    <row r="203" spans="1:12" x14ac:dyDescent="0.25">
      <c r="A203" s="45" t="s">
        <v>1565</v>
      </c>
      <c r="B203" s="33" t="s">
        <v>217</v>
      </c>
      <c r="C203" s="34">
        <v>7.6791604197999996</v>
      </c>
      <c r="D203" s="11" t="str">
        <f t="shared" si="24"/>
        <v>N/A</v>
      </c>
      <c r="E203" s="34">
        <v>5.3930555556000002</v>
      </c>
      <c r="F203" s="11" t="str">
        <f t="shared" si="25"/>
        <v>N/A</v>
      </c>
      <c r="G203" s="34">
        <v>4.8695652173999999</v>
      </c>
      <c r="H203" s="11" t="str">
        <f t="shared" si="26"/>
        <v>N/A</v>
      </c>
      <c r="I203" s="12">
        <v>-29.8</v>
      </c>
      <c r="J203" s="12">
        <v>-9.7100000000000009</v>
      </c>
      <c r="K203" s="41" t="s">
        <v>732</v>
      </c>
      <c r="L203" s="9" t="str">
        <f t="shared" si="27"/>
        <v>Yes</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-12.5</v>
      </c>
      <c r="J204" s="12">
        <v>-14.3</v>
      </c>
      <c r="K204" s="14" t="s">
        <v>217</v>
      </c>
      <c r="L204" s="9" t="str">
        <f t="shared" ref="L204:L214" si="31">IF(J204="Div by 0", "N/A", IF(K204="N/A","N/A", IF(J204&gt;VALUE(MID(K204,1,2)), "No", IF(J204&lt;-1*VALUE(MID(K204,1,2)), "No", "Yes"))))</f>
        <v>N/A</v>
      </c>
    </row>
    <row r="205" spans="1:12" x14ac:dyDescent="0.25">
      <c r="A205" s="42" t="s">
        <v>128</v>
      </c>
      <c r="B205" s="33" t="s">
        <v>217</v>
      </c>
      <c r="C205" s="34">
        <v>47</v>
      </c>
      <c r="D205" s="11" t="str">
        <f t="shared" si="28"/>
        <v>N/A</v>
      </c>
      <c r="E205" s="34">
        <v>26</v>
      </c>
      <c r="F205" s="11" t="str">
        <f t="shared" si="29"/>
        <v>N/A</v>
      </c>
      <c r="G205" s="34">
        <v>29</v>
      </c>
      <c r="H205" s="11" t="str">
        <f t="shared" si="30"/>
        <v>N/A</v>
      </c>
      <c r="I205" s="12">
        <v>-44.7</v>
      </c>
      <c r="J205" s="12">
        <v>11.54</v>
      </c>
      <c r="K205" s="14" t="s">
        <v>217</v>
      </c>
      <c r="L205" s="9" t="str">
        <f t="shared" si="31"/>
        <v>N/A</v>
      </c>
    </row>
    <row r="206" spans="1:12" ht="25" x14ac:dyDescent="0.25">
      <c r="A206" s="42" t="s">
        <v>1613</v>
      </c>
      <c r="B206" s="33" t="s">
        <v>217</v>
      </c>
      <c r="C206" s="34">
        <v>27</v>
      </c>
      <c r="D206" s="11" t="str">
        <f t="shared" si="28"/>
        <v>N/A</v>
      </c>
      <c r="E206" s="34">
        <v>14</v>
      </c>
      <c r="F206" s="11" t="str">
        <f t="shared" si="29"/>
        <v>N/A</v>
      </c>
      <c r="G206" s="34">
        <v>16</v>
      </c>
      <c r="H206" s="11" t="str">
        <f t="shared" si="30"/>
        <v>N/A</v>
      </c>
      <c r="I206" s="12">
        <v>-48.1</v>
      </c>
      <c r="J206" s="12">
        <v>14.29</v>
      </c>
      <c r="K206" s="14" t="s">
        <v>217</v>
      </c>
      <c r="L206" s="9" t="str">
        <f t="shared" si="31"/>
        <v>N/A</v>
      </c>
    </row>
    <row r="207" spans="1:12" ht="25" x14ac:dyDescent="0.25">
      <c r="A207" s="42" t="s">
        <v>1566</v>
      </c>
      <c r="B207" s="33" t="s">
        <v>217</v>
      </c>
      <c r="C207" s="34">
        <v>185</v>
      </c>
      <c r="D207" s="11" t="str">
        <f t="shared" si="28"/>
        <v>N/A</v>
      </c>
      <c r="E207" s="34">
        <v>363</v>
      </c>
      <c r="F207" s="11" t="str">
        <f t="shared" si="29"/>
        <v>N/A</v>
      </c>
      <c r="G207" s="34">
        <v>393</v>
      </c>
      <c r="H207" s="11" t="str">
        <f t="shared" si="30"/>
        <v>N/A</v>
      </c>
      <c r="I207" s="12">
        <v>96.22</v>
      </c>
      <c r="J207" s="12">
        <v>8.2639999999999993</v>
      </c>
      <c r="K207" s="14" t="s">
        <v>217</v>
      </c>
      <c r="L207" s="9" t="str">
        <f t="shared" si="31"/>
        <v>N/A</v>
      </c>
    </row>
    <row r="208" spans="1:12" x14ac:dyDescent="0.25">
      <c r="A208" s="42" t="s">
        <v>1614</v>
      </c>
      <c r="B208" s="33" t="s">
        <v>217</v>
      </c>
      <c r="C208" s="34">
        <v>22</v>
      </c>
      <c r="D208" s="11" t="str">
        <f t="shared" si="28"/>
        <v>N/A</v>
      </c>
      <c r="E208" s="34">
        <v>15</v>
      </c>
      <c r="F208" s="11" t="str">
        <f t="shared" si="29"/>
        <v>N/A</v>
      </c>
      <c r="G208" s="34">
        <v>23</v>
      </c>
      <c r="H208" s="11" t="str">
        <f t="shared" si="30"/>
        <v>N/A</v>
      </c>
      <c r="I208" s="12">
        <v>-31.8</v>
      </c>
      <c r="J208" s="12">
        <v>53.33</v>
      </c>
      <c r="K208" s="14" t="s">
        <v>217</v>
      </c>
      <c r="L208" s="9" t="str">
        <f t="shared" si="31"/>
        <v>N/A</v>
      </c>
    </row>
    <row r="209" spans="1:12" x14ac:dyDescent="0.25">
      <c r="A209" s="42" t="s">
        <v>1615</v>
      </c>
      <c r="B209" s="33" t="s">
        <v>217</v>
      </c>
      <c r="C209" s="34">
        <v>34</v>
      </c>
      <c r="D209" s="11" t="str">
        <f t="shared" si="28"/>
        <v>N/A</v>
      </c>
      <c r="E209" s="34">
        <v>30</v>
      </c>
      <c r="F209" s="11" t="str">
        <f t="shared" si="29"/>
        <v>N/A</v>
      </c>
      <c r="G209" s="34">
        <v>32</v>
      </c>
      <c r="H209" s="11" t="str">
        <f t="shared" si="30"/>
        <v>N/A</v>
      </c>
      <c r="I209" s="12">
        <v>-11.8</v>
      </c>
      <c r="J209" s="12">
        <v>6.6669999999999998</v>
      </c>
      <c r="K209" s="14" t="s">
        <v>217</v>
      </c>
      <c r="L209" s="9" t="str">
        <f t="shared" si="31"/>
        <v>N/A</v>
      </c>
    </row>
    <row r="210" spans="1:12" x14ac:dyDescent="0.25">
      <c r="A210" s="42" t="s">
        <v>125</v>
      </c>
      <c r="B210" s="33" t="s">
        <v>217</v>
      </c>
      <c r="C210" s="43">
        <v>1999859</v>
      </c>
      <c r="D210" s="11" t="str">
        <f t="shared" si="28"/>
        <v>N/A</v>
      </c>
      <c r="E210" s="43">
        <v>1538648</v>
      </c>
      <c r="F210" s="11" t="str">
        <f t="shared" si="29"/>
        <v>N/A</v>
      </c>
      <c r="G210" s="43">
        <v>2679193</v>
      </c>
      <c r="H210" s="11" t="str">
        <f t="shared" si="30"/>
        <v>N/A</v>
      </c>
      <c r="I210" s="12">
        <v>-23.1</v>
      </c>
      <c r="J210" s="12">
        <v>74.13</v>
      </c>
      <c r="K210" s="14" t="s">
        <v>217</v>
      </c>
      <c r="L210" s="9" t="str">
        <f t="shared" si="31"/>
        <v>N/A</v>
      </c>
    </row>
    <row r="211" spans="1:12" x14ac:dyDescent="0.25">
      <c r="A211" s="42" t="s">
        <v>1616</v>
      </c>
      <c r="B211" s="33" t="s">
        <v>217</v>
      </c>
      <c r="C211" s="43">
        <v>1871299</v>
      </c>
      <c r="D211" s="11" t="str">
        <f t="shared" si="28"/>
        <v>N/A</v>
      </c>
      <c r="E211" s="43">
        <v>1509502</v>
      </c>
      <c r="F211" s="11" t="str">
        <f t="shared" si="29"/>
        <v>N/A</v>
      </c>
      <c r="G211" s="43">
        <v>2657041</v>
      </c>
      <c r="H211" s="11" t="str">
        <f t="shared" si="30"/>
        <v>N/A</v>
      </c>
      <c r="I211" s="12">
        <v>-19.3</v>
      </c>
      <c r="J211" s="12">
        <v>76.02</v>
      </c>
      <c r="K211" s="14" t="s">
        <v>217</v>
      </c>
      <c r="L211" s="9" t="str">
        <f t="shared" si="31"/>
        <v>N/A</v>
      </c>
    </row>
    <row r="212" spans="1:12" x14ac:dyDescent="0.25">
      <c r="A212" s="42" t="s">
        <v>1567</v>
      </c>
      <c r="B212" s="33" t="s">
        <v>217</v>
      </c>
      <c r="C212" s="43">
        <v>332027</v>
      </c>
      <c r="D212" s="11" t="str">
        <f t="shared" si="28"/>
        <v>N/A</v>
      </c>
      <c r="E212" s="43">
        <v>402680</v>
      </c>
      <c r="F212" s="11" t="str">
        <f t="shared" si="29"/>
        <v>N/A</v>
      </c>
      <c r="G212" s="43">
        <v>419485</v>
      </c>
      <c r="H212" s="11" t="str">
        <f t="shared" si="30"/>
        <v>N/A</v>
      </c>
      <c r="I212" s="12">
        <v>21.28</v>
      </c>
      <c r="J212" s="12">
        <v>4.173</v>
      </c>
      <c r="K212" s="14" t="s">
        <v>217</v>
      </c>
      <c r="L212" s="9" t="str">
        <f t="shared" si="31"/>
        <v>N/A</v>
      </c>
    </row>
    <row r="213" spans="1:12" x14ac:dyDescent="0.25">
      <c r="A213" s="42" t="s">
        <v>1617</v>
      </c>
      <c r="B213" s="33" t="s">
        <v>217</v>
      </c>
      <c r="C213" s="43">
        <v>939397</v>
      </c>
      <c r="D213" s="11" t="str">
        <f t="shared" si="28"/>
        <v>N/A</v>
      </c>
      <c r="E213" s="43">
        <v>1039410</v>
      </c>
      <c r="F213" s="11" t="str">
        <f t="shared" si="29"/>
        <v>N/A</v>
      </c>
      <c r="G213" s="43">
        <v>1094520</v>
      </c>
      <c r="H213" s="11" t="str">
        <f t="shared" si="30"/>
        <v>N/A</v>
      </c>
      <c r="I213" s="12">
        <v>10.65</v>
      </c>
      <c r="J213" s="12">
        <v>5.3019999999999996</v>
      </c>
      <c r="K213" s="14" t="s">
        <v>217</v>
      </c>
      <c r="L213" s="9" t="str">
        <f t="shared" si="31"/>
        <v>N/A</v>
      </c>
    </row>
    <row r="214" spans="1:12" x14ac:dyDescent="0.25">
      <c r="A214" s="45" t="s">
        <v>1618</v>
      </c>
      <c r="B214" s="33" t="s">
        <v>217</v>
      </c>
      <c r="C214" s="43">
        <v>713971</v>
      </c>
      <c r="D214" s="11" t="str">
        <f t="shared" si="28"/>
        <v>N/A</v>
      </c>
      <c r="E214" s="43">
        <v>646666</v>
      </c>
      <c r="F214" s="11" t="str">
        <f t="shared" si="29"/>
        <v>N/A</v>
      </c>
      <c r="G214" s="43">
        <v>831191</v>
      </c>
      <c r="H214" s="11" t="str">
        <f t="shared" si="30"/>
        <v>N/A</v>
      </c>
      <c r="I214" s="12">
        <v>-9.43</v>
      </c>
      <c r="J214" s="12">
        <v>28.53</v>
      </c>
      <c r="K214" s="14" t="s">
        <v>217</v>
      </c>
      <c r="L214" s="9" t="str">
        <f t="shared" si="31"/>
        <v>N/A</v>
      </c>
    </row>
    <row r="215" spans="1:12" ht="25" x14ac:dyDescent="0.25">
      <c r="A215" s="42" t="s">
        <v>1381</v>
      </c>
      <c r="B215" s="33" t="s">
        <v>217</v>
      </c>
      <c r="C215" s="43">
        <v>28266742</v>
      </c>
      <c r="D215" s="11" t="str">
        <f t="shared" ref="D215:D229" si="32">IF($B215="N/A","N/A",IF(C215&gt;10,"No",IF(C215&lt;-10,"No","Yes")))</f>
        <v>N/A</v>
      </c>
      <c r="E215" s="43">
        <v>24131937</v>
      </c>
      <c r="F215" s="11" t="str">
        <f t="shared" ref="F215:F229" si="33">IF($B215="N/A","N/A",IF(E215&gt;10,"No",IF(E215&lt;-10,"No","Yes")))</f>
        <v>N/A</v>
      </c>
      <c r="G215" s="43">
        <v>22902558</v>
      </c>
      <c r="H215" s="11" t="str">
        <f t="shared" ref="H215:H229" si="34">IF($B215="N/A","N/A",IF(G215&gt;10,"No",IF(G215&lt;-10,"No","Yes")))</f>
        <v>N/A</v>
      </c>
      <c r="I215" s="12">
        <v>-14.6</v>
      </c>
      <c r="J215" s="12">
        <v>-5.09</v>
      </c>
      <c r="K215" s="41" t="s">
        <v>732</v>
      </c>
      <c r="L215" s="9" t="str">
        <f t="shared" ref="L215:L229" si="35">IF(J215="Div by 0", "N/A", IF(K215="N/A","N/A", IF(J215&gt;VALUE(MID(K215,1,2)), "No", IF(J215&lt;-1*VALUE(MID(K215,1,2)), "No", "Yes"))))</f>
        <v>Yes</v>
      </c>
    </row>
    <row r="216" spans="1:12" x14ac:dyDescent="0.25">
      <c r="A216" s="42" t="s">
        <v>649</v>
      </c>
      <c r="B216" s="33" t="s">
        <v>217</v>
      </c>
      <c r="C216" s="34">
        <v>44094</v>
      </c>
      <c r="D216" s="11" t="str">
        <f t="shared" si="32"/>
        <v>N/A</v>
      </c>
      <c r="E216" s="34">
        <v>45907</v>
      </c>
      <c r="F216" s="11" t="str">
        <f t="shared" si="33"/>
        <v>N/A</v>
      </c>
      <c r="G216" s="34">
        <v>49940</v>
      </c>
      <c r="H216" s="11" t="str">
        <f t="shared" si="34"/>
        <v>N/A</v>
      </c>
      <c r="I216" s="12">
        <v>4.1120000000000001</v>
      </c>
      <c r="J216" s="12">
        <v>8.7850000000000001</v>
      </c>
      <c r="K216" s="41" t="s">
        <v>732</v>
      </c>
      <c r="L216" s="9" t="str">
        <f t="shared" si="35"/>
        <v>Yes</v>
      </c>
    </row>
    <row r="217" spans="1:12" x14ac:dyDescent="0.25">
      <c r="A217" s="42" t="s">
        <v>1382</v>
      </c>
      <c r="B217" s="33" t="s">
        <v>217</v>
      </c>
      <c r="C217" s="43">
        <v>641.05642491000003</v>
      </c>
      <c r="D217" s="11" t="str">
        <f t="shared" si="32"/>
        <v>N/A</v>
      </c>
      <c r="E217" s="43">
        <v>525.67009388999998</v>
      </c>
      <c r="F217" s="11" t="str">
        <f t="shared" si="33"/>
        <v>N/A</v>
      </c>
      <c r="G217" s="43">
        <v>458.60148177999997</v>
      </c>
      <c r="H217" s="11" t="str">
        <f t="shared" si="34"/>
        <v>N/A</v>
      </c>
      <c r="I217" s="12">
        <v>-18</v>
      </c>
      <c r="J217" s="12">
        <v>-12.8</v>
      </c>
      <c r="K217" s="41" t="s">
        <v>732</v>
      </c>
      <c r="L217" s="9" t="str">
        <f t="shared" si="35"/>
        <v>Yes</v>
      </c>
    </row>
    <row r="218" spans="1:12" ht="25" x14ac:dyDescent="0.25">
      <c r="A218" s="42" t="s">
        <v>1383</v>
      </c>
      <c r="B218" s="33" t="s">
        <v>217</v>
      </c>
      <c r="C218" s="43">
        <v>52985839</v>
      </c>
      <c r="D218" s="11" t="str">
        <f t="shared" si="32"/>
        <v>N/A</v>
      </c>
      <c r="E218" s="43">
        <v>58984764</v>
      </c>
      <c r="F218" s="11" t="str">
        <f t="shared" si="33"/>
        <v>N/A</v>
      </c>
      <c r="G218" s="43">
        <v>58997381</v>
      </c>
      <c r="H218" s="11" t="str">
        <f t="shared" si="34"/>
        <v>N/A</v>
      </c>
      <c r="I218" s="12">
        <v>11.32</v>
      </c>
      <c r="J218" s="12">
        <v>2.1399999999999999E-2</v>
      </c>
      <c r="K218" s="41" t="s">
        <v>732</v>
      </c>
      <c r="L218" s="9" t="str">
        <f t="shared" si="35"/>
        <v>Yes</v>
      </c>
    </row>
    <row r="219" spans="1:12" x14ac:dyDescent="0.25">
      <c r="A219" s="42" t="s">
        <v>516</v>
      </c>
      <c r="B219" s="33" t="s">
        <v>217</v>
      </c>
      <c r="C219" s="34">
        <v>104217</v>
      </c>
      <c r="D219" s="11" t="str">
        <f t="shared" si="32"/>
        <v>N/A</v>
      </c>
      <c r="E219" s="34">
        <v>112280</v>
      </c>
      <c r="F219" s="11" t="str">
        <f t="shared" si="33"/>
        <v>N/A</v>
      </c>
      <c r="G219" s="34">
        <v>113641</v>
      </c>
      <c r="H219" s="11" t="str">
        <f t="shared" si="34"/>
        <v>N/A</v>
      </c>
      <c r="I219" s="12">
        <v>7.7370000000000001</v>
      </c>
      <c r="J219" s="12">
        <v>1.212</v>
      </c>
      <c r="K219" s="41" t="s">
        <v>732</v>
      </c>
      <c r="L219" s="9" t="str">
        <f t="shared" si="35"/>
        <v>Yes</v>
      </c>
    </row>
    <row r="220" spans="1:12" x14ac:dyDescent="0.25">
      <c r="A220" s="42" t="s">
        <v>1384</v>
      </c>
      <c r="B220" s="33" t="s">
        <v>217</v>
      </c>
      <c r="C220" s="43">
        <v>508.41838663999999</v>
      </c>
      <c r="D220" s="11" t="str">
        <f t="shared" si="32"/>
        <v>N/A</v>
      </c>
      <c r="E220" s="43">
        <v>525.33633772999997</v>
      </c>
      <c r="F220" s="11" t="str">
        <f t="shared" si="33"/>
        <v>N/A</v>
      </c>
      <c r="G220" s="43">
        <v>519.15577124000004</v>
      </c>
      <c r="H220" s="11" t="str">
        <f t="shared" si="34"/>
        <v>N/A</v>
      </c>
      <c r="I220" s="12">
        <v>3.3279999999999998</v>
      </c>
      <c r="J220" s="12">
        <v>-1.18</v>
      </c>
      <c r="K220" s="41" t="s">
        <v>732</v>
      </c>
      <c r="L220" s="9" t="str">
        <f t="shared" si="35"/>
        <v>Yes</v>
      </c>
    </row>
    <row r="221" spans="1:12" ht="25" x14ac:dyDescent="0.25">
      <c r="A221" s="42" t="s">
        <v>1385</v>
      </c>
      <c r="B221" s="33" t="s">
        <v>217</v>
      </c>
      <c r="C221" s="43">
        <v>51710485</v>
      </c>
      <c r="D221" s="11" t="str">
        <f t="shared" si="32"/>
        <v>N/A</v>
      </c>
      <c r="E221" s="43">
        <v>29070815</v>
      </c>
      <c r="F221" s="11" t="str">
        <f t="shared" si="33"/>
        <v>N/A</v>
      </c>
      <c r="G221" s="43">
        <v>29924683</v>
      </c>
      <c r="H221" s="11" t="str">
        <f t="shared" si="34"/>
        <v>N/A</v>
      </c>
      <c r="I221" s="12">
        <v>-43.8</v>
      </c>
      <c r="J221" s="12">
        <v>2.9369999999999998</v>
      </c>
      <c r="K221" s="41" t="s">
        <v>732</v>
      </c>
      <c r="L221" s="9" t="str">
        <f t="shared" si="35"/>
        <v>Yes</v>
      </c>
    </row>
    <row r="222" spans="1:12" x14ac:dyDescent="0.25">
      <c r="A222" s="42" t="s">
        <v>517</v>
      </c>
      <c r="B222" s="33" t="s">
        <v>217</v>
      </c>
      <c r="C222" s="34">
        <v>119056</v>
      </c>
      <c r="D222" s="11" t="str">
        <f t="shared" si="32"/>
        <v>N/A</v>
      </c>
      <c r="E222" s="34">
        <v>55433</v>
      </c>
      <c r="F222" s="11" t="str">
        <f t="shared" si="33"/>
        <v>N/A</v>
      </c>
      <c r="G222" s="34">
        <v>59398</v>
      </c>
      <c r="H222" s="11" t="str">
        <f t="shared" si="34"/>
        <v>N/A</v>
      </c>
      <c r="I222" s="12">
        <v>-53.4</v>
      </c>
      <c r="J222" s="12">
        <v>7.1529999999999996</v>
      </c>
      <c r="K222" s="41" t="s">
        <v>732</v>
      </c>
      <c r="L222" s="9" t="str">
        <f t="shared" si="35"/>
        <v>Yes</v>
      </c>
    </row>
    <row r="223" spans="1:12" ht="25" x14ac:dyDescent="0.25">
      <c r="A223" s="42" t="s">
        <v>1386</v>
      </c>
      <c r="B223" s="33" t="s">
        <v>217</v>
      </c>
      <c r="C223" s="43">
        <v>434.33749663999998</v>
      </c>
      <c r="D223" s="11" t="str">
        <f t="shared" si="32"/>
        <v>N/A</v>
      </c>
      <c r="E223" s="43">
        <v>524.43156603</v>
      </c>
      <c r="F223" s="11" t="str">
        <f t="shared" si="33"/>
        <v>N/A</v>
      </c>
      <c r="G223" s="43">
        <v>503.79950502999998</v>
      </c>
      <c r="H223" s="11" t="str">
        <f t="shared" si="34"/>
        <v>N/A</v>
      </c>
      <c r="I223" s="12">
        <v>20.74</v>
      </c>
      <c r="J223" s="12">
        <v>-3.93</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378502344</v>
      </c>
      <c r="D227" s="11" t="str">
        <f t="shared" si="32"/>
        <v>N/A</v>
      </c>
      <c r="E227" s="43">
        <v>341260999</v>
      </c>
      <c r="F227" s="11" t="str">
        <f t="shared" si="33"/>
        <v>N/A</v>
      </c>
      <c r="G227" s="43">
        <v>395019232</v>
      </c>
      <c r="H227" s="11" t="str">
        <f t="shared" si="34"/>
        <v>N/A</v>
      </c>
      <c r="I227" s="12">
        <v>-9.84</v>
      </c>
      <c r="J227" s="12">
        <v>15.75</v>
      </c>
      <c r="K227" s="41" t="s">
        <v>732</v>
      </c>
      <c r="L227" s="9" t="str">
        <f t="shared" si="35"/>
        <v>Yes</v>
      </c>
    </row>
    <row r="228" spans="1:12" ht="25" x14ac:dyDescent="0.25">
      <c r="A228" s="42" t="s">
        <v>519</v>
      </c>
      <c r="B228" s="33" t="s">
        <v>217</v>
      </c>
      <c r="C228" s="34">
        <v>37437</v>
      </c>
      <c r="D228" s="11" t="str">
        <f t="shared" si="32"/>
        <v>N/A</v>
      </c>
      <c r="E228" s="34">
        <v>15929</v>
      </c>
      <c r="F228" s="11" t="str">
        <f t="shared" si="33"/>
        <v>N/A</v>
      </c>
      <c r="G228" s="34">
        <v>17597</v>
      </c>
      <c r="H228" s="11" t="str">
        <f t="shared" si="34"/>
        <v>N/A</v>
      </c>
      <c r="I228" s="12">
        <v>-57.5</v>
      </c>
      <c r="J228" s="12">
        <v>10.47</v>
      </c>
      <c r="K228" s="41" t="s">
        <v>732</v>
      </c>
      <c r="L228" s="9" t="str">
        <f t="shared" si="35"/>
        <v>Yes</v>
      </c>
    </row>
    <row r="229" spans="1:12" ht="25" x14ac:dyDescent="0.25">
      <c r="A229" s="42" t="s">
        <v>1390</v>
      </c>
      <c r="B229" s="33" t="s">
        <v>217</v>
      </c>
      <c r="C229" s="43">
        <v>10110.381281</v>
      </c>
      <c r="D229" s="11" t="str">
        <f t="shared" si="32"/>
        <v>N/A</v>
      </c>
      <c r="E229" s="43">
        <v>21423.880909</v>
      </c>
      <c r="F229" s="11" t="str">
        <f t="shared" si="33"/>
        <v>N/A</v>
      </c>
      <c r="G229" s="43">
        <v>22448.100925999999</v>
      </c>
      <c r="H229" s="11" t="str">
        <f t="shared" si="34"/>
        <v>N/A</v>
      </c>
      <c r="I229" s="12">
        <v>111.9</v>
      </c>
      <c r="J229" s="12">
        <v>4.7809999999999997</v>
      </c>
      <c r="K229" s="41" t="s">
        <v>732</v>
      </c>
      <c r="L229" s="9" t="str">
        <f t="shared" si="35"/>
        <v>Yes</v>
      </c>
    </row>
    <row r="230" spans="1:12" x14ac:dyDescent="0.25">
      <c r="A230" s="4" t="s">
        <v>1391</v>
      </c>
      <c r="B230" s="33" t="s">
        <v>217</v>
      </c>
      <c r="C230" s="14">
        <v>374463396</v>
      </c>
      <c r="D230" s="11" t="str">
        <f t="shared" ref="D230:D253" si="36">IF($B230="N/A","N/A",IF(C230&gt;10,"No",IF(C230&lt;-10,"No","Yes")))</f>
        <v>N/A</v>
      </c>
      <c r="E230" s="14">
        <v>361853128</v>
      </c>
      <c r="F230" s="11" t="str">
        <f t="shared" ref="F230:F253" si="37">IF($B230="N/A","N/A",IF(E230&gt;10,"No",IF(E230&lt;-10,"No","Yes")))</f>
        <v>N/A</v>
      </c>
      <c r="G230" s="14">
        <v>411738537</v>
      </c>
      <c r="H230" s="11" t="str">
        <f t="shared" ref="H230:H253" si="38">IF($B230="N/A","N/A",IF(G230&gt;10,"No",IF(G230&lt;-10,"No","Yes")))</f>
        <v>N/A</v>
      </c>
      <c r="I230" s="12">
        <v>-3.37</v>
      </c>
      <c r="J230" s="12">
        <v>13.79</v>
      </c>
      <c r="K230" s="41" t="s">
        <v>732</v>
      </c>
      <c r="L230" s="9" t="str">
        <f t="shared" ref="L230:L253" si="39">IF(J230="Div by 0", "N/A", IF(K230="N/A","N/A", IF(J230&gt;VALUE(MID(K230,1,2)), "No", IF(J230&lt;-1*VALUE(MID(K230,1,2)), "No", "Yes"))))</f>
        <v>Yes</v>
      </c>
    </row>
    <row r="231" spans="1:12" x14ac:dyDescent="0.25">
      <c r="A231" s="4" t="s">
        <v>1568</v>
      </c>
      <c r="B231" s="33" t="s">
        <v>217</v>
      </c>
      <c r="C231" s="1">
        <v>41346</v>
      </c>
      <c r="D231" s="1" t="str">
        <f t="shared" si="36"/>
        <v>N/A</v>
      </c>
      <c r="E231" s="1">
        <v>22438</v>
      </c>
      <c r="F231" s="1" t="str">
        <f t="shared" si="37"/>
        <v>N/A</v>
      </c>
      <c r="G231" s="1">
        <v>23523</v>
      </c>
      <c r="H231" s="11" t="str">
        <f t="shared" si="38"/>
        <v>N/A</v>
      </c>
      <c r="I231" s="12">
        <v>-45.7</v>
      </c>
      <c r="J231" s="12">
        <v>4.8360000000000003</v>
      </c>
      <c r="K231" s="41" t="s">
        <v>732</v>
      </c>
      <c r="L231" s="9" t="str">
        <f t="shared" si="39"/>
        <v>Yes</v>
      </c>
    </row>
    <row r="232" spans="1:12" x14ac:dyDescent="0.25">
      <c r="A232" s="4" t="s">
        <v>1569</v>
      </c>
      <c r="B232" s="33" t="s">
        <v>217</v>
      </c>
      <c r="C232" s="14">
        <v>9056.8228123999997</v>
      </c>
      <c r="D232" s="11" t="str">
        <f t="shared" si="36"/>
        <v>N/A</v>
      </c>
      <c r="E232" s="14">
        <v>16126.799537000001</v>
      </c>
      <c r="F232" s="11" t="str">
        <f t="shared" si="37"/>
        <v>N/A</v>
      </c>
      <c r="G232" s="14">
        <v>17503.657568999999</v>
      </c>
      <c r="H232" s="11" t="str">
        <f t="shared" si="38"/>
        <v>N/A</v>
      </c>
      <c r="I232" s="12">
        <v>78.06</v>
      </c>
      <c r="J232" s="12">
        <v>8.5380000000000003</v>
      </c>
      <c r="K232" s="41" t="s">
        <v>732</v>
      </c>
      <c r="L232" s="9" t="str">
        <f t="shared" si="39"/>
        <v>Yes</v>
      </c>
    </row>
    <row r="233" spans="1:12" x14ac:dyDescent="0.25">
      <c r="A233" s="46" t="s">
        <v>1570</v>
      </c>
      <c r="B233" s="33" t="s">
        <v>217</v>
      </c>
      <c r="C233" s="14">
        <v>3042.0634310999999</v>
      </c>
      <c r="D233" s="11" t="str">
        <f t="shared" si="36"/>
        <v>N/A</v>
      </c>
      <c r="E233" s="14">
        <v>7979.6679316999998</v>
      </c>
      <c r="F233" s="11" t="str">
        <f t="shared" si="37"/>
        <v>N/A</v>
      </c>
      <c r="G233" s="14">
        <v>8421.5836786</v>
      </c>
      <c r="H233" s="11" t="str">
        <f t="shared" si="38"/>
        <v>N/A</v>
      </c>
      <c r="I233" s="12">
        <v>162.30000000000001</v>
      </c>
      <c r="J233" s="12">
        <v>5.5380000000000003</v>
      </c>
      <c r="K233" s="41" t="s">
        <v>732</v>
      </c>
      <c r="L233" s="9" t="str">
        <f t="shared" si="39"/>
        <v>Yes</v>
      </c>
    </row>
    <row r="234" spans="1:12" x14ac:dyDescent="0.25">
      <c r="A234" s="46" t="s">
        <v>1571</v>
      </c>
      <c r="B234" s="33" t="s">
        <v>217</v>
      </c>
      <c r="C234" s="14">
        <v>17204.356104999999</v>
      </c>
      <c r="D234" s="11" t="str">
        <f t="shared" si="36"/>
        <v>N/A</v>
      </c>
      <c r="E234" s="14">
        <v>20708.309773000001</v>
      </c>
      <c r="F234" s="11" t="str">
        <f t="shared" si="37"/>
        <v>N/A</v>
      </c>
      <c r="G234" s="14">
        <v>21878.281760000002</v>
      </c>
      <c r="H234" s="11" t="str">
        <f t="shared" si="38"/>
        <v>N/A</v>
      </c>
      <c r="I234" s="12">
        <v>20.37</v>
      </c>
      <c r="J234" s="12">
        <v>5.65</v>
      </c>
      <c r="K234" s="41" t="s">
        <v>732</v>
      </c>
      <c r="L234" s="9" t="str">
        <f t="shared" si="39"/>
        <v>Yes</v>
      </c>
    </row>
    <row r="235" spans="1:12" x14ac:dyDescent="0.25">
      <c r="A235" s="46" t="s">
        <v>1572</v>
      </c>
      <c r="B235" s="33" t="s">
        <v>217</v>
      </c>
      <c r="C235" s="14">
        <v>2602.7367521000001</v>
      </c>
      <c r="D235" s="11" t="str">
        <f t="shared" si="36"/>
        <v>N/A</v>
      </c>
      <c r="E235" s="14">
        <v>2762.1497487000001</v>
      </c>
      <c r="F235" s="11" t="str">
        <f t="shared" si="37"/>
        <v>N/A</v>
      </c>
      <c r="G235" s="14">
        <v>4367.6111111</v>
      </c>
      <c r="H235" s="11" t="str">
        <f t="shared" si="38"/>
        <v>N/A</v>
      </c>
      <c r="I235" s="12">
        <v>6.125</v>
      </c>
      <c r="J235" s="12">
        <v>58.12</v>
      </c>
      <c r="K235" s="41" t="s">
        <v>732</v>
      </c>
      <c r="L235" s="9" t="str">
        <f t="shared" si="39"/>
        <v>No</v>
      </c>
    </row>
    <row r="236" spans="1:12" x14ac:dyDescent="0.25">
      <c r="A236" s="46" t="s">
        <v>1573</v>
      </c>
      <c r="B236" s="33" t="s">
        <v>217</v>
      </c>
      <c r="C236" s="14">
        <v>1026.4042552999999</v>
      </c>
      <c r="D236" s="11" t="str">
        <f t="shared" si="36"/>
        <v>N/A</v>
      </c>
      <c r="E236" s="14">
        <v>928.94680850999998</v>
      </c>
      <c r="F236" s="11" t="str">
        <f t="shared" si="37"/>
        <v>N/A</v>
      </c>
      <c r="G236" s="14">
        <v>815.59714795000002</v>
      </c>
      <c r="H236" s="11" t="str">
        <f t="shared" si="38"/>
        <v>N/A</v>
      </c>
      <c r="I236" s="12">
        <v>-9.5</v>
      </c>
      <c r="J236" s="12">
        <v>-12.2</v>
      </c>
      <c r="K236" s="41" t="s">
        <v>732</v>
      </c>
      <c r="L236" s="9" t="str">
        <f t="shared" si="39"/>
        <v>Yes</v>
      </c>
    </row>
    <row r="237" spans="1:12" x14ac:dyDescent="0.25">
      <c r="A237" s="42" t="s">
        <v>1574</v>
      </c>
      <c r="B237" s="33" t="s">
        <v>217</v>
      </c>
      <c r="C237" s="11">
        <v>6.3488797404000001</v>
      </c>
      <c r="D237" s="11" t="str">
        <f t="shared" si="36"/>
        <v>N/A</v>
      </c>
      <c r="E237" s="11">
        <v>3.3281517914999998</v>
      </c>
      <c r="F237" s="11" t="str">
        <f t="shared" si="37"/>
        <v>N/A</v>
      </c>
      <c r="G237" s="11">
        <v>3.3218992852999998</v>
      </c>
      <c r="H237" s="11" t="str">
        <f t="shared" si="38"/>
        <v>N/A</v>
      </c>
      <c r="I237" s="12">
        <v>-47.6</v>
      </c>
      <c r="J237" s="12">
        <v>-0.188</v>
      </c>
      <c r="K237" s="41" t="s">
        <v>732</v>
      </c>
      <c r="L237" s="9" t="str">
        <f t="shared" si="39"/>
        <v>Yes</v>
      </c>
    </row>
    <row r="238" spans="1:12" x14ac:dyDescent="0.25">
      <c r="A238" s="45" t="s">
        <v>1575</v>
      </c>
      <c r="B238" s="33" t="s">
        <v>217</v>
      </c>
      <c r="C238" s="11">
        <v>39.070116235</v>
      </c>
      <c r="D238" s="11" t="str">
        <f t="shared" si="36"/>
        <v>N/A</v>
      </c>
      <c r="E238" s="11">
        <v>10.397646762999999</v>
      </c>
      <c r="F238" s="11" t="str">
        <f t="shared" si="37"/>
        <v>N/A</v>
      </c>
      <c r="G238" s="11">
        <v>10.215686996000001</v>
      </c>
      <c r="H238" s="11" t="str">
        <f t="shared" si="38"/>
        <v>N/A</v>
      </c>
      <c r="I238" s="12">
        <v>-73.400000000000006</v>
      </c>
      <c r="J238" s="12">
        <v>-1.75</v>
      </c>
      <c r="K238" s="41" t="s">
        <v>732</v>
      </c>
      <c r="L238" s="9" t="str">
        <f t="shared" si="39"/>
        <v>Yes</v>
      </c>
    </row>
    <row r="239" spans="1:12" x14ac:dyDescent="0.25">
      <c r="A239" s="45" t="s">
        <v>1576</v>
      </c>
      <c r="B239" s="33" t="s">
        <v>217</v>
      </c>
      <c r="C239" s="11">
        <v>11.124952028999999</v>
      </c>
      <c r="D239" s="11" t="str">
        <f t="shared" si="36"/>
        <v>N/A</v>
      </c>
      <c r="E239" s="11">
        <v>9.2945577350999997</v>
      </c>
      <c r="F239" s="11" t="str">
        <f t="shared" si="37"/>
        <v>N/A</v>
      </c>
      <c r="G239" s="11">
        <v>10.059041537000001</v>
      </c>
      <c r="H239" s="11" t="str">
        <f t="shared" si="38"/>
        <v>N/A</v>
      </c>
      <c r="I239" s="12">
        <v>-16.5</v>
      </c>
      <c r="J239" s="12">
        <v>8.2249999999999996</v>
      </c>
      <c r="K239" s="41" t="s">
        <v>732</v>
      </c>
      <c r="L239" s="9" t="str">
        <f t="shared" si="39"/>
        <v>Yes</v>
      </c>
    </row>
    <row r="240" spans="1:12" x14ac:dyDescent="0.25">
      <c r="A240" s="45" t="s">
        <v>1577</v>
      </c>
      <c r="B240" s="33" t="s">
        <v>217</v>
      </c>
      <c r="C240" s="11">
        <v>0.35507052849999998</v>
      </c>
      <c r="D240" s="11" t="str">
        <f t="shared" si="36"/>
        <v>N/A</v>
      </c>
      <c r="E240" s="11">
        <v>0.28699660220000001</v>
      </c>
      <c r="F240" s="11" t="str">
        <f t="shared" si="37"/>
        <v>N/A</v>
      </c>
      <c r="G240" s="11">
        <v>0.24751100710000001</v>
      </c>
      <c r="H240" s="11" t="str">
        <f t="shared" si="38"/>
        <v>N/A</v>
      </c>
      <c r="I240" s="12">
        <v>-19.2</v>
      </c>
      <c r="J240" s="12">
        <v>-13.8</v>
      </c>
      <c r="K240" s="41" t="s">
        <v>732</v>
      </c>
      <c r="L240" s="9" t="str">
        <f t="shared" si="39"/>
        <v>Yes</v>
      </c>
    </row>
    <row r="241" spans="1:12" x14ac:dyDescent="0.25">
      <c r="A241" s="45" t="s">
        <v>1578</v>
      </c>
      <c r="B241" s="33" t="s">
        <v>217</v>
      </c>
      <c r="C241" s="11">
        <v>0.57228492480000004</v>
      </c>
      <c r="D241" s="11" t="str">
        <f t="shared" si="36"/>
        <v>N/A</v>
      </c>
      <c r="E241" s="11">
        <v>0.51519082159999996</v>
      </c>
      <c r="F241" s="11" t="str">
        <f t="shared" si="37"/>
        <v>N/A</v>
      </c>
      <c r="G241" s="11">
        <v>0.50164083950000005</v>
      </c>
      <c r="H241" s="11" t="str">
        <f t="shared" si="38"/>
        <v>N/A</v>
      </c>
      <c r="I241" s="12">
        <v>-9.98</v>
      </c>
      <c r="J241" s="12">
        <v>-2.63</v>
      </c>
      <c r="K241" s="41" t="s">
        <v>732</v>
      </c>
      <c r="L241" s="9" t="str">
        <f t="shared" si="39"/>
        <v>Yes</v>
      </c>
    </row>
    <row r="242" spans="1:12" x14ac:dyDescent="0.25">
      <c r="A242" s="4" t="s">
        <v>1403</v>
      </c>
      <c r="B242" s="33" t="s">
        <v>217</v>
      </c>
      <c r="C242" s="14">
        <v>349365785</v>
      </c>
      <c r="D242" s="11" t="str">
        <f t="shared" si="36"/>
        <v>N/A</v>
      </c>
      <c r="E242" s="14">
        <v>341260999</v>
      </c>
      <c r="F242" s="11" t="str">
        <f t="shared" si="37"/>
        <v>N/A</v>
      </c>
      <c r="G242" s="14">
        <v>395019232</v>
      </c>
      <c r="H242" s="11" t="str">
        <f t="shared" si="38"/>
        <v>N/A</v>
      </c>
      <c r="I242" s="12">
        <v>-2.3199999999999998</v>
      </c>
      <c r="J242" s="12">
        <v>15.75</v>
      </c>
      <c r="K242" s="41" t="s">
        <v>732</v>
      </c>
      <c r="L242" s="9" t="str">
        <f t="shared" si="39"/>
        <v>Yes</v>
      </c>
    </row>
    <row r="243" spans="1:12" x14ac:dyDescent="0.25">
      <c r="A243" s="4" t="s">
        <v>1579</v>
      </c>
      <c r="B243" s="33" t="s">
        <v>217</v>
      </c>
      <c r="C243" s="1">
        <v>34459</v>
      </c>
      <c r="D243" s="1" t="str">
        <f t="shared" si="36"/>
        <v>N/A</v>
      </c>
      <c r="E243" s="1">
        <v>15929</v>
      </c>
      <c r="F243" s="1" t="str">
        <f t="shared" si="37"/>
        <v>N/A</v>
      </c>
      <c r="G243" s="1">
        <v>17597</v>
      </c>
      <c r="H243" s="11" t="str">
        <f t="shared" si="38"/>
        <v>N/A</v>
      </c>
      <c r="I243" s="12">
        <v>-53.8</v>
      </c>
      <c r="J243" s="12">
        <v>10.47</v>
      </c>
      <c r="K243" s="41" t="s">
        <v>732</v>
      </c>
      <c r="L243" s="9" t="str">
        <f t="shared" si="39"/>
        <v>Yes</v>
      </c>
    </row>
    <row r="244" spans="1:12" ht="25" x14ac:dyDescent="0.25">
      <c r="A244" s="4" t="s">
        <v>1580</v>
      </c>
      <c r="B244" s="33" t="s">
        <v>217</v>
      </c>
      <c r="C244" s="14">
        <v>10138.593256</v>
      </c>
      <c r="D244" s="11" t="str">
        <f t="shared" si="36"/>
        <v>N/A</v>
      </c>
      <c r="E244" s="14">
        <v>21423.880909</v>
      </c>
      <c r="F244" s="11" t="str">
        <f t="shared" si="37"/>
        <v>N/A</v>
      </c>
      <c r="G244" s="14">
        <v>22448.100925999999</v>
      </c>
      <c r="H244" s="11" t="str">
        <f t="shared" si="38"/>
        <v>N/A</v>
      </c>
      <c r="I244" s="12">
        <v>111.3</v>
      </c>
      <c r="J244" s="12">
        <v>4.7809999999999997</v>
      </c>
      <c r="K244" s="41" t="s">
        <v>732</v>
      </c>
      <c r="L244" s="9" t="str">
        <f t="shared" si="39"/>
        <v>Yes</v>
      </c>
    </row>
    <row r="245" spans="1:12" ht="25" x14ac:dyDescent="0.25">
      <c r="A245" s="46" t="s">
        <v>1581</v>
      </c>
      <c r="B245" s="33" t="s">
        <v>217</v>
      </c>
      <c r="C245" s="14">
        <v>2869.7555222999999</v>
      </c>
      <c r="D245" s="11" t="str">
        <f t="shared" si="36"/>
        <v>N/A</v>
      </c>
      <c r="E245" s="14">
        <v>8476.5283139999992</v>
      </c>
      <c r="F245" s="11" t="str">
        <f t="shared" si="37"/>
        <v>N/A</v>
      </c>
      <c r="G245" s="14">
        <v>9008.5478278999999</v>
      </c>
      <c r="H245" s="11" t="str">
        <f t="shared" si="38"/>
        <v>N/A</v>
      </c>
      <c r="I245" s="12">
        <v>195.4</v>
      </c>
      <c r="J245" s="12">
        <v>6.2759999999999998</v>
      </c>
      <c r="K245" s="41" t="s">
        <v>732</v>
      </c>
      <c r="L245" s="9" t="str">
        <f t="shared" si="39"/>
        <v>Yes</v>
      </c>
    </row>
    <row r="246" spans="1:12" ht="25" x14ac:dyDescent="0.25">
      <c r="A246" s="46" t="s">
        <v>1582</v>
      </c>
      <c r="B246" s="33" t="s">
        <v>217</v>
      </c>
      <c r="C246" s="14">
        <v>21190.291745999999</v>
      </c>
      <c r="D246" s="11" t="str">
        <f t="shared" si="36"/>
        <v>N/A</v>
      </c>
      <c r="E246" s="14">
        <v>27021.767103999999</v>
      </c>
      <c r="F246" s="11" t="str">
        <f t="shared" si="37"/>
        <v>N/A</v>
      </c>
      <c r="G246" s="14">
        <v>27661.960341000002</v>
      </c>
      <c r="H246" s="11" t="str">
        <f t="shared" si="38"/>
        <v>N/A</v>
      </c>
      <c r="I246" s="12">
        <v>27.52</v>
      </c>
      <c r="J246" s="12">
        <v>2.3690000000000002</v>
      </c>
      <c r="K246" s="41" t="s">
        <v>732</v>
      </c>
      <c r="L246" s="9" t="str">
        <f t="shared" si="39"/>
        <v>Yes</v>
      </c>
    </row>
    <row r="247" spans="1:12" ht="25" x14ac:dyDescent="0.25">
      <c r="A247" s="46" t="s">
        <v>1583</v>
      </c>
      <c r="B247" s="33" t="s">
        <v>217</v>
      </c>
      <c r="C247" s="14">
        <v>8195.7352941000008</v>
      </c>
      <c r="D247" s="11" t="str">
        <f t="shared" si="36"/>
        <v>N/A</v>
      </c>
      <c r="E247" s="14">
        <v>5964.3781513000004</v>
      </c>
      <c r="F247" s="11" t="str">
        <f t="shared" si="37"/>
        <v>N/A</v>
      </c>
      <c r="G247" s="14">
        <v>8788.7086956999992</v>
      </c>
      <c r="H247" s="11" t="str">
        <f t="shared" si="38"/>
        <v>N/A</v>
      </c>
      <c r="I247" s="12">
        <v>-27.2</v>
      </c>
      <c r="J247" s="12">
        <v>47.35</v>
      </c>
      <c r="K247" s="41" t="s">
        <v>732</v>
      </c>
      <c r="L247" s="9" t="str">
        <f t="shared" si="39"/>
        <v>No</v>
      </c>
    </row>
    <row r="248" spans="1:12" ht="25" x14ac:dyDescent="0.25">
      <c r="A248" s="46" t="s">
        <v>1584</v>
      </c>
      <c r="B248" s="33" t="s">
        <v>217</v>
      </c>
      <c r="C248" s="14">
        <v>3057.2307691999999</v>
      </c>
      <c r="D248" s="11" t="str">
        <f t="shared" si="36"/>
        <v>N/A</v>
      </c>
      <c r="E248" s="14">
        <v>6522.1</v>
      </c>
      <c r="F248" s="11" t="str">
        <f t="shared" si="37"/>
        <v>N/A</v>
      </c>
      <c r="G248" s="14">
        <v>5840.1818181999997</v>
      </c>
      <c r="H248" s="11" t="str">
        <f t="shared" si="38"/>
        <v>N/A</v>
      </c>
      <c r="I248" s="12">
        <v>113.3</v>
      </c>
      <c r="J248" s="12">
        <v>-10.5</v>
      </c>
      <c r="K248" s="41" t="s">
        <v>732</v>
      </c>
      <c r="L248" s="9" t="str">
        <f t="shared" si="39"/>
        <v>Yes</v>
      </c>
    </row>
    <row r="249" spans="1:12" ht="25" x14ac:dyDescent="0.25">
      <c r="A249" s="42" t="s">
        <v>1585</v>
      </c>
      <c r="B249" s="33" t="s">
        <v>217</v>
      </c>
      <c r="C249" s="11">
        <v>5.2913473365000003</v>
      </c>
      <c r="D249" s="11" t="str">
        <f t="shared" si="36"/>
        <v>N/A</v>
      </c>
      <c r="E249" s="11">
        <v>2.3626940852999998</v>
      </c>
      <c r="F249" s="11" t="str">
        <f t="shared" si="37"/>
        <v>N/A</v>
      </c>
      <c r="G249" s="11">
        <v>2.4850342951000002</v>
      </c>
      <c r="H249" s="11" t="str">
        <f t="shared" si="38"/>
        <v>N/A</v>
      </c>
      <c r="I249" s="12">
        <v>-55.3</v>
      </c>
      <c r="J249" s="12">
        <v>5.1779999999999999</v>
      </c>
      <c r="K249" s="41" t="s">
        <v>732</v>
      </c>
      <c r="L249" s="9" t="str">
        <f t="shared" si="39"/>
        <v>Yes</v>
      </c>
    </row>
    <row r="250" spans="1:12" ht="25" x14ac:dyDescent="0.25">
      <c r="A250" s="45" t="s">
        <v>1586</v>
      </c>
      <c r="B250" s="33" t="s">
        <v>217</v>
      </c>
      <c r="C250" s="11">
        <v>36.940025353999999</v>
      </c>
      <c r="D250" s="11" t="str">
        <f t="shared" si="36"/>
        <v>N/A</v>
      </c>
      <c r="E250" s="11">
        <v>8.3618818717999996</v>
      </c>
      <c r="F250" s="11" t="str">
        <f t="shared" si="37"/>
        <v>N/A</v>
      </c>
      <c r="G250" s="11">
        <v>8.5998748573999997</v>
      </c>
      <c r="H250" s="11" t="str">
        <f t="shared" si="38"/>
        <v>N/A</v>
      </c>
      <c r="I250" s="12">
        <v>-77.400000000000006</v>
      </c>
      <c r="J250" s="12">
        <v>2.8460000000000001</v>
      </c>
      <c r="K250" s="41" t="s">
        <v>732</v>
      </c>
      <c r="L250" s="9" t="str">
        <f t="shared" si="39"/>
        <v>Yes</v>
      </c>
    </row>
    <row r="251" spans="1:12" ht="25" x14ac:dyDescent="0.25">
      <c r="A251" s="45" t="s">
        <v>1587</v>
      </c>
      <c r="B251" s="33" t="s">
        <v>217</v>
      </c>
      <c r="C251" s="11">
        <v>8.5826271320000007</v>
      </c>
      <c r="D251" s="11" t="str">
        <f t="shared" si="36"/>
        <v>N/A</v>
      </c>
      <c r="E251" s="11">
        <v>6.8639957600999999</v>
      </c>
      <c r="F251" s="11" t="str">
        <f t="shared" si="37"/>
        <v>N/A</v>
      </c>
      <c r="G251" s="11">
        <v>7.7437829323000003</v>
      </c>
      <c r="H251" s="11" t="str">
        <f t="shared" si="38"/>
        <v>N/A</v>
      </c>
      <c r="I251" s="12">
        <v>-20</v>
      </c>
      <c r="J251" s="12">
        <v>12.82</v>
      </c>
      <c r="K251" s="41" t="s">
        <v>732</v>
      </c>
      <c r="L251" s="9" t="str">
        <f t="shared" si="39"/>
        <v>Yes</v>
      </c>
    </row>
    <row r="252" spans="1:12" ht="25" x14ac:dyDescent="0.25">
      <c r="A252" s="45" t="s">
        <v>1588</v>
      </c>
      <c r="B252" s="33" t="s">
        <v>217</v>
      </c>
      <c r="C252" s="11">
        <v>3.0954866599999999E-2</v>
      </c>
      <c r="D252" s="11" t="str">
        <f t="shared" si="36"/>
        <v>N/A</v>
      </c>
      <c r="E252" s="11">
        <v>3.43242167E-2</v>
      </c>
      <c r="F252" s="11" t="str">
        <f t="shared" si="37"/>
        <v>N/A</v>
      </c>
      <c r="G252" s="11">
        <v>6.0820012399999998E-2</v>
      </c>
      <c r="H252" s="11" t="str">
        <f t="shared" si="38"/>
        <v>N/A</v>
      </c>
      <c r="I252" s="12">
        <v>10.88</v>
      </c>
      <c r="J252" s="12">
        <v>77.19</v>
      </c>
      <c r="K252" s="41" t="s">
        <v>732</v>
      </c>
      <c r="L252" s="9" t="str">
        <f t="shared" si="39"/>
        <v>No</v>
      </c>
    </row>
    <row r="253" spans="1:12" ht="25" x14ac:dyDescent="0.25">
      <c r="A253" s="45" t="s">
        <v>1589</v>
      </c>
      <c r="B253" s="33" t="s">
        <v>217</v>
      </c>
      <c r="C253" s="11">
        <v>2.4352550000000001E-2</v>
      </c>
      <c r="D253" s="11" t="str">
        <f t="shared" si="36"/>
        <v>N/A</v>
      </c>
      <c r="E253" s="11">
        <v>9.1345890000000003E-3</v>
      </c>
      <c r="F253" s="11" t="str">
        <f t="shared" si="37"/>
        <v>N/A</v>
      </c>
      <c r="G253" s="11">
        <v>9.8360949E-3</v>
      </c>
      <c r="H253" s="11" t="str">
        <f t="shared" si="38"/>
        <v>N/A</v>
      </c>
      <c r="I253" s="12">
        <v>-62.5</v>
      </c>
      <c r="J253" s="12">
        <v>7.68</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178720</v>
      </c>
      <c r="D7" s="125" t="str">
        <f>IF($B7="N/A","N/A",IF(C7&gt;15,"No",IF(C7&lt;-15,"No","Yes")))</f>
        <v>N/A</v>
      </c>
      <c r="E7" s="124">
        <v>150984</v>
      </c>
      <c r="F7" s="125" t="str">
        <f>IF($B7="N/A","N/A",IF(E7&gt;15,"No",IF(E7&lt;-15,"No","Yes")))</f>
        <v>N/A</v>
      </c>
      <c r="G7" s="124">
        <v>148468</v>
      </c>
      <c r="H7" s="125" t="str">
        <f>IF($B7="N/A","N/A",IF(G7&gt;15,"No",IF(G7&lt;-15,"No","Yes")))</f>
        <v>N/A</v>
      </c>
      <c r="I7" s="126">
        <v>-15.5</v>
      </c>
      <c r="J7" s="126">
        <v>-1.67</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84.032249374000003</v>
      </c>
      <c r="H8" s="125" t="str">
        <f>IF($B8="N/A","N/A",IF(G8&gt;15,"No",IF(G8&lt;-15,"No","Yes")))</f>
        <v>N/A</v>
      </c>
      <c r="I8" s="126" t="s">
        <v>217</v>
      </c>
      <c r="J8" s="126" t="s">
        <v>217</v>
      </c>
      <c r="K8" s="125" t="str">
        <f t="shared" si="0"/>
        <v>N/A</v>
      </c>
    </row>
    <row r="9" spans="1:11" x14ac:dyDescent="0.25">
      <c r="A9" s="24" t="s">
        <v>306</v>
      </c>
      <c r="B9" s="117" t="s">
        <v>217</v>
      </c>
      <c r="C9" s="116">
        <v>12.860340196999999</v>
      </c>
      <c r="D9" s="116" t="str">
        <f>IF($B9="N/A","N/A",IF(C9&gt;15,"No",IF(C9&lt;-15,"No","Yes")))</f>
        <v>N/A</v>
      </c>
      <c r="E9" s="116">
        <v>18.604620357000002</v>
      </c>
      <c r="F9" s="116" t="str">
        <f>IF($B9="N/A","N/A",IF(E9&gt;15,"No",IF(E9&lt;-15,"No","Yes")))</f>
        <v>N/A</v>
      </c>
      <c r="G9" s="116">
        <v>15.967750626000001</v>
      </c>
      <c r="H9" s="116" t="str">
        <f>IF($B9="N/A","N/A",IF(G9&gt;15,"No",IF(G9&lt;-15,"No","Yes")))</f>
        <v>N/A</v>
      </c>
      <c r="I9" s="122">
        <v>44.67</v>
      </c>
      <c r="J9" s="122">
        <v>-14.2</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99.998675356000007</v>
      </c>
      <c r="F11" s="116" t="str">
        <f>IF(OR($B11="N/A",$E11="N/A"),"N/A",IF(E11&gt;100,"No",IF(E11&lt;95,"No","Yes")))</f>
        <v>Yes</v>
      </c>
      <c r="G11" s="116">
        <v>99.997305816999997</v>
      </c>
      <c r="H11" s="116" t="str">
        <f>IF($B11="N/A","N/A",IF(G11&gt;100,"No",IF(G11&lt;95,"No","Yes")))</f>
        <v>Yes</v>
      </c>
      <c r="I11" s="122" t="s">
        <v>217</v>
      </c>
      <c r="J11" s="122">
        <v>-1E-3</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99.998013033999996</v>
      </c>
      <c r="F13" s="116" t="str">
        <f t="shared" si="2"/>
        <v>Yes</v>
      </c>
      <c r="G13" s="116">
        <v>99.997305816999997</v>
      </c>
      <c r="H13" s="116" t="str">
        <f t="shared" si="3"/>
        <v>Yes</v>
      </c>
      <c r="I13" s="122" t="s">
        <v>217</v>
      </c>
      <c r="J13" s="122">
        <v>-1E-3</v>
      </c>
      <c r="K13" s="116" t="str">
        <f t="shared" si="0"/>
        <v>Yes</v>
      </c>
    </row>
    <row r="14" spans="1:11" x14ac:dyDescent="0.25">
      <c r="A14" s="27" t="s">
        <v>309</v>
      </c>
      <c r="B14" s="117" t="s">
        <v>217</v>
      </c>
      <c r="C14" s="128">
        <v>155736</v>
      </c>
      <c r="D14" s="116" t="str">
        <f>IF($B14="N/A","N/A",IF(C14&gt;15,"No",IF(C14&lt;-15,"No","Yes")))</f>
        <v>N/A</v>
      </c>
      <c r="E14" s="128">
        <v>122894</v>
      </c>
      <c r="F14" s="116" t="str">
        <f>IF($B14="N/A","N/A",IF(E14&gt;15,"No",IF(E14&lt;-15,"No","Yes")))</f>
        <v>N/A</v>
      </c>
      <c r="G14" s="128">
        <v>124761</v>
      </c>
      <c r="H14" s="116" t="str">
        <f>IF($B14="N/A","N/A",IF(G14&gt;15,"No",IF(G14&lt;-15,"No","Yes")))</f>
        <v>N/A</v>
      </c>
      <c r="I14" s="122">
        <v>-21.1</v>
      </c>
      <c r="J14" s="122">
        <v>1.5189999999999999</v>
      </c>
      <c r="K14" s="116" t="str">
        <f t="shared" si="0"/>
        <v>Yes</v>
      </c>
    </row>
    <row r="15" spans="1:11" x14ac:dyDescent="0.25">
      <c r="A15" s="24" t="s">
        <v>435</v>
      </c>
      <c r="B15" s="117" t="s">
        <v>219</v>
      </c>
      <c r="C15" s="116">
        <v>6.5212924436000002</v>
      </c>
      <c r="D15" s="116" t="str">
        <f>IF($B15="N/A","N/A",IF(C15&gt;20,"No",IF(C15&lt;5,"No","Yes")))</f>
        <v>Yes</v>
      </c>
      <c r="E15" s="116">
        <v>11.534330399</v>
      </c>
      <c r="F15" s="116" t="str">
        <f>IF($B15="N/A","N/A",IF(E15&gt;20,"No",IF(E15&lt;5,"No","Yes")))</f>
        <v>Yes</v>
      </c>
      <c r="G15" s="116">
        <v>12.964788676</v>
      </c>
      <c r="H15" s="116" t="str">
        <f>IF($B15="N/A","N/A",IF(G15&gt;20,"No",IF(G15&lt;5,"No","Yes")))</f>
        <v>Yes</v>
      </c>
      <c r="I15" s="122">
        <v>76.87</v>
      </c>
      <c r="J15" s="122">
        <v>12.4</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87.035211324000002</v>
      </c>
      <c r="H16" s="116" t="str">
        <f>IF($B16="N/A","N/A",IF(G16&gt;15,"No",IF(G16&lt;-15,"No","Yes")))</f>
        <v>N/A</v>
      </c>
      <c r="I16" s="122" t="s">
        <v>217</v>
      </c>
      <c r="J16" s="122" t="s">
        <v>217</v>
      </c>
      <c r="K16" s="116" t="str">
        <f t="shared" si="0"/>
        <v>N/A</v>
      </c>
    </row>
    <row r="17" spans="1:11" x14ac:dyDescent="0.25">
      <c r="A17" s="24" t="s">
        <v>437</v>
      </c>
      <c r="B17" s="117" t="s">
        <v>217</v>
      </c>
      <c r="C17" s="116">
        <v>54.260415061000003</v>
      </c>
      <c r="D17" s="116" t="str">
        <f>IF($B17="N/A","N/A",IF(C17&gt;15,"No",IF(C17&lt;-15,"No","Yes")))</f>
        <v>N/A</v>
      </c>
      <c r="E17" s="116">
        <v>47.840415317000001</v>
      </c>
      <c r="F17" s="116" t="str">
        <f>IF($B17="N/A","N/A",IF(E17&gt;15,"No",IF(E17&lt;-15,"No","Yes")))</f>
        <v>N/A</v>
      </c>
      <c r="G17" s="116">
        <v>5.6788579764999998</v>
      </c>
      <c r="H17" s="116" t="str">
        <f>IF($B17="N/A","N/A",IF(G17&gt;15,"No",IF(G17&lt;-15,"No","Yes")))</f>
        <v>N/A</v>
      </c>
      <c r="I17" s="122">
        <v>-11.8</v>
      </c>
      <c r="J17" s="122">
        <v>-88.1</v>
      </c>
      <c r="K17" s="116" t="str">
        <f t="shared" si="0"/>
        <v>No</v>
      </c>
    </row>
    <row r="18" spans="1:11" x14ac:dyDescent="0.25">
      <c r="A18" s="24" t="s">
        <v>813</v>
      </c>
      <c r="B18" s="117" t="s">
        <v>217</v>
      </c>
      <c r="C18" s="135">
        <v>5483.8871400999997</v>
      </c>
      <c r="D18" s="116" t="str">
        <f>IF($B18="N/A","N/A",IF(C18&gt;15,"No",IF(C18&lt;-15,"No","Yes")))</f>
        <v>N/A</v>
      </c>
      <c r="E18" s="135">
        <v>5317.6157365999998</v>
      </c>
      <c r="F18" s="116" t="str">
        <f>IF($B18="N/A","N/A",IF(E18&gt;15,"No",IF(E18&lt;-15,"No","Yes")))</f>
        <v>N/A</v>
      </c>
      <c r="G18" s="135">
        <v>10221.524487999999</v>
      </c>
      <c r="H18" s="116" t="str">
        <f>IF($B18="N/A","N/A",IF(G18&gt;15,"No",IF(G18&lt;-15,"No","Yes")))</f>
        <v>N/A</v>
      </c>
      <c r="I18" s="122">
        <v>-3.03</v>
      </c>
      <c r="J18" s="122">
        <v>92.22</v>
      </c>
      <c r="K18" s="116" t="str">
        <f t="shared" si="0"/>
        <v>No</v>
      </c>
    </row>
    <row r="19" spans="1:11" x14ac:dyDescent="0.25">
      <c r="A19" s="3" t="s">
        <v>310</v>
      </c>
      <c r="B19" s="117" t="s">
        <v>217</v>
      </c>
      <c r="C19" s="128">
        <v>489</v>
      </c>
      <c r="D19" s="117" t="s">
        <v>217</v>
      </c>
      <c r="E19" s="128">
        <v>186</v>
      </c>
      <c r="F19" s="117" t="s">
        <v>217</v>
      </c>
      <c r="G19" s="128">
        <v>712</v>
      </c>
      <c r="H19" s="116" t="str">
        <f>IF($B19="N/A","N/A",IF(G19&gt;15,"No",IF(G19&lt;-15,"No","Yes")))</f>
        <v>N/A</v>
      </c>
      <c r="I19" s="122">
        <v>-62</v>
      </c>
      <c r="J19" s="122">
        <v>282.8</v>
      </c>
      <c r="K19" s="116" t="str">
        <f t="shared" si="0"/>
        <v>No</v>
      </c>
    </row>
    <row r="20" spans="1:11" x14ac:dyDescent="0.25">
      <c r="A20" s="3" t="s">
        <v>350</v>
      </c>
      <c r="B20" s="117" t="s">
        <v>217</v>
      </c>
      <c r="C20" s="128" t="s">
        <v>217</v>
      </c>
      <c r="D20" s="117" t="s">
        <v>217</v>
      </c>
      <c r="E20" s="128" t="s">
        <v>217</v>
      </c>
      <c r="F20" s="117" t="s">
        <v>217</v>
      </c>
      <c r="G20" s="129">
        <v>0.47956462</v>
      </c>
      <c r="H20" s="116" t="str">
        <f>IF($B20="N/A","N/A",IF(G20&gt;15,"No",IF(G20&lt;-15,"No","Yes")))</f>
        <v>N/A</v>
      </c>
      <c r="I20" s="122" t="s">
        <v>217</v>
      </c>
      <c r="J20" s="122" t="s">
        <v>217</v>
      </c>
      <c r="K20" s="116" t="str">
        <f t="shared" si="0"/>
        <v>N/A</v>
      </c>
    </row>
    <row r="21" spans="1:11" ht="25" x14ac:dyDescent="0.25">
      <c r="A21" s="3" t="s">
        <v>814</v>
      </c>
      <c r="B21" s="117" t="s">
        <v>217</v>
      </c>
      <c r="C21" s="130">
        <v>5234.8507157000004</v>
      </c>
      <c r="D21" s="116" t="str">
        <f>IF($B21="N/A","N/A",IF(C21&gt;60,"No",IF(C21&lt;15,"No","Yes")))</f>
        <v>N/A</v>
      </c>
      <c r="E21" s="130">
        <v>4502.3333333</v>
      </c>
      <c r="F21" s="116" t="str">
        <f>IF($B21="N/A","N/A",IF(E21&gt;60,"No",IF(E21&lt;15,"No","Yes")))</f>
        <v>N/A</v>
      </c>
      <c r="G21" s="130">
        <v>7778.7654493999999</v>
      </c>
      <c r="H21" s="116" t="str">
        <f>IF($B21="N/A","N/A",IF(G21&gt;60,"No",IF(G21&lt;15,"No","Yes")))</f>
        <v>N/A</v>
      </c>
      <c r="I21" s="122">
        <v>-14</v>
      </c>
      <c r="J21" s="122">
        <v>72.77</v>
      </c>
      <c r="K21" s="116" t="str">
        <f t="shared" si="0"/>
        <v>No</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100</v>
      </c>
      <c r="J22" s="122">
        <v>50</v>
      </c>
      <c r="K22" s="116" t="str">
        <f t="shared" si="0"/>
        <v>No</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145580</v>
      </c>
      <c r="D6" s="9" t="str">
        <f>IF($B6="N/A","N/A",IF(C6&gt;15,"No",IF(C6&lt;-15,"No","Yes")))</f>
        <v>N/A</v>
      </c>
      <c r="E6" s="34">
        <v>108719</v>
      </c>
      <c r="F6" s="9" t="str">
        <f>IF($B6="N/A","N/A",IF(E6&gt;15,"No",IF(E6&lt;-15,"No","Yes")))</f>
        <v>N/A</v>
      </c>
      <c r="G6" s="34">
        <v>108586</v>
      </c>
      <c r="H6" s="9" t="str">
        <f>IF($B6="N/A","N/A",IF(G6&gt;15,"No",IF(G6&lt;-15,"No","Yes")))</f>
        <v>N/A</v>
      </c>
      <c r="I6" s="10">
        <v>-25.3</v>
      </c>
      <c r="J6" s="10">
        <v>-0.122</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5450.4947726</v>
      </c>
      <c r="D9" s="9" t="str">
        <f>IF($B9="N/A","N/A",IF(C9&gt;7000,"No",IF(C9&lt;2000,"No","Yes")))</f>
        <v>Yes</v>
      </c>
      <c r="E9" s="76">
        <v>5464.6396673999998</v>
      </c>
      <c r="F9" s="9" t="str">
        <f>IF($B9="N/A","N/A",IF(E9&gt;7000,"No",IF(E9&lt;2000,"No","Yes")))</f>
        <v>Yes</v>
      </c>
      <c r="G9" s="76">
        <v>5665.1011640999996</v>
      </c>
      <c r="H9" s="9" t="str">
        <f>IF($B9="N/A","N/A",IF(G9&gt;7000,"No",IF(G9&lt;2000,"No","Yes")))</f>
        <v>Yes</v>
      </c>
      <c r="I9" s="10">
        <v>0.25950000000000001</v>
      </c>
      <c r="J9" s="10">
        <v>3.6680000000000001</v>
      </c>
      <c r="K9" s="9" t="str">
        <f t="shared" si="0"/>
        <v>Yes</v>
      </c>
    </row>
    <row r="10" spans="1:11" x14ac:dyDescent="0.25">
      <c r="A10" s="90" t="s">
        <v>819</v>
      </c>
      <c r="B10" s="33" t="s">
        <v>217</v>
      </c>
      <c r="C10" s="76">
        <v>1201.1649464</v>
      </c>
      <c r="D10" s="9" t="str">
        <f>IF($B10="N/A","N/A",IF(C10&gt;15,"No",IF(C10&lt;-15,"No","Yes")))</f>
        <v>N/A</v>
      </c>
      <c r="E10" s="76">
        <v>1229.8647036</v>
      </c>
      <c r="F10" s="9" t="str">
        <f>IF($B10="N/A","N/A",IF(E10&gt;15,"No",IF(E10&lt;-15,"No","Yes")))</f>
        <v>N/A</v>
      </c>
      <c r="G10" s="76">
        <v>1261.4003554999999</v>
      </c>
      <c r="H10" s="9" t="str">
        <f>IF($B10="N/A","N/A",IF(G10&gt;15,"No",IF(G10&lt;-15,"No","Yes")))</f>
        <v>N/A</v>
      </c>
      <c r="I10" s="10">
        <v>2.3889999999999998</v>
      </c>
      <c r="J10" s="10">
        <v>2.5640000000000001</v>
      </c>
      <c r="K10" s="9" t="str">
        <f t="shared" si="0"/>
        <v>Yes</v>
      </c>
    </row>
    <row r="11" spans="1:11" x14ac:dyDescent="0.25">
      <c r="A11" s="90" t="s">
        <v>313</v>
      </c>
      <c r="B11" s="33" t="s">
        <v>223</v>
      </c>
      <c r="C11" s="9">
        <v>0.99120758350000004</v>
      </c>
      <c r="D11" s="9" t="str">
        <f>IF($B11="N/A","N/A",IF(C11&gt;10,"No",IF(C11&lt;=0,"No","Yes")))</f>
        <v>Yes</v>
      </c>
      <c r="E11" s="9">
        <v>1.1387154039</v>
      </c>
      <c r="F11" s="9" t="str">
        <f>IF($B11="N/A","N/A",IF(E11&gt;10,"No",IF(E11&lt;=0,"No","Yes")))</f>
        <v>Yes</v>
      </c>
      <c r="G11" s="9">
        <v>1.2054961045000001</v>
      </c>
      <c r="H11" s="9" t="str">
        <f>IF($B11="N/A","N/A",IF(G11&gt;10,"No",IF(G11&lt;=0,"No","Yes")))</f>
        <v>Yes</v>
      </c>
      <c r="I11" s="10">
        <v>14.88</v>
      </c>
      <c r="J11" s="10">
        <v>5.8650000000000002</v>
      </c>
      <c r="K11" s="9" t="str">
        <f t="shared" si="0"/>
        <v>Yes</v>
      </c>
    </row>
    <row r="12" spans="1:11" x14ac:dyDescent="0.25">
      <c r="A12" s="90" t="s">
        <v>820</v>
      </c>
      <c r="B12" s="33" t="s">
        <v>217</v>
      </c>
      <c r="C12" s="76">
        <v>2965.2134442000001</v>
      </c>
      <c r="D12" s="9" t="str">
        <f>IF($B12="N/A","N/A",IF(C12&gt;15,"No",IF(C12&lt;-15,"No","Yes")))</f>
        <v>N/A</v>
      </c>
      <c r="E12" s="76">
        <v>3229.9151858</v>
      </c>
      <c r="F12" s="9" t="str">
        <f>IF($B12="N/A","N/A",IF(E12&gt;15,"No",IF(E12&lt;-15,"No","Yes")))</f>
        <v>N/A</v>
      </c>
      <c r="G12" s="76">
        <v>3481.2956454999999</v>
      </c>
      <c r="H12" s="9" t="str">
        <f>IF($B12="N/A","N/A",IF(G12&gt;15,"No",IF(G12&lt;-15,"No","Yes")))</f>
        <v>N/A</v>
      </c>
      <c r="I12" s="10">
        <v>8.9269999999999996</v>
      </c>
      <c r="J12" s="10">
        <v>7.7830000000000004</v>
      </c>
      <c r="K12" s="9" t="str">
        <f t="shared" si="0"/>
        <v>Yes</v>
      </c>
    </row>
    <row r="13" spans="1:11" x14ac:dyDescent="0.25">
      <c r="A13" s="90" t="s">
        <v>314</v>
      </c>
      <c r="B13" s="33" t="s">
        <v>218</v>
      </c>
      <c r="C13" s="8">
        <v>99.860557768999996</v>
      </c>
      <c r="D13" s="9" t="str">
        <f>IF($B13="N/A","N/A",IF(C13&gt;100,"No",IF(C13&lt;95,"No","Yes")))</f>
        <v>Yes</v>
      </c>
      <c r="E13" s="8">
        <v>99.853751414000001</v>
      </c>
      <c r="F13" s="9" t="str">
        <f>IF($B13="N/A","N/A",IF(E13&gt;100,"No",IF(E13&lt;95,"No","Yes")))</f>
        <v>Yes</v>
      </c>
      <c r="G13" s="8">
        <v>99.960400051999997</v>
      </c>
      <c r="H13" s="9" t="str">
        <f>IF($B13="N/A","N/A",IF(G13&gt;100,"No",IF(G13&lt;95,"No","Yes")))</f>
        <v>Yes</v>
      </c>
      <c r="I13" s="10">
        <v>-7.0000000000000001E-3</v>
      </c>
      <c r="J13" s="10">
        <v>0.10680000000000001</v>
      </c>
      <c r="K13" s="9" t="str">
        <f t="shared" si="0"/>
        <v>Yes</v>
      </c>
    </row>
    <row r="14" spans="1:11" x14ac:dyDescent="0.25">
      <c r="A14" s="90" t="s">
        <v>821</v>
      </c>
      <c r="B14" s="33" t="s">
        <v>224</v>
      </c>
      <c r="C14" s="8">
        <v>1.1637329151</v>
      </c>
      <c r="D14" s="9" t="str">
        <f>IF($B14="N/A","N/A",IF(C14&gt;1,"Yes","No"))</f>
        <v>Yes</v>
      </c>
      <c r="E14" s="8">
        <v>1.1498986735000001</v>
      </c>
      <c r="F14" s="9" t="str">
        <f>IF($B14="N/A","N/A",IF(E14&gt;1,"Yes","No"))</f>
        <v>Yes</v>
      </c>
      <c r="G14" s="8">
        <v>1.1609408253</v>
      </c>
      <c r="H14" s="9" t="str">
        <f>IF($B14="N/A","N/A",IF(G14&gt;1,"Yes","No"))</f>
        <v>Yes</v>
      </c>
      <c r="I14" s="10">
        <v>-1.19</v>
      </c>
      <c r="J14" s="10">
        <v>0.96030000000000004</v>
      </c>
      <c r="K14" s="9" t="str">
        <f t="shared" si="0"/>
        <v>Yes</v>
      </c>
    </row>
    <row r="15" spans="1:11" x14ac:dyDescent="0.25">
      <c r="A15" s="90" t="s">
        <v>315</v>
      </c>
      <c r="B15" s="33" t="s">
        <v>218</v>
      </c>
      <c r="C15" s="8">
        <v>95.934881164999993</v>
      </c>
      <c r="D15" s="9" t="str">
        <f>IF($B15="N/A","N/A",IF(C15&gt;100,"No",IF(C15&lt;95,"No","Yes")))</f>
        <v>Yes</v>
      </c>
      <c r="E15" s="8">
        <v>95.652093930000007</v>
      </c>
      <c r="F15" s="9" t="str">
        <f>IF($B15="N/A","N/A",IF(E15&gt;100,"No",IF(E15&lt;95,"No","Yes")))</f>
        <v>Yes</v>
      </c>
      <c r="G15" s="8">
        <v>95.794117104999998</v>
      </c>
      <c r="H15" s="9" t="str">
        <f>IF($B15="N/A","N/A",IF(G15&gt;100,"No",IF(G15&lt;95,"No","Yes")))</f>
        <v>Yes</v>
      </c>
      <c r="I15" s="10">
        <v>-0.29499999999999998</v>
      </c>
      <c r="J15" s="10">
        <v>0.14849999999999999</v>
      </c>
      <c r="K15" s="9" t="str">
        <f t="shared" si="0"/>
        <v>Yes</v>
      </c>
    </row>
    <row r="16" spans="1:11" x14ac:dyDescent="0.25">
      <c r="A16" s="90" t="s">
        <v>822</v>
      </c>
      <c r="B16" s="33" t="s">
        <v>225</v>
      </c>
      <c r="C16" s="8">
        <v>10.116280735</v>
      </c>
      <c r="D16" s="9" t="str">
        <f>IF($B16="N/A","N/A",IF(C16&gt;3,"Yes","No"))</f>
        <v>Yes</v>
      </c>
      <c r="E16" s="8">
        <v>9.9054927302000007</v>
      </c>
      <c r="F16" s="9" t="str">
        <f>IF($B16="N/A","N/A",IF(E16&gt;3,"Yes","No"))</f>
        <v>Yes</v>
      </c>
      <c r="G16" s="8">
        <v>9.8787625337999998</v>
      </c>
      <c r="H16" s="9" t="str">
        <f>IF($B16="N/A","N/A",IF(G16&gt;3,"Yes","No"))</f>
        <v>Yes</v>
      </c>
      <c r="I16" s="10">
        <v>-2.08</v>
      </c>
      <c r="J16" s="10">
        <v>-0.27</v>
      </c>
      <c r="K16" s="9" t="str">
        <f t="shared" si="0"/>
        <v>Yes</v>
      </c>
    </row>
    <row r="17" spans="1:11" x14ac:dyDescent="0.25">
      <c r="A17" s="90" t="s">
        <v>823</v>
      </c>
      <c r="B17" s="33" t="s">
        <v>226</v>
      </c>
      <c r="C17" s="8">
        <v>4.4697329906999999</v>
      </c>
      <c r="D17" s="9" t="str">
        <f>IF($B17="N/A","N/A",IF(C17&gt;=8,"No",IF(C17&lt;2,"No","Yes")))</f>
        <v>Yes</v>
      </c>
      <c r="E17" s="8">
        <v>4.3980972884999998</v>
      </c>
      <c r="F17" s="9" t="str">
        <f>IF($B17="N/A","N/A",IF(E17&gt;=8,"No",IF(E17&lt;2,"No","Yes")))</f>
        <v>Yes</v>
      </c>
      <c r="G17" s="8">
        <v>4.4621286080000004</v>
      </c>
      <c r="H17" s="9" t="str">
        <f>IF($B17="N/A","N/A",IF(G17&gt;=8,"No",IF(G17&lt;2,"No","Yes")))</f>
        <v>Yes</v>
      </c>
      <c r="I17" s="10">
        <v>-1.6</v>
      </c>
      <c r="J17" s="10">
        <v>1.456</v>
      </c>
      <c r="K17" s="9" t="str">
        <f t="shared" si="0"/>
        <v>Yes</v>
      </c>
    </row>
    <row r="18" spans="1:11" x14ac:dyDescent="0.25">
      <c r="A18" s="90" t="s">
        <v>824</v>
      </c>
      <c r="B18" s="33" t="s">
        <v>226</v>
      </c>
      <c r="C18" s="8">
        <v>4.5352416150000003</v>
      </c>
      <c r="D18" s="9" t="str">
        <f>IF($B18="N/A","N/A",IF(C18&gt;=8,"No",IF(C18&lt;2,"No","Yes")))</f>
        <v>Yes</v>
      </c>
      <c r="E18" s="8">
        <v>4.4591260754000004</v>
      </c>
      <c r="F18" s="9" t="str">
        <f>IF($B18="N/A","N/A",IF(E18&gt;=8,"No",IF(E18&lt;2,"No","Yes")))</f>
        <v>Yes</v>
      </c>
      <c r="G18" s="8">
        <v>4.5064920465</v>
      </c>
      <c r="H18" s="9" t="str">
        <f>IF($B18="N/A","N/A",IF(G18&gt;=8,"No",IF(G18&lt;2,"No","Yes")))</f>
        <v>Yes</v>
      </c>
      <c r="I18" s="10">
        <v>-1.68</v>
      </c>
      <c r="J18" s="10">
        <v>1.0620000000000001</v>
      </c>
      <c r="K18" s="9" t="str">
        <f t="shared" si="0"/>
        <v>Yes</v>
      </c>
    </row>
    <row r="19" spans="1:11" x14ac:dyDescent="0.25">
      <c r="A19" s="90" t="s">
        <v>316</v>
      </c>
      <c r="B19" s="33" t="s">
        <v>227</v>
      </c>
      <c r="C19" s="8">
        <v>99.911388927000004</v>
      </c>
      <c r="D19" s="9" t="str">
        <f>IF(OR($B19="N/A",$C19="N/A"),"N/A",IF(C19&gt;100,"No",IF(C19&lt;98,"No","Yes")))</f>
        <v>Yes</v>
      </c>
      <c r="E19" s="8">
        <v>99.877666277000003</v>
      </c>
      <c r="F19" s="9" t="str">
        <f>IF(OR($B19="N/A",$E19="N/A"),"N/A",IF(E19&gt;100,"No",IF(E19&lt;98,"No","Yes")))</f>
        <v>Yes</v>
      </c>
      <c r="G19" s="8">
        <v>99.877516439000004</v>
      </c>
      <c r="H19" s="9" t="str">
        <f>IF($B19="N/A","N/A",IF(G19&gt;100,"No",IF(G19&lt;98,"No","Yes")))</f>
        <v>Yes</v>
      </c>
      <c r="I19" s="10">
        <v>-3.4000000000000002E-2</v>
      </c>
      <c r="J19" s="10">
        <v>0</v>
      </c>
      <c r="K19" s="9" t="str">
        <f t="shared" si="0"/>
        <v>Yes</v>
      </c>
    </row>
    <row r="20" spans="1:11" x14ac:dyDescent="0.25">
      <c r="A20" s="90" t="s">
        <v>31</v>
      </c>
      <c r="B20" s="49" t="s">
        <v>218</v>
      </c>
      <c r="C20" s="8">
        <v>98.977881577000005</v>
      </c>
      <c r="D20" s="9" t="str">
        <f>IF($B20="N/A","N/A",IF(C20&gt;100,"No",IF(C20&lt;95,"No","Yes")))</f>
        <v>Yes</v>
      </c>
      <c r="E20" s="8">
        <v>99.283473909999998</v>
      </c>
      <c r="F20" s="9" t="str">
        <f>IF($B20="N/A","N/A",IF(E20&gt;100,"No",IF(E20&lt;95,"No","Yes")))</f>
        <v>Yes</v>
      </c>
      <c r="G20" s="8">
        <v>99.510065753999996</v>
      </c>
      <c r="H20" s="9" t="str">
        <f>IF($B20="N/A","N/A",IF(G20&gt;100,"No",IF(G20&lt;95,"No","Yes")))</f>
        <v>Yes</v>
      </c>
      <c r="I20" s="10">
        <v>0.30869999999999997</v>
      </c>
      <c r="J20" s="10">
        <v>0.22819999999999999</v>
      </c>
      <c r="K20" s="9" t="str">
        <f t="shared" si="0"/>
        <v>Yes</v>
      </c>
    </row>
    <row r="21" spans="1:11" x14ac:dyDescent="0.25">
      <c r="A21" s="90" t="s">
        <v>317</v>
      </c>
      <c r="B21" s="33" t="s">
        <v>218</v>
      </c>
      <c r="C21" s="8">
        <v>97.786096990999994</v>
      </c>
      <c r="D21" s="9" t="str">
        <f>IF($B21="N/A","N/A",IF(C21&gt;100,"No",IF(C21&lt;95,"No","Yes")))</f>
        <v>Yes</v>
      </c>
      <c r="E21" s="8">
        <v>98.082211940999997</v>
      </c>
      <c r="F21" s="9" t="str">
        <f>IF($B21="N/A","N/A",IF(E21&gt;100,"No",IF(E21&lt;95,"No","Yes")))</f>
        <v>Yes</v>
      </c>
      <c r="G21" s="8">
        <v>98.169193082000007</v>
      </c>
      <c r="H21" s="9" t="str">
        <f>IF($B21="N/A","N/A",IF(G21&gt;100,"No",IF(G21&lt;95,"No","Yes")))</f>
        <v>Yes</v>
      </c>
      <c r="I21" s="10">
        <v>0.30280000000000001</v>
      </c>
      <c r="J21" s="10">
        <v>8.8700000000000001E-2</v>
      </c>
      <c r="K21" s="9" t="str">
        <f t="shared" si="0"/>
        <v>Yes</v>
      </c>
    </row>
    <row r="22" spans="1:11" x14ac:dyDescent="0.25">
      <c r="A22" s="90" t="s">
        <v>1718</v>
      </c>
      <c r="B22" s="33" t="s">
        <v>228</v>
      </c>
      <c r="C22" s="8">
        <v>4.2011265283999997</v>
      </c>
      <c r="D22" s="9" t="str">
        <f>IF($B22="N/A","N/A",IF(C22&gt;5,"No",IF(C22&lt;=0,"No","Yes")))</f>
        <v>Yes</v>
      </c>
      <c r="E22" s="8">
        <v>5.0432767042000002</v>
      </c>
      <c r="F22" s="9" t="str">
        <f>IF($B22="N/A","N/A",IF(E22&gt;5,"No",IF(E22&lt;=0,"No","Yes")))</f>
        <v>No</v>
      </c>
      <c r="G22" s="8">
        <v>3.8089624814</v>
      </c>
      <c r="H22" s="9" t="str">
        <f>IF($B22="N/A","N/A",IF(G22&gt;5,"No",IF(G22&lt;=0,"No","Yes")))</f>
        <v>Yes</v>
      </c>
      <c r="I22" s="10">
        <v>20.05</v>
      </c>
      <c r="J22" s="10">
        <v>-24.5</v>
      </c>
      <c r="K22" s="9" t="str">
        <f t="shared" si="0"/>
        <v>Yes</v>
      </c>
    </row>
    <row r="23" spans="1:11" x14ac:dyDescent="0.25">
      <c r="A23" s="90" t="s">
        <v>318</v>
      </c>
      <c r="B23" s="33" t="s">
        <v>227</v>
      </c>
      <c r="C23" s="8">
        <v>99.997939277</v>
      </c>
      <c r="D23" s="9" t="str">
        <f>IF($B23="N/A","N/A",IF(C23&gt;100,"No",IF(C23&lt;98,"No","Yes")))</f>
        <v>Yes</v>
      </c>
      <c r="E23" s="8">
        <v>100</v>
      </c>
      <c r="F23" s="9" t="str">
        <f>IF($B23="N/A","N/A",IF(E23&gt;100,"No",IF(E23&lt;98,"No","Yes")))</f>
        <v>Yes</v>
      </c>
      <c r="G23" s="8">
        <v>100</v>
      </c>
      <c r="H23" s="9" t="str">
        <f>IF($B23="N/A","N/A",IF(G23&gt;100,"No",IF(G23&lt;98,"No","Yes")))</f>
        <v>Yes</v>
      </c>
      <c r="I23" s="10">
        <v>2.0999999999999999E-3</v>
      </c>
      <c r="J23" s="10">
        <v>0</v>
      </c>
      <c r="K23" s="9" t="str">
        <f t="shared" si="0"/>
        <v>Yes</v>
      </c>
    </row>
    <row r="24" spans="1:11" x14ac:dyDescent="0.25">
      <c r="A24" s="90" t="s">
        <v>825</v>
      </c>
      <c r="B24" s="33" t="s">
        <v>229</v>
      </c>
      <c r="C24" s="8">
        <v>5.6528641200000003</v>
      </c>
      <c r="D24" s="9" t="str">
        <f>IF($B24="N/A","N/A",IF(C24&gt;=2,"Yes","No"))</f>
        <v>Yes</v>
      </c>
      <c r="E24" s="8">
        <v>5.4866398698000003</v>
      </c>
      <c r="F24" s="9" t="str">
        <f>IF($B24="N/A","N/A",IF(E24&gt;=2,"Yes","No"))</f>
        <v>Yes</v>
      </c>
      <c r="G24" s="8">
        <v>5.5869541192999996</v>
      </c>
      <c r="H24" s="9" t="str">
        <f>IF($B24="N/A","N/A",IF(G24&gt;=2,"Yes","No"))</f>
        <v>Yes</v>
      </c>
      <c r="I24" s="10">
        <v>-2.94</v>
      </c>
      <c r="J24" s="10">
        <v>1.8280000000000001</v>
      </c>
      <c r="K24" s="9" t="str">
        <f t="shared" si="0"/>
        <v>Yes</v>
      </c>
    </row>
    <row r="25" spans="1:11" x14ac:dyDescent="0.25">
      <c r="A25" s="90" t="s">
        <v>826</v>
      </c>
      <c r="B25" s="33" t="s">
        <v>230</v>
      </c>
      <c r="C25" s="8">
        <v>3.2051766419000001</v>
      </c>
      <c r="D25" s="9" t="str">
        <f>IF($B25="N/A","N/A",IF(C25&gt;30,"No",IF(C25&lt;5,"No","Yes")))</f>
        <v>No</v>
      </c>
      <c r="E25" s="8">
        <v>2.7023795288999999</v>
      </c>
      <c r="F25" s="9" t="str">
        <f>IF($B25="N/A","N/A",IF(E25&gt;30,"No",IF(E25&lt;5,"No","Yes")))</f>
        <v>No</v>
      </c>
      <c r="G25" s="8">
        <v>2.2083878216000001</v>
      </c>
      <c r="H25" s="9" t="str">
        <f>IF($B25="N/A","N/A",IF(G25&gt;30,"No",IF(G25&lt;5,"No","Yes")))</f>
        <v>No</v>
      </c>
      <c r="I25" s="10">
        <v>-15.7</v>
      </c>
      <c r="J25" s="10">
        <v>-18.3</v>
      </c>
      <c r="K25" s="9" t="str">
        <f t="shared" si="0"/>
        <v>Yes</v>
      </c>
    </row>
    <row r="26" spans="1:11" x14ac:dyDescent="0.25">
      <c r="A26" s="90" t="s">
        <v>827</v>
      </c>
      <c r="B26" s="33" t="s">
        <v>231</v>
      </c>
      <c r="C26" s="8">
        <v>61.659465437999998</v>
      </c>
      <c r="D26" s="9" t="str">
        <f>IF($B26="N/A","N/A",IF(C26&gt;75,"No",IF(C26&lt;15,"No","Yes")))</f>
        <v>Yes</v>
      </c>
      <c r="E26" s="8">
        <v>59.385204057999999</v>
      </c>
      <c r="F26" s="9" t="str">
        <f>IF($B26="N/A","N/A",IF(E26&gt;75,"No",IF(E26&lt;15,"No","Yes")))</f>
        <v>Yes</v>
      </c>
      <c r="G26" s="8">
        <v>59.154955518999998</v>
      </c>
      <c r="H26" s="9" t="str">
        <f>IF($B26="N/A","N/A",IF(G26&gt;75,"No",IF(G26&lt;15,"No","Yes")))</f>
        <v>Yes</v>
      </c>
      <c r="I26" s="10">
        <v>-3.69</v>
      </c>
      <c r="J26" s="10">
        <v>-0.38800000000000001</v>
      </c>
      <c r="K26" s="9" t="str">
        <f t="shared" si="0"/>
        <v>Yes</v>
      </c>
    </row>
    <row r="27" spans="1:11" x14ac:dyDescent="0.25">
      <c r="A27" s="90" t="s">
        <v>828</v>
      </c>
      <c r="B27" s="33" t="s">
        <v>232</v>
      </c>
      <c r="C27" s="8">
        <v>35.135357921000001</v>
      </c>
      <c r="D27" s="9" t="str">
        <f>IF($B27="N/A","N/A",IF(C27&gt;70,"No",IF(C27&lt;25,"No","Yes")))</f>
        <v>Yes</v>
      </c>
      <c r="E27" s="8">
        <v>37.912416413000003</v>
      </c>
      <c r="F27" s="9" t="str">
        <f>IF($B27="N/A","N/A",IF(E27&gt;70,"No",IF(E27&lt;25,"No","Yes")))</f>
        <v>Yes</v>
      </c>
      <c r="G27" s="8">
        <v>38.636656659000003</v>
      </c>
      <c r="H27" s="9" t="str">
        <f>IF($B27="N/A","N/A",IF(G27&gt;70,"No",IF(G27&lt;25,"No","Yes")))</f>
        <v>Yes</v>
      </c>
      <c r="I27" s="10">
        <v>7.9039999999999999</v>
      </c>
      <c r="J27" s="10">
        <v>1.91</v>
      </c>
      <c r="K27" s="9" t="str">
        <f t="shared" si="0"/>
        <v>Yes</v>
      </c>
    </row>
    <row r="28" spans="1:11" x14ac:dyDescent="0.25">
      <c r="A28" s="90" t="s">
        <v>322</v>
      </c>
      <c r="B28" s="33" t="s">
        <v>233</v>
      </c>
      <c r="C28" s="8">
        <v>47.415166919000001</v>
      </c>
      <c r="D28" s="9" t="str">
        <f>IF($B28="N/A","N/A",IF(C28&gt;70,"No",IF(C28&lt;35,"No","Yes")))</f>
        <v>Yes</v>
      </c>
      <c r="E28" s="8">
        <v>47.155510995999997</v>
      </c>
      <c r="F28" s="9" t="str">
        <f>IF($B28="N/A","N/A",IF(E28&gt;70,"No",IF(E28&lt;35,"No","Yes")))</f>
        <v>Yes</v>
      </c>
      <c r="G28" s="8">
        <v>47.984086345999998</v>
      </c>
      <c r="H28" s="9" t="str">
        <f>IF($B28="N/A","N/A",IF(G28&gt;70,"No",IF(G28&lt;35,"No","Yes")))</f>
        <v>Yes</v>
      </c>
      <c r="I28" s="10">
        <v>-0.54800000000000004</v>
      </c>
      <c r="J28" s="10">
        <v>1.7569999999999999</v>
      </c>
      <c r="K28" s="9" t="str">
        <f t="shared" si="0"/>
        <v>Yes</v>
      </c>
    </row>
    <row r="29" spans="1:11" x14ac:dyDescent="0.25">
      <c r="A29" s="90" t="s">
        <v>829</v>
      </c>
      <c r="B29" s="33" t="s">
        <v>224</v>
      </c>
      <c r="C29" s="8">
        <v>2.0157764352999998</v>
      </c>
      <c r="D29" s="9" t="str">
        <f>IF($B29="N/A","N/A",IF(C29&gt;1,"Yes","No"))</f>
        <v>Yes</v>
      </c>
      <c r="E29" s="8">
        <v>1.9747790976999999</v>
      </c>
      <c r="F29" s="9" t="str">
        <f>IF($B29="N/A","N/A",IF(E29&gt;1,"Yes","No"))</f>
        <v>Yes</v>
      </c>
      <c r="G29" s="8">
        <v>1.9629970828000001</v>
      </c>
      <c r="H29" s="9" t="str">
        <f>IF($B29="N/A","N/A",IF(G29&gt;1,"Yes","No"))</f>
        <v>Yes</v>
      </c>
      <c r="I29" s="10">
        <v>-2.0299999999999998</v>
      </c>
      <c r="J29" s="10">
        <v>-0.59699999999999998</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99.326350558000001</v>
      </c>
      <c r="D31" s="9" t="str">
        <f>IF($B31="N/A","N/A",IF(C31&gt;15,"No",IF(C31&lt;-15,"No","Yes")))</f>
        <v>N/A</v>
      </c>
      <c r="E31" s="8">
        <v>98.763337039000007</v>
      </c>
      <c r="F31" s="9" t="str">
        <f>IF($B31="N/A","N/A",IF(E31&gt;15,"No",IF(E31&lt;-15,"No","Yes")))</f>
        <v>N/A</v>
      </c>
      <c r="G31" s="8">
        <v>99.053815446000002</v>
      </c>
      <c r="H31" s="9" t="str">
        <f>IF($B31="N/A","N/A",IF(G31&gt;15,"No",IF(G31&lt;-15,"No","Yes")))</f>
        <v>N/A</v>
      </c>
      <c r="I31" s="10">
        <v>-0.56699999999999995</v>
      </c>
      <c r="J31" s="10">
        <v>0.29409999999999997</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61.707652150000001</v>
      </c>
      <c r="D34" s="9" t="str">
        <f>IF($B34="N/A","N/A",IF(C34&gt;=90,"Yes","No"))</f>
        <v>No</v>
      </c>
      <c r="E34" s="8">
        <v>95.590467168000004</v>
      </c>
      <c r="F34" s="9" t="str">
        <f>IF($B34="N/A","N/A",IF(E34&gt;=90,"Yes","No"))</f>
        <v>Yes</v>
      </c>
      <c r="G34" s="8">
        <v>95.780303169999996</v>
      </c>
      <c r="H34" s="9" t="str">
        <f>IF($B34="N/A","N/A",IF(G34&gt;=90,"Yes","No"))</f>
        <v>Yes</v>
      </c>
      <c r="I34" s="10">
        <v>54.91</v>
      </c>
      <c r="J34" s="10">
        <v>0.1986</v>
      </c>
      <c r="K34" s="9" t="str">
        <f t="shared" si="0"/>
        <v>Yes</v>
      </c>
    </row>
    <row r="35" spans="1:11" x14ac:dyDescent="0.25">
      <c r="A35" s="90" t="s">
        <v>327</v>
      </c>
      <c r="B35" s="33" t="s">
        <v>217</v>
      </c>
      <c r="C35" s="8">
        <v>23.941475477000001</v>
      </c>
      <c r="D35" s="9" t="str">
        <f>IF($B35="N/A","N/A",IF(C35&gt;15,"No",IF(C35&lt;-15,"No","Yes")))</f>
        <v>N/A</v>
      </c>
      <c r="E35" s="8">
        <v>20.188743458000001</v>
      </c>
      <c r="F35" s="9" t="str">
        <f>IF($B35="N/A","N/A",IF(E35&gt;15,"No",IF(E35&lt;-15,"No","Yes")))</f>
        <v>N/A</v>
      </c>
      <c r="G35" s="8">
        <v>19.798132356</v>
      </c>
      <c r="H35" s="9" t="str">
        <f>IF($B35="N/A","N/A",IF(G35&gt;15,"No",IF(G35&lt;-15,"No","Yes")))</f>
        <v>N/A</v>
      </c>
      <c r="I35" s="10">
        <v>-15.7</v>
      </c>
      <c r="J35" s="10">
        <v>-1.93</v>
      </c>
      <c r="K35" s="9" t="str">
        <f t="shared" si="0"/>
        <v>Yes</v>
      </c>
    </row>
    <row r="36" spans="1:11" ht="25" x14ac:dyDescent="0.25">
      <c r="A36" s="90" t="s">
        <v>368</v>
      </c>
      <c r="B36" s="33" t="s">
        <v>217</v>
      </c>
      <c r="C36" s="8">
        <v>5.9664789119000003</v>
      </c>
      <c r="D36" s="9" t="str">
        <f>IF($B36="N/A","N/A",IF(C36&gt;15,"No",IF(C36&lt;-15,"No","Yes")))</f>
        <v>N/A</v>
      </c>
      <c r="E36" s="8">
        <v>17.250894507999998</v>
      </c>
      <c r="F36" s="9" t="str">
        <f>IF($B36="N/A","N/A",IF(E36&gt;15,"No",IF(E36&lt;-15,"No","Yes")))</f>
        <v>N/A</v>
      </c>
      <c r="G36" s="8">
        <v>19.601053542999999</v>
      </c>
      <c r="H36" s="9" t="str">
        <f>IF($B36="N/A","N/A",IF(G36&gt;15,"No",IF(G36&lt;-15,"No","Yes")))</f>
        <v>N/A</v>
      </c>
      <c r="I36" s="10">
        <v>189.1</v>
      </c>
      <c r="J36" s="10">
        <v>13.62</v>
      </c>
      <c r="K36" s="9" t="str">
        <f t="shared" si="0"/>
        <v>Yes</v>
      </c>
    </row>
    <row r="37" spans="1:11" x14ac:dyDescent="0.25">
      <c r="A37" s="90" t="s">
        <v>373</v>
      </c>
      <c r="B37" s="33" t="s">
        <v>235</v>
      </c>
      <c r="C37" s="8">
        <v>86.967303200999993</v>
      </c>
      <c r="D37" s="9" t="str">
        <f>IF($B37="N/A","N/A",IF(C37&gt;90,"No",IF(C37&lt;75,"No","Yes")))</f>
        <v>Yes</v>
      </c>
      <c r="E37" s="8">
        <v>88.164902178999995</v>
      </c>
      <c r="F37" s="9" t="str">
        <f>IF($B37="N/A","N/A",IF(E37&gt;90,"No",IF(E37&lt;75,"No","Yes")))</f>
        <v>Yes</v>
      </c>
      <c r="G37" s="8">
        <v>87.496546515999995</v>
      </c>
      <c r="H37" s="9" t="str">
        <f>IF($B37="N/A","N/A",IF(G37&gt;90,"No",IF(G37&lt;75,"No","Yes")))</f>
        <v>Yes</v>
      </c>
      <c r="I37" s="10">
        <v>1.377</v>
      </c>
      <c r="J37" s="10">
        <v>-0.75800000000000001</v>
      </c>
      <c r="K37" s="9" t="str">
        <f>IF(J37="Div by 0", "N/A", IF(J37="N/A","N/A", IF(J37&gt;30, "No", IF(J37&lt;-30, "No", "Yes"))))</f>
        <v>Yes</v>
      </c>
    </row>
    <row r="38" spans="1:11" x14ac:dyDescent="0.25">
      <c r="A38" s="90" t="s">
        <v>374</v>
      </c>
      <c r="B38" s="33" t="s">
        <v>236</v>
      </c>
      <c r="C38" s="8">
        <v>10.965105097</v>
      </c>
      <c r="D38" s="9" t="str">
        <f>IF($B38="N/A","N/A",IF(C38&gt;10,"No",IF(C38&lt;1,"No","Yes")))</f>
        <v>No</v>
      </c>
      <c r="E38" s="8">
        <v>9.5089174844999995</v>
      </c>
      <c r="F38" s="9" t="str">
        <f>IF($B38="N/A","N/A",IF(E38&gt;10,"No",IF(E38&lt;1,"No","Yes")))</f>
        <v>Yes</v>
      </c>
      <c r="G38" s="8">
        <v>10.112721713999999</v>
      </c>
      <c r="H38" s="9" t="str">
        <f>IF($B38="N/A","N/A",IF(G38&gt;10,"No",IF(G38&lt;1,"No","Yes")))</f>
        <v>No</v>
      </c>
      <c r="I38" s="10">
        <v>-13.3</v>
      </c>
      <c r="J38" s="10">
        <v>6.35</v>
      </c>
      <c r="K38" s="9" t="str">
        <f>IF(J38="Div by 0", "N/A", IF(J38="N/A","N/A", IF(J38&gt;30, "No", IF(J38&lt;-30, "No", "Yes"))))</f>
        <v>Yes</v>
      </c>
    </row>
    <row r="39" spans="1:11" x14ac:dyDescent="0.25">
      <c r="A39" s="90" t="s">
        <v>375</v>
      </c>
      <c r="B39" s="33" t="s">
        <v>237</v>
      </c>
      <c r="C39" s="8">
        <v>0.16760544029999999</v>
      </c>
      <c r="D39" s="9" t="str">
        <f>IF($B39="N/A","N/A",IF(C39&gt;2,"No",IF(C39&lt;=0,"No","Yes")))</f>
        <v>Yes</v>
      </c>
      <c r="E39" s="8">
        <v>0.1352109567</v>
      </c>
      <c r="F39" s="9" t="str">
        <f>IF($B39="N/A","N/A",IF(E39&gt;2,"No",IF(E39&lt;=0,"No","Yes")))</f>
        <v>Yes</v>
      </c>
      <c r="G39" s="8">
        <v>0.19155323890000001</v>
      </c>
      <c r="H39" s="9" t="str">
        <f>IF($B39="N/A","N/A",IF(G39&gt;2,"No",IF(G39&lt;=0,"No","Yes")))</f>
        <v>Yes</v>
      </c>
      <c r="I39" s="10">
        <v>-19.3</v>
      </c>
      <c r="J39" s="10">
        <v>41.67</v>
      </c>
      <c r="K39" s="9" t="str">
        <f>IF(J39="Div by 0", "N/A", IF(J39="N/A","N/A", IF(J39&gt;30, "No", IF(J39&lt;-30, "No", "Yes"))))</f>
        <v>No</v>
      </c>
    </row>
    <row r="40" spans="1:11" x14ac:dyDescent="0.25">
      <c r="A40" s="90" t="s">
        <v>376</v>
      </c>
      <c r="B40" s="33" t="s">
        <v>238</v>
      </c>
      <c r="C40" s="8">
        <v>0.943810963</v>
      </c>
      <c r="D40" s="9" t="str">
        <f>IF($B40="N/A","N/A",IF(C40&gt;3,"No",IF(C40&lt;=0,"No","Yes")))</f>
        <v>Yes</v>
      </c>
      <c r="E40" s="8">
        <v>0.86185487360000002</v>
      </c>
      <c r="F40" s="9" t="str">
        <f>IF($B40="N/A","N/A",IF(E40&gt;3,"No",IF(E40&lt;=0,"No","Yes")))</f>
        <v>Yes</v>
      </c>
      <c r="G40" s="8">
        <v>0.89514302030000004</v>
      </c>
      <c r="H40" s="9" t="str">
        <f>IF($B40="N/A","N/A",IF(G40&gt;3,"No",IF(G40&lt;=0,"No","Yes")))</f>
        <v>Yes</v>
      </c>
      <c r="I40" s="10">
        <v>-8.68</v>
      </c>
      <c r="J40" s="10">
        <v>3.8620000000000001</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10156</v>
      </c>
      <c r="D6" s="9" t="str">
        <f>IF($B6="N/A","N/A",IF(C6&gt;15,"No",IF(C6&lt;-15,"No","Yes")))</f>
        <v>N/A</v>
      </c>
      <c r="E6" s="34">
        <v>14175</v>
      </c>
      <c r="F6" s="9" t="str">
        <f>IF($B6="N/A","N/A",IF(E6&gt;15,"No",IF(E6&lt;-15,"No","Yes")))</f>
        <v>N/A</v>
      </c>
      <c r="G6" s="34">
        <v>16175</v>
      </c>
      <c r="H6" s="9" t="str">
        <f>IF($B6="N/A","N/A",IF(G6&gt;15,"No",IF(G6&lt;-15,"No","Yes")))</f>
        <v>N/A</v>
      </c>
      <c r="I6" s="10">
        <v>39.57</v>
      </c>
      <c r="J6" s="10">
        <v>14.11</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1992.7797361</v>
      </c>
      <c r="D9" s="9" t="str">
        <f>IF($B9="N/A","N/A",IF(C9&gt;15,"No",IF(C9&lt;-15,"No","Yes")))</f>
        <v>N/A</v>
      </c>
      <c r="E9" s="76">
        <v>1808.3675485000001</v>
      </c>
      <c r="F9" s="9" t="str">
        <f>IF($B9="N/A","N/A",IF(E9&gt;15,"No",IF(E9&lt;-15,"No","Yes")))</f>
        <v>N/A</v>
      </c>
      <c r="G9" s="76">
        <v>1583.4317774000001</v>
      </c>
      <c r="H9" s="9" t="str">
        <f>IF($B9="N/A","N/A",IF(G9&gt;15,"No",IF(G9&lt;-15,"No","Yes")))</f>
        <v>N/A</v>
      </c>
      <c r="I9" s="10">
        <v>-9.25</v>
      </c>
      <c r="J9" s="10">
        <v>-12.4</v>
      </c>
      <c r="K9" s="9" t="str">
        <f t="shared" si="0"/>
        <v>Yes</v>
      </c>
    </row>
    <row r="10" spans="1:11" x14ac:dyDescent="0.25">
      <c r="A10" s="90" t="s">
        <v>313</v>
      </c>
      <c r="B10" s="33" t="s">
        <v>217</v>
      </c>
      <c r="C10" s="8">
        <v>0.2461599055</v>
      </c>
      <c r="D10" s="9" t="str">
        <f>IF($B10="N/A","N/A",IF(C10&gt;15,"No",IF(C10&lt;-15,"No","Yes")))</f>
        <v>N/A</v>
      </c>
      <c r="E10" s="8">
        <v>0.27513227509999999</v>
      </c>
      <c r="F10" s="9" t="str">
        <f>IF($B10="N/A","N/A",IF(E10&gt;15,"No",IF(E10&lt;-15,"No","Yes")))</f>
        <v>N/A</v>
      </c>
      <c r="G10" s="8">
        <v>0.24729520869999999</v>
      </c>
      <c r="H10" s="9" t="str">
        <f>IF($B10="N/A","N/A",IF(G10&gt;15,"No",IF(G10&lt;-15,"No","Yes")))</f>
        <v>N/A</v>
      </c>
      <c r="I10" s="10">
        <v>11.77</v>
      </c>
      <c r="J10" s="10">
        <v>-10.1</v>
      </c>
      <c r="K10" s="9" t="str">
        <f t="shared" si="0"/>
        <v>Yes</v>
      </c>
    </row>
    <row r="11" spans="1:11" x14ac:dyDescent="0.25">
      <c r="A11" s="90" t="s">
        <v>820</v>
      </c>
      <c r="B11" s="33" t="s">
        <v>217</v>
      </c>
      <c r="C11" s="76">
        <v>587</v>
      </c>
      <c r="D11" s="9" t="str">
        <f>IF($B11="N/A","N/A",IF(C11&gt;15,"No",IF(C11&lt;-15,"No","Yes")))</f>
        <v>N/A</v>
      </c>
      <c r="E11" s="76">
        <v>1342.2051282</v>
      </c>
      <c r="F11" s="9" t="str">
        <f>IF($B11="N/A","N/A",IF(E11&gt;15,"No",IF(E11&lt;-15,"No","Yes")))</f>
        <v>N/A</v>
      </c>
      <c r="G11" s="76">
        <v>1306.2249999999999</v>
      </c>
      <c r="H11" s="9" t="str">
        <f>IF($B11="N/A","N/A",IF(G11&gt;15,"No",IF(G11&lt;-15,"No","Yes")))</f>
        <v>N/A</v>
      </c>
      <c r="I11" s="10">
        <v>128.69999999999999</v>
      </c>
      <c r="J11" s="10">
        <v>-2.68</v>
      </c>
      <c r="K11" s="9" t="str">
        <f t="shared" si="0"/>
        <v>Yes</v>
      </c>
    </row>
    <row r="12" spans="1:11" x14ac:dyDescent="0.25">
      <c r="A12" s="90" t="s">
        <v>314</v>
      </c>
      <c r="B12" s="33" t="s">
        <v>218</v>
      </c>
      <c r="C12" s="8">
        <v>87.554155179000006</v>
      </c>
      <c r="D12" s="9" t="str">
        <f>IF($B12="N/A","N/A",IF(C12&gt;100,"No",IF(C12&lt;95,"No","Yes")))</f>
        <v>No</v>
      </c>
      <c r="E12" s="8">
        <v>89.192239858999997</v>
      </c>
      <c r="F12" s="9" t="str">
        <f>IF($B12="N/A","N/A",IF(E12&gt;100,"No",IF(E12&lt;95,"No","Yes")))</f>
        <v>No</v>
      </c>
      <c r="G12" s="8">
        <v>92.933539413000005</v>
      </c>
      <c r="H12" s="9" t="str">
        <f>IF($B12="N/A","N/A",IF(G12&gt;100,"No",IF(G12&lt;95,"No","Yes")))</f>
        <v>No</v>
      </c>
      <c r="I12" s="10">
        <v>1.871</v>
      </c>
      <c r="J12" s="10">
        <v>4.1950000000000003</v>
      </c>
      <c r="K12" s="9" t="str">
        <f t="shared" si="0"/>
        <v>Yes</v>
      </c>
    </row>
    <row r="13" spans="1:11" x14ac:dyDescent="0.25">
      <c r="A13" s="90" t="s">
        <v>821</v>
      </c>
      <c r="B13" s="33" t="s">
        <v>224</v>
      </c>
      <c r="C13" s="8">
        <v>1.1830859198999999</v>
      </c>
      <c r="D13" s="9" t="str">
        <f>IF($B13="N/A","N/A",IF(C13&gt;1,"Yes","No"))</f>
        <v>Yes</v>
      </c>
      <c r="E13" s="8">
        <v>1.175433046</v>
      </c>
      <c r="F13" s="9" t="str">
        <f>IF($B13="N/A","N/A",IF(E13&gt;1,"Yes","No"))</f>
        <v>Yes</v>
      </c>
      <c r="G13" s="8">
        <v>1.166311868</v>
      </c>
      <c r="H13" s="9" t="str">
        <f>IF($B13="N/A","N/A",IF(G13&gt;1,"Yes","No"))</f>
        <v>Yes</v>
      </c>
      <c r="I13" s="10">
        <v>-0.64700000000000002</v>
      </c>
      <c r="J13" s="10">
        <v>-0.77600000000000002</v>
      </c>
      <c r="K13" s="9" t="str">
        <f t="shared" si="0"/>
        <v>Yes</v>
      </c>
    </row>
    <row r="14" spans="1:11" x14ac:dyDescent="0.25">
      <c r="A14" s="90" t="s">
        <v>315</v>
      </c>
      <c r="B14" s="33" t="s">
        <v>218</v>
      </c>
      <c r="C14" s="8">
        <v>89.808979913000002</v>
      </c>
      <c r="D14" s="9" t="str">
        <f>IF($B14="N/A","N/A",IF(C14&gt;100,"No",IF(C14&lt;95,"No","Yes")))</f>
        <v>No</v>
      </c>
      <c r="E14" s="8">
        <v>91.619047619</v>
      </c>
      <c r="F14" s="9" t="str">
        <f>IF($B14="N/A","N/A",IF(E14&gt;100,"No",IF(E14&lt;95,"No","Yes")))</f>
        <v>No</v>
      </c>
      <c r="G14" s="8">
        <v>94.627511592000005</v>
      </c>
      <c r="H14" s="9" t="str">
        <f>IF($B14="N/A","N/A",IF(G14&gt;100,"No",IF(G14&lt;95,"No","Yes")))</f>
        <v>No</v>
      </c>
      <c r="I14" s="10">
        <v>2.0150000000000001</v>
      </c>
      <c r="J14" s="10">
        <v>3.2839999999999998</v>
      </c>
      <c r="K14" s="9" t="str">
        <f t="shared" si="0"/>
        <v>Yes</v>
      </c>
    </row>
    <row r="15" spans="1:11" x14ac:dyDescent="0.25">
      <c r="A15" s="90" t="s">
        <v>822</v>
      </c>
      <c r="B15" s="33" t="s">
        <v>225</v>
      </c>
      <c r="C15" s="8">
        <v>10.824909548999999</v>
      </c>
      <c r="D15" s="9" t="str">
        <f>IF($B15="N/A","N/A",IF(C15&gt;3,"Yes","No"))</f>
        <v>Yes</v>
      </c>
      <c r="E15" s="8">
        <v>11.053438053000001</v>
      </c>
      <c r="F15" s="9" t="str">
        <f>IF($B15="N/A","N/A",IF(E15&gt;3,"Yes","No"))</f>
        <v>Yes</v>
      </c>
      <c r="G15" s="8">
        <v>11.258983405</v>
      </c>
      <c r="H15" s="9" t="str">
        <f>IF($B15="N/A","N/A",IF(G15&gt;3,"Yes","No"))</f>
        <v>Yes</v>
      </c>
      <c r="I15" s="10">
        <v>2.1110000000000002</v>
      </c>
      <c r="J15" s="10">
        <v>1.86</v>
      </c>
      <c r="K15" s="9" t="str">
        <f t="shared" si="0"/>
        <v>Yes</v>
      </c>
    </row>
    <row r="16" spans="1:11" x14ac:dyDescent="0.25">
      <c r="A16" s="90" t="s">
        <v>823</v>
      </c>
      <c r="B16" s="33" t="s">
        <v>226</v>
      </c>
      <c r="C16" s="8">
        <v>5.0294697417999998</v>
      </c>
      <c r="D16" s="9" t="str">
        <f>IF($B16="N/A","N/A",IF(C16&gt;=8,"No",IF(C16&lt;2,"No","Yes")))</f>
        <v>Yes</v>
      </c>
      <c r="E16" s="8">
        <v>4.6270300805</v>
      </c>
      <c r="F16" s="9" t="str">
        <f>IF($B16="N/A","N/A",IF(E16&gt;=8,"No",IF(E16&lt;2,"No","Yes")))</f>
        <v>Yes</v>
      </c>
      <c r="G16" s="8">
        <v>4.4708173612</v>
      </c>
      <c r="H16" s="9" t="str">
        <f>IF($B16="N/A","N/A",IF(G16&gt;=8,"No",IF(G16&lt;2,"No","Yes")))</f>
        <v>Yes</v>
      </c>
      <c r="I16" s="10">
        <v>-8</v>
      </c>
      <c r="J16" s="10">
        <v>-3.38</v>
      </c>
      <c r="K16" s="9" t="str">
        <f t="shared" si="0"/>
        <v>Yes</v>
      </c>
    </row>
    <row r="17" spans="1:11" x14ac:dyDescent="0.25">
      <c r="A17" s="90" t="s">
        <v>316</v>
      </c>
      <c r="B17" s="33" t="s">
        <v>227</v>
      </c>
      <c r="C17" s="8">
        <v>99.980307207999999</v>
      </c>
      <c r="D17" s="9" t="str">
        <f>IF(OR($B17="N/A",$C17="N/A"),"N/A",IF(C17&gt;100,"No",IF(C17&lt;98,"No","Yes")))</f>
        <v>Yes</v>
      </c>
      <c r="E17" s="8">
        <v>99.971781304999993</v>
      </c>
      <c r="F17" s="9" t="str">
        <f>IF(OR($B17="N/A",$E17="N/A"),"N/A",IF(E17&gt;100,"No",IF(E17&lt;98,"No","Yes")))</f>
        <v>Yes</v>
      </c>
      <c r="G17" s="8">
        <v>99.938176197999994</v>
      </c>
      <c r="H17" s="9" t="str">
        <f>IF($B17="N/A","N/A",IF(G17&gt;100,"No",IF(G17&lt;98,"No","Yes")))</f>
        <v>Yes</v>
      </c>
      <c r="I17" s="10">
        <v>-8.9999999999999993E-3</v>
      </c>
      <c r="J17" s="10">
        <v>-3.4000000000000002E-2</v>
      </c>
      <c r="K17" s="9" t="str">
        <f t="shared" si="0"/>
        <v>Yes</v>
      </c>
    </row>
    <row r="18" spans="1:11" x14ac:dyDescent="0.25">
      <c r="A18" s="90" t="s">
        <v>31</v>
      </c>
      <c r="B18" s="33" t="s">
        <v>218</v>
      </c>
      <c r="C18" s="8">
        <v>95.775896021999998</v>
      </c>
      <c r="D18" s="9" t="str">
        <f>IF($B18="N/A","N/A",IF(C18&gt;100,"No",IF(C18&lt;95,"No","Yes")))</f>
        <v>Yes</v>
      </c>
      <c r="E18" s="8">
        <v>94.751322751000004</v>
      </c>
      <c r="F18" s="9" t="str">
        <f>IF($B18="N/A","N/A",IF(E18&gt;100,"No",IF(E18&lt;95,"No","Yes")))</f>
        <v>No</v>
      </c>
      <c r="G18" s="8">
        <v>95.925811436999993</v>
      </c>
      <c r="H18" s="9" t="str">
        <f>IF($B18="N/A","N/A",IF(G18&gt;100,"No",IF(G18&lt;95,"No","Yes")))</f>
        <v>Yes</v>
      </c>
      <c r="I18" s="10">
        <v>-1.07</v>
      </c>
      <c r="J18" s="10">
        <v>1.24</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7.6651240645999996</v>
      </c>
      <c r="D21" s="9" t="str">
        <f>IF($B21="N/A","N/A",IF(C21&gt;=2,"Yes","No"))</f>
        <v>Yes</v>
      </c>
      <c r="E21" s="8">
        <v>7.7576719577000004</v>
      </c>
      <c r="F21" s="9" t="str">
        <f>IF($B21="N/A","N/A",IF(E21&gt;=2,"Yes","No"))</f>
        <v>Yes</v>
      </c>
      <c r="G21" s="8">
        <v>7.9317465224000001</v>
      </c>
      <c r="H21" s="9" t="str">
        <f>IF($B21="N/A","N/A",IF(G21&gt;=2,"Yes","No"))</f>
        <v>Yes</v>
      </c>
      <c r="I21" s="10">
        <v>1.2070000000000001</v>
      </c>
      <c r="J21" s="10">
        <v>2.2440000000000002</v>
      </c>
      <c r="K21" s="9" t="str">
        <f t="shared" si="0"/>
        <v>Yes</v>
      </c>
    </row>
    <row r="22" spans="1:11" x14ac:dyDescent="0.25">
      <c r="A22" s="90" t="s">
        <v>826</v>
      </c>
      <c r="B22" s="33" t="s">
        <v>230</v>
      </c>
      <c r="C22" s="8">
        <v>2.1169751871</v>
      </c>
      <c r="D22" s="9" t="str">
        <f>IF($B22="N/A","N/A",IF(C22&gt;30,"No",IF(C22&lt;5,"No","Yes")))</f>
        <v>No</v>
      </c>
      <c r="E22" s="8">
        <v>1.7566137566</v>
      </c>
      <c r="F22" s="9" t="str">
        <f>IF($B22="N/A","N/A",IF(E22&gt;30,"No",IF(E22&lt;5,"No","Yes")))</f>
        <v>No</v>
      </c>
      <c r="G22" s="8">
        <v>1.6630602781999999</v>
      </c>
      <c r="H22" s="9" t="str">
        <f>IF($B22="N/A","N/A",IF(G22&gt;30,"No",IF(G22&lt;5,"No","Yes")))</f>
        <v>No</v>
      </c>
      <c r="I22" s="10">
        <v>-17</v>
      </c>
      <c r="J22" s="10">
        <v>-5.33</v>
      </c>
      <c r="K22" s="9" t="str">
        <f t="shared" si="0"/>
        <v>Yes</v>
      </c>
    </row>
    <row r="23" spans="1:11" x14ac:dyDescent="0.25">
      <c r="A23" s="90" t="s">
        <v>827</v>
      </c>
      <c r="B23" s="33" t="s">
        <v>231</v>
      </c>
      <c r="C23" s="8">
        <v>53.593934619999999</v>
      </c>
      <c r="D23" s="9" t="str">
        <f>IF($B23="N/A","N/A",IF(C23&gt;75,"No",IF(C23&lt;15,"No","Yes")))</f>
        <v>Yes</v>
      </c>
      <c r="E23" s="8">
        <v>52.148148147999997</v>
      </c>
      <c r="F23" s="9" t="str">
        <f>IF($B23="N/A","N/A",IF(E23&gt;75,"No",IF(E23&lt;15,"No","Yes")))</f>
        <v>Yes</v>
      </c>
      <c r="G23" s="8">
        <v>52.389489953999998</v>
      </c>
      <c r="H23" s="9" t="str">
        <f>IF($B23="N/A","N/A",IF(G23&gt;75,"No",IF(G23&lt;15,"No","Yes")))</f>
        <v>Yes</v>
      </c>
      <c r="I23" s="10">
        <v>-2.7</v>
      </c>
      <c r="J23" s="10">
        <v>0.46279999999999999</v>
      </c>
      <c r="K23" s="9" t="str">
        <f t="shared" si="0"/>
        <v>Yes</v>
      </c>
    </row>
    <row r="24" spans="1:11" x14ac:dyDescent="0.25">
      <c r="A24" s="90" t="s">
        <v>828</v>
      </c>
      <c r="B24" s="33" t="s">
        <v>232</v>
      </c>
      <c r="C24" s="8">
        <v>44.289090193</v>
      </c>
      <c r="D24" s="9" t="str">
        <f>IF($B24="N/A","N/A",IF(C24&gt;70,"No",IF(C24&lt;25,"No","Yes")))</f>
        <v>Yes</v>
      </c>
      <c r="E24" s="8">
        <v>46.095238094999999</v>
      </c>
      <c r="F24" s="9" t="str">
        <f>IF($B24="N/A","N/A",IF(E24&gt;70,"No",IF(E24&lt;25,"No","Yes")))</f>
        <v>Yes</v>
      </c>
      <c r="G24" s="8">
        <v>45.947449767999998</v>
      </c>
      <c r="H24" s="9" t="str">
        <f>IF($B24="N/A","N/A",IF(G24&gt;70,"No",IF(G24&lt;25,"No","Yes")))</f>
        <v>Yes</v>
      </c>
      <c r="I24" s="10">
        <v>4.0780000000000003</v>
      </c>
      <c r="J24" s="10">
        <v>-0.32100000000000001</v>
      </c>
      <c r="K24" s="9" t="str">
        <f t="shared" si="0"/>
        <v>Yes</v>
      </c>
    </row>
    <row r="25" spans="1:11" x14ac:dyDescent="0.25">
      <c r="A25" s="90" t="s">
        <v>322</v>
      </c>
      <c r="B25" s="33" t="s">
        <v>233</v>
      </c>
      <c r="C25" s="8">
        <v>36.756597085000003</v>
      </c>
      <c r="D25" s="9" t="str">
        <f>IF($B25="N/A","N/A",IF(C25&gt;70,"No",IF(C25&lt;35,"No","Yes")))</f>
        <v>Yes</v>
      </c>
      <c r="E25" s="8">
        <v>35.654320988000002</v>
      </c>
      <c r="F25" s="9" t="str">
        <f>IF($B25="N/A","N/A",IF(E25&gt;70,"No",IF(E25&lt;35,"No","Yes")))</f>
        <v>Yes</v>
      </c>
      <c r="G25" s="8">
        <v>36.797527047999999</v>
      </c>
      <c r="H25" s="9" t="str">
        <f>IF($B25="N/A","N/A",IF(G25&gt;70,"No",IF(G25&lt;35,"No","Yes")))</f>
        <v>Yes</v>
      </c>
      <c r="I25" s="10">
        <v>-3</v>
      </c>
      <c r="J25" s="10">
        <v>3.206</v>
      </c>
      <c r="K25" s="9" t="str">
        <f t="shared" si="0"/>
        <v>Yes</v>
      </c>
    </row>
    <row r="26" spans="1:11" x14ac:dyDescent="0.25">
      <c r="A26" s="90" t="s">
        <v>829</v>
      </c>
      <c r="B26" s="33" t="s">
        <v>224</v>
      </c>
      <c r="C26" s="8">
        <v>2.3257433699000001</v>
      </c>
      <c r="D26" s="9" t="str">
        <f>IF($B26="N/A","N/A",IF(C26&gt;1,"Yes","No"))</f>
        <v>Yes</v>
      </c>
      <c r="E26" s="8">
        <v>2.2661258409</v>
      </c>
      <c r="F26" s="9" t="str">
        <f>IF($B26="N/A","N/A",IF(E26&gt;1,"Yes","No"))</f>
        <v>Yes</v>
      </c>
      <c r="G26" s="8">
        <v>2.0934139785000001</v>
      </c>
      <c r="H26" s="9" t="str">
        <f>IF($B26="N/A","N/A",IF(G26&gt;1,"Yes","No"))</f>
        <v>Yes</v>
      </c>
      <c r="I26" s="10">
        <v>-2.56</v>
      </c>
      <c r="J26" s="10">
        <v>-7.62</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87.489954460000007</v>
      </c>
      <c r="D28" s="9" t="str">
        <f>IF($B28="N/A","N/A",IF(C28&gt;15,"No",IF(C28&lt;-15,"No","Yes")))</f>
        <v>N/A</v>
      </c>
      <c r="E28" s="8">
        <v>91.986545311</v>
      </c>
      <c r="F28" s="9" t="str">
        <f>IF($B28="N/A","N/A",IF(E28&gt;15,"No",IF(E28&lt;-15,"No","Yes")))</f>
        <v>N/A</v>
      </c>
      <c r="G28" s="8">
        <v>92.708333332999999</v>
      </c>
      <c r="H28" s="9" t="str">
        <f>IF($B28="N/A","N/A",IF(G28&gt;15,"No",IF(G28&lt;-15,"No","Yes")))</f>
        <v>N/A</v>
      </c>
      <c r="I28" s="10">
        <v>5.14</v>
      </c>
      <c r="J28" s="10">
        <v>0.78469999999999995</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31.478928711999998</v>
      </c>
      <c r="D31" s="9" t="str">
        <f>IF($B31="N/A","N/A",IF(C31&gt;=90,"Yes","No"))</f>
        <v>No</v>
      </c>
      <c r="E31" s="8">
        <v>58.977072309999997</v>
      </c>
      <c r="F31" s="9" t="str">
        <f>IF($B31="N/A","N/A",IF(E31&gt;=90,"Yes","No"))</f>
        <v>No</v>
      </c>
      <c r="G31" s="8">
        <v>65.749613600999993</v>
      </c>
      <c r="H31" s="9" t="str">
        <f>IF($B31="N/A","N/A",IF(G31&gt;=90,"Yes","No"))</f>
        <v>No</v>
      </c>
      <c r="I31" s="10">
        <v>87.35</v>
      </c>
      <c r="J31" s="10">
        <v>11.48</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28090</v>
      </c>
      <c r="F6" s="9" t="str">
        <f>IF($B6="N/A","N/A",IF(E6&lt;0,"No","Yes"))</f>
        <v>N/A</v>
      </c>
      <c r="G6" s="34">
        <v>23707</v>
      </c>
      <c r="H6" s="9" t="str">
        <f>IF($B6="N/A","N/A",IF(G6&lt;0,"No","Yes"))</f>
        <v>N/A</v>
      </c>
      <c r="I6" s="10" t="s">
        <v>217</v>
      </c>
      <c r="J6" s="10">
        <v>-15.6</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4.7419010324000004</v>
      </c>
      <c r="F7" s="9" t="str">
        <f t="shared" ref="F7:F17" si="2">IF($B7="N/A","N/A",IF(E7&lt;0,"No","Yes"))</f>
        <v>N/A</v>
      </c>
      <c r="G7" s="9">
        <v>5.2558316108999996</v>
      </c>
      <c r="H7" s="9" t="str">
        <f t="shared" ref="H7:H17" si="3">IF($B7="N/A","N/A",IF(G7&lt;0,"No","Yes"))</f>
        <v>N/A</v>
      </c>
      <c r="I7" s="10" t="s">
        <v>217</v>
      </c>
      <c r="J7" s="10">
        <v>10.84</v>
      </c>
      <c r="K7" s="9" t="str">
        <f t="shared" si="0"/>
        <v>Yes</v>
      </c>
    </row>
    <row r="8" spans="1:11" x14ac:dyDescent="0.25">
      <c r="A8" s="90" t="s">
        <v>439</v>
      </c>
      <c r="B8" s="85" t="s">
        <v>217</v>
      </c>
      <c r="C8" s="9" t="s">
        <v>217</v>
      </c>
      <c r="D8" s="9" t="str">
        <f t="shared" si="1"/>
        <v>N/A</v>
      </c>
      <c r="E8" s="9">
        <v>34.752580989999998</v>
      </c>
      <c r="F8" s="9" t="str">
        <f t="shared" si="2"/>
        <v>N/A</v>
      </c>
      <c r="G8" s="9">
        <v>36.322605138</v>
      </c>
      <c r="H8" s="9" t="str">
        <f t="shared" si="3"/>
        <v>N/A</v>
      </c>
      <c r="I8" s="10" t="s">
        <v>217</v>
      </c>
      <c r="J8" s="10">
        <v>4.5179999999999998</v>
      </c>
      <c r="K8" s="9" t="str">
        <f t="shared" si="0"/>
        <v>Yes</v>
      </c>
    </row>
    <row r="9" spans="1:11" x14ac:dyDescent="0.25">
      <c r="A9" s="90" t="s">
        <v>440</v>
      </c>
      <c r="B9" s="85" t="s">
        <v>217</v>
      </c>
      <c r="C9" s="9" t="s">
        <v>217</v>
      </c>
      <c r="D9" s="9" t="str">
        <f t="shared" si="1"/>
        <v>N/A</v>
      </c>
      <c r="E9" s="9">
        <v>21.740833037000002</v>
      </c>
      <c r="F9" s="9" t="str">
        <f t="shared" si="2"/>
        <v>N/A</v>
      </c>
      <c r="G9" s="9">
        <v>20.563546632000001</v>
      </c>
      <c r="H9" s="9" t="str">
        <f t="shared" si="3"/>
        <v>N/A</v>
      </c>
      <c r="I9" s="10" t="s">
        <v>217</v>
      </c>
      <c r="J9" s="10">
        <v>-5.42</v>
      </c>
      <c r="K9" s="9" t="str">
        <f t="shared" si="0"/>
        <v>Yes</v>
      </c>
    </row>
    <row r="10" spans="1:11" x14ac:dyDescent="0.25">
      <c r="A10" s="90" t="s">
        <v>441</v>
      </c>
      <c r="B10" s="85" t="s">
        <v>217</v>
      </c>
      <c r="C10" s="9" t="s">
        <v>217</v>
      </c>
      <c r="D10" s="9" t="str">
        <f t="shared" si="1"/>
        <v>N/A</v>
      </c>
      <c r="E10" s="9">
        <v>38.145247419</v>
      </c>
      <c r="F10" s="9" t="str">
        <f t="shared" si="2"/>
        <v>N/A</v>
      </c>
      <c r="G10" s="9">
        <v>37.132492513000003</v>
      </c>
      <c r="H10" s="9" t="str">
        <f t="shared" si="3"/>
        <v>N/A</v>
      </c>
      <c r="I10" s="10" t="s">
        <v>217</v>
      </c>
      <c r="J10" s="10">
        <v>-2.65</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99.359202562999997</v>
      </c>
      <c r="F12" s="9" t="str">
        <f t="shared" si="2"/>
        <v>N/A</v>
      </c>
      <c r="G12" s="9">
        <v>99.654110599999996</v>
      </c>
      <c r="H12" s="9" t="str">
        <f t="shared" si="3"/>
        <v>N/A</v>
      </c>
      <c r="I12" s="10" t="s">
        <v>217</v>
      </c>
      <c r="J12" s="10">
        <v>0.29680000000000001</v>
      </c>
      <c r="K12" s="9" t="str">
        <f t="shared" si="0"/>
        <v>Yes</v>
      </c>
    </row>
    <row r="13" spans="1:11" x14ac:dyDescent="0.25">
      <c r="A13" s="24" t="s">
        <v>821</v>
      </c>
      <c r="B13" s="85" t="s">
        <v>217</v>
      </c>
      <c r="C13" s="9" t="s">
        <v>217</v>
      </c>
      <c r="D13" s="9" t="str">
        <f t="shared" si="1"/>
        <v>N/A</v>
      </c>
      <c r="E13" s="9">
        <v>1.0105338587999999</v>
      </c>
      <c r="F13" s="9" t="str">
        <f t="shared" si="2"/>
        <v>N/A</v>
      </c>
      <c r="G13" s="9">
        <v>1.0173121693</v>
      </c>
      <c r="H13" s="9" t="str">
        <f t="shared" si="3"/>
        <v>N/A</v>
      </c>
      <c r="I13" s="10" t="s">
        <v>217</v>
      </c>
      <c r="J13" s="10">
        <v>0.67079999999999995</v>
      </c>
      <c r="K13" s="9" t="str">
        <f t="shared" si="0"/>
        <v>Yes</v>
      </c>
    </row>
    <row r="14" spans="1:11" x14ac:dyDescent="0.25">
      <c r="A14" s="24" t="s">
        <v>315</v>
      </c>
      <c r="B14" s="85" t="s">
        <v>217</v>
      </c>
      <c r="C14" s="9" t="s">
        <v>217</v>
      </c>
      <c r="D14" s="9" t="str">
        <f t="shared" si="1"/>
        <v>N/A</v>
      </c>
      <c r="E14" s="9">
        <v>0.4877180491</v>
      </c>
      <c r="F14" s="9" t="str">
        <f t="shared" si="2"/>
        <v>N/A</v>
      </c>
      <c r="G14" s="9">
        <v>0.89003247990000001</v>
      </c>
      <c r="H14" s="9" t="str">
        <f t="shared" si="3"/>
        <v>N/A</v>
      </c>
      <c r="I14" s="10" t="s">
        <v>217</v>
      </c>
      <c r="J14" s="10">
        <v>82.49</v>
      </c>
      <c r="K14" s="9" t="str">
        <f t="shared" si="0"/>
        <v>No</v>
      </c>
    </row>
    <row r="15" spans="1:11" x14ac:dyDescent="0.25">
      <c r="A15" s="24" t="s">
        <v>822</v>
      </c>
      <c r="B15" s="85" t="s">
        <v>217</v>
      </c>
      <c r="C15" s="9" t="s">
        <v>217</v>
      </c>
      <c r="D15" s="9" t="str">
        <f t="shared" si="1"/>
        <v>N/A</v>
      </c>
      <c r="E15" s="9">
        <v>1.8759124088000001</v>
      </c>
      <c r="F15" s="9" t="str">
        <f t="shared" si="2"/>
        <v>N/A</v>
      </c>
      <c r="G15" s="9">
        <v>6.3270142180000004</v>
      </c>
      <c r="H15" s="9" t="str">
        <f t="shared" si="3"/>
        <v>N/A</v>
      </c>
      <c r="I15" s="10" t="s">
        <v>217</v>
      </c>
      <c r="J15" s="10">
        <v>237.3</v>
      </c>
      <c r="K15" s="9" t="str">
        <f t="shared" si="0"/>
        <v>No</v>
      </c>
    </row>
    <row r="16" spans="1:11" x14ac:dyDescent="0.25">
      <c r="A16" s="24" t="s">
        <v>831</v>
      </c>
      <c r="B16" s="85" t="s">
        <v>217</v>
      </c>
      <c r="C16" s="9" t="s">
        <v>217</v>
      </c>
      <c r="D16" s="9" t="str">
        <f t="shared" si="1"/>
        <v>N/A</v>
      </c>
      <c r="E16" s="9">
        <v>3.8605197579000001</v>
      </c>
      <c r="F16" s="9" t="str">
        <f t="shared" si="2"/>
        <v>N/A</v>
      </c>
      <c r="G16" s="9">
        <v>3.9484745763000002</v>
      </c>
      <c r="H16" s="9" t="str">
        <f t="shared" si="3"/>
        <v>N/A</v>
      </c>
      <c r="I16" s="10" t="s">
        <v>217</v>
      </c>
      <c r="J16" s="10">
        <v>2.278</v>
      </c>
      <c r="K16" s="9" t="str">
        <f t="shared" si="0"/>
        <v>Yes</v>
      </c>
    </row>
    <row r="17" spans="1:11" x14ac:dyDescent="0.25">
      <c r="A17" s="24" t="s">
        <v>824</v>
      </c>
      <c r="B17" s="85" t="s">
        <v>217</v>
      </c>
      <c r="C17" s="9" t="s">
        <v>217</v>
      </c>
      <c r="D17" s="9" t="str">
        <f t="shared" si="1"/>
        <v>N/A</v>
      </c>
      <c r="E17" s="9">
        <v>5.1459081200999996</v>
      </c>
      <c r="F17" s="9" t="str">
        <f t="shared" si="2"/>
        <v>N/A</v>
      </c>
      <c r="G17" s="9">
        <v>5.3024078572000004</v>
      </c>
      <c r="H17" s="9" t="str">
        <f t="shared" si="3"/>
        <v>N/A</v>
      </c>
      <c r="I17" s="10" t="s">
        <v>217</v>
      </c>
      <c r="J17" s="10">
        <v>3.0409999999999999</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99.949382039</v>
      </c>
      <c r="H18" s="9" t="str">
        <f>IF($B18="N/A","N/A",IF(G18&gt;100,"No",IF(G18&lt;98,"No","Yes")))</f>
        <v>Yes</v>
      </c>
      <c r="I18" s="10" t="s">
        <v>217</v>
      </c>
      <c r="J18" s="10">
        <v>-5.0999999999999997E-2</v>
      </c>
      <c r="K18" s="9" t="str">
        <f t="shared" si="0"/>
        <v>Yes</v>
      </c>
    </row>
    <row r="19" spans="1:11" x14ac:dyDescent="0.25">
      <c r="A19" s="90" t="s">
        <v>31</v>
      </c>
      <c r="B19" s="33" t="s">
        <v>218</v>
      </c>
      <c r="C19" s="9" t="s">
        <v>217</v>
      </c>
      <c r="D19" s="9" t="str">
        <f>IF(OR($B19="N/A",$C19="N/A"),"N/A",IF(C19&gt;100,"No",IF(C19&lt;95,"No","Yes")))</f>
        <v>N/A</v>
      </c>
      <c r="E19" s="9">
        <v>76.546813813</v>
      </c>
      <c r="F19" s="9" t="str">
        <f>IF(OR($B19="N/A",$E19="N/A"),"N/A",IF(E19&gt;100,"No",IF(E19&lt;98,"No","Yes")))</f>
        <v>No</v>
      </c>
      <c r="G19" s="9">
        <v>78.116168220000006</v>
      </c>
      <c r="H19" s="9" t="str">
        <f>IF($B19="N/A","N/A",IF(G19&gt;100,"No",IF(G19&lt;95,"No","Yes")))</f>
        <v>No</v>
      </c>
      <c r="I19" s="10" t="s">
        <v>217</v>
      </c>
      <c r="J19" s="10">
        <v>2.0499999999999998</v>
      </c>
      <c r="K19" s="9" t="str">
        <f t="shared" si="0"/>
        <v>Yes</v>
      </c>
    </row>
    <row r="20" spans="1:11" x14ac:dyDescent="0.25">
      <c r="A20" s="24" t="s">
        <v>317</v>
      </c>
      <c r="B20" s="85" t="s">
        <v>217</v>
      </c>
      <c r="C20" s="9" t="s">
        <v>217</v>
      </c>
      <c r="D20" s="9" t="str">
        <f t="shared" ref="D20:D35" si="4">IF(OR($B20="N/A",$C20="N/A"),"N/A",IF(C20&lt;0,"No","Yes"))</f>
        <v>N/A</v>
      </c>
      <c r="E20" s="9">
        <v>97.586329655</v>
      </c>
      <c r="F20" s="9" t="str">
        <f t="shared" ref="F20:F34" si="5">IF($B20="N/A","N/A",IF(E20&lt;0,"No","Yes"))</f>
        <v>N/A</v>
      </c>
      <c r="G20" s="9">
        <v>97.916227274999997</v>
      </c>
      <c r="H20" s="9" t="str">
        <f t="shared" ref="H20:H35" si="6">IF($B20="N/A","N/A",IF(G20&lt;0,"No","Yes"))</f>
        <v>N/A</v>
      </c>
      <c r="I20" s="10" t="s">
        <v>217</v>
      </c>
      <c r="J20" s="10">
        <v>0.33810000000000001</v>
      </c>
      <c r="K20" s="9" t="str">
        <f t="shared" si="0"/>
        <v>Yes</v>
      </c>
    </row>
    <row r="21" spans="1:11" x14ac:dyDescent="0.25">
      <c r="A21" s="24" t="s">
        <v>832</v>
      </c>
      <c r="B21" s="85" t="s">
        <v>217</v>
      </c>
      <c r="C21" s="9" t="s">
        <v>217</v>
      </c>
      <c r="D21" s="9" t="str">
        <f t="shared" si="4"/>
        <v>N/A</v>
      </c>
      <c r="E21" s="9">
        <v>7.1591313635000002</v>
      </c>
      <c r="F21" s="9" t="str">
        <f t="shared" si="5"/>
        <v>N/A</v>
      </c>
      <c r="G21" s="9">
        <v>6.9726241194999998</v>
      </c>
      <c r="H21" s="9" t="str">
        <f t="shared" si="6"/>
        <v>N/A</v>
      </c>
      <c r="I21" s="10" t="s">
        <v>217</v>
      </c>
      <c r="J21" s="10">
        <v>-2.61</v>
      </c>
      <c r="K21" s="9" t="str">
        <f t="shared" si="0"/>
        <v>Yes</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6.25749377</v>
      </c>
      <c r="F23" s="9" t="str">
        <f t="shared" si="5"/>
        <v>N/A</v>
      </c>
      <c r="G23" s="9">
        <v>6.5172733791999997</v>
      </c>
      <c r="H23" s="9" t="str">
        <f t="shared" si="6"/>
        <v>N/A</v>
      </c>
      <c r="I23" s="10" t="s">
        <v>217</v>
      </c>
      <c r="J23" s="10">
        <v>4.1509999999999998</v>
      </c>
      <c r="K23" s="9" t="str">
        <f t="shared" si="0"/>
        <v>Yes</v>
      </c>
    </row>
    <row r="24" spans="1:11" x14ac:dyDescent="0.25">
      <c r="A24" s="24" t="s">
        <v>319</v>
      </c>
      <c r="B24" s="85" t="s">
        <v>217</v>
      </c>
      <c r="C24" s="9" t="s">
        <v>217</v>
      </c>
      <c r="D24" s="9" t="str">
        <f t="shared" si="4"/>
        <v>N/A</v>
      </c>
      <c r="E24" s="9">
        <v>2.6735493057999999</v>
      </c>
      <c r="F24" s="9" t="str">
        <f t="shared" si="5"/>
        <v>N/A</v>
      </c>
      <c r="G24" s="9">
        <v>2.4127894715</v>
      </c>
      <c r="H24" s="9" t="str">
        <f t="shared" si="6"/>
        <v>N/A</v>
      </c>
      <c r="I24" s="10" t="s">
        <v>217</v>
      </c>
      <c r="J24" s="10">
        <v>-9.75</v>
      </c>
      <c r="K24" s="9" t="str">
        <f t="shared" si="0"/>
        <v>Yes</v>
      </c>
    </row>
    <row r="25" spans="1:11" x14ac:dyDescent="0.25">
      <c r="A25" s="24" t="s">
        <v>320</v>
      </c>
      <c r="B25" s="85" t="s">
        <v>217</v>
      </c>
      <c r="C25" s="9" t="s">
        <v>217</v>
      </c>
      <c r="D25" s="9" t="str">
        <f t="shared" si="4"/>
        <v>N/A</v>
      </c>
      <c r="E25" s="9">
        <v>72.452830188999997</v>
      </c>
      <c r="F25" s="9" t="str">
        <f t="shared" si="5"/>
        <v>N/A</v>
      </c>
      <c r="G25" s="9">
        <v>72.472265575999998</v>
      </c>
      <c r="H25" s="9" t="str">
        <f t="shared" si="6"/>
        <v>N/A</v>
      </c>
      <c r="I25" s="10" t="s">
        <v>217</v>
      </c>
      <c r="J25" s="10">
        <v>2.6800000000000001E-2</v>
      </c>
      <c r="K25" s="9" t="str">
        <f t="shared" si="0"/>
        <v>Yes</v>
      </c>
    </row>
    <row r="26" spans="1:11" x14ac:dyDescent="0.25">
      <c r="A26" s="24" t="s">
        <v>321</v>
      </c>
      <c r="B26" s="85" t="s">
        <v>217</v>
      </c>
      <c r="C26" s="9" t="s">
        <v>217</v>
      </c>
      <c r="D26" s="9" t="str">
        <f t="shared" si="4"/>
        <v>N/A</v>
      </c>
      <c r="E26" s="9">
        <v>24.873620506000002</v>
      </c>
      <c r="F26" s="9" t="str">
        <f t="shared" si="5"/>
        <v>N/A</v>
      </c>
      <c r="G26" s="9">
        <v>25.114944952999998</v>
      </c>
      <c r="H26" s="9" t="str">
        <f t="shared" si="6"/>
        <v>N/A</v>
      </c>
      <c r="I26" s="10" t="s">
        <v>217</v>
      </c>
      <c r="J26" s="10">
        <v>0.97019999999999995</v>
      </c>
      <c r="K26" s="9" t="str">
        <f t="shared" si="0"/>
        <v>Yes</v>
      </c>
    </row>
    <row r="27" spans="1:11" x14ac:dyDescent="0.25">
      <c r="A27" s="24" t="s">
        <v>322</v>
      </c>
      <c r="B27" s="85" t="s">
        <v>217</v>
      </c>
      <c r="C27" s="9" t="s">
        <v>217</v>
      </c>
      <c r="D27" s="9" t="str">
        <f t="shared" si="4"/>
        <v>N/A</v>
      </c>
      <c r="E27" s="9">
        <v>59.953720185000002</v>
      </c>
      <c r="F27" s="9" t="str">
        <f t="shared" si="5"/>
        <v>N/A</v>
      </c>
      <c r="G27" s="9">
        <v>61.585185809999999</v>
      </c>
      <c r="H27" s="9" t="str">
        <f t="shared" si="6"/>
        <v>N/A</v>
      </c>
      <c r="I27" s="10" t="s">
        <v>217</v>
      </c>
      <c r="J27" s="10">
        <v>2.7210000000000001</v>
      </c>
      <c r="K27" s="9" t="str">
        <f t="shared" si="0"/>
        <v>Yes</v>
      </c>
    </row>
    <row r="28" spans="1:11" x14ac:dyDescent="0.25">
      <c r="A28" s="24" t="s">
        <v>829</v>
      </c>
      <c r="B28" s="85" t="s">
        <v>217</v>
      </c>
      <c r="C28" s="9" t="s">
        <v>217</v>
      </c>
      <c r="D28" s="9" t="str">
        <f t="shared" si="4"/>
        <v>N/A</v>
      </c>
      <c r="E28" s="9">
        <v>1.9612849592999999</v>
      </c>
      <c r="F28" s="9" t="str">
        <f t="shared" si="5"/>
        <v>N/A</v>
      </c>
      <c r="G28" s="9">
        <v>2.0351369863</v>
      </c>
      <c r="H28" s="9" t="str">
        <f t="shared" si="6"/>
        <v>N/A</v>
      </c>
      <c r="I28" s="10" t="s">
        <v>217</v>
      </c>
      <c r="J28" s="10">
        <v>3.7650000000000001</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75.084614927999993</v>
      </c>
      <c r="F30" s="9" t="str">
        <f t="shared" si="5"/>
        <v>N/A</v>
      </c>
      <c r="G30" s="9">
        <v>76.780821918000001</v>
      </c>
      <c r="H30" s="9" t="str">
        <f t="shared" si="6"/>
        <v>N/A</v>
      </c>
      <c r="I30" s="10" t="s">
        <v>217</v>
      </c>
      <c r="J30" s="10">
        <v>2.2589999999999999</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32.014951940000003</v>
      </c>
      <c r="F34" s="9" t="str">
        <f t="shared" si="5"/>
        <v>N/A</v>
      </c>
      <c r="G34" s="9">
        <v>30.307504113</v>
      </c>
      <c r="H34" s="9" t="str">
        <f t="shared" si="6"/>
        <v>N/A</v>
      </c>
      <c r="I34" s="10" t="s">
        <v>217</v>
      </c>
      <c r="J34" s="10">
        <v>-5.33</v>
      </c>
      <c r="K34" s="9" t="str">
        <f t="shared" si="0"/>
        <v>Yes</v>
      </c>
    </row>
    <row r="35" spans="1:11" ht="25" x14ac:dyDescent="0.25">
      <c r="A35" s="24" t="s">
        <v>369</v>
      </c>
      <c r="B35" s="85" t="s">
        <v>217</v>
      </c>
      <c r="C35" s="9" t="s">
        <v>217</v>
      </c>
      <c r="D35" s="9" t="str">
        <f t="shared" si="4"/>
        <v>N/A</v>
      </c>
      <c r="E35" s="9">
        <v>4.4250622998000004</v>
      </c>
      <c r="F35" s="9" t="str">
        <f>IF($B35="N/A","N/A",IF(E35&lt;0,"No","Yes"))</f>
        <v>N/A</v>
      </c>
      <c r="G35" s="9">
        <v>4.9858691526000003</v>
      </c>
      <c r="H35" s="9" t="str">
        <f t="shared" si="6"/>
        <v>N/A</v>
      </c>
      <c r="I35" s="10" t="s">
        <v>217</v>
      </c>
      <c r="J35" s="10">
        <v>12.67</v>
      </c>
      <c r="K35" s="9" t="str">
        <f t="shared" si="0"/>
        <v>Yes</v>
      </c>
    </row>
    <row r="36" spans="1:11" x14ac:dyDescent="0.25">
      <c r="A36" s="27" t="s">
        <v>373</v>
      </c>
      <c r="B36" s="1" t="s">
        <v>217</v>
      </c>
      <c r="C36" s="8" t="s">
        <v>217</v>
      </c>
      <c r="D36" s="9" t="str">
        <f t="shared" ref="D36:D39" si="7">IF($B36="N/A","N/A",IF(C36&lt;0,"No","Yes"))</f>
        <v>N/A</v>
      </c>
      <c r="E36" s="8">
        <v>85.913136347000005</v>
      </c>
      <c r="F36" s="9" t="str">
        <f t="shared" ref="F36:F39" si="8">IF($B36="N/A","N/A",IF(E36&lt;0,"No","Yes"))</f>
        <v>N/A</v>
      </c>
      <c r="G36" s="8">
        <v>84.253595984</v>
      </c>
      <c r="H36" s="9" t="str">
        <f t="shared" ref="H36:H39" si="9">IF($B36="N/A","N/A",IF(G36&lt;0,"No","Yes"))</f>
        <v>N/A</v>
      </c>
      <c r="I36" s="10" t="s">
        <v>217</v>
      </c>
      <c r="J36" s="10">
        <v>-1.93</v>
      </c>
      <c r="K36" s="9" t="str">
        <f>IF(J36="Div by 0", "N/A", IF(J36="N/A","N/A", IF(J36&gt;30, "No", IF(J36&lt;-30, "No", "Yes"))))</f>
        <v>Yes</v>
      </c>
    </row>
    <row r="37" spans="1:11" x14ac:dyDescent="0.25">
      <c r="A37" s="27" t="s">
        <v>374</v>
      </c>
      <c r="B37" s="1" t="s">
        <v>217</v>
      </c>
      <c r="C37" s="8" t="s">
        <v>217</v>
      </c>
      <c r="D37" s="9" t="str">
        <f t="shared" si="7"/>
        <v>N/A</v>
      </c>
      <c r="E37" s="8">
        <v>11.619793521</v>
      </c>
      <c r="F37" s="9" t="str">
        <f t="shared" si="8"/>
        <v>N/A</v>
      </c>
      <c r="G37" s="8">
        <v>12.928670857</v>
      </c>
      <c r="H37" s="9" t="str">
        <f t="shared" si="9"/>
        <v>N/A</v>
      </c>
      <c r="I37" s="10" t="s">
        <v>217</v>
      </c>
      <c r="J37" s="10">
        <v>11.26</v>
      </c>
      <c r="K37" s="9" t="str">
        <f>IF(J37="Div by 0", "N/A", IF(J37="N/A","N/A", IF(J37&gt;30, "No", IF(J37&lt;-30, "No", "Yes"))))</f>
        <v>Yes</v>
      </c>
    </row>
    <row r="38" spans="1:11" x14ac:dyDescent="0.25">
      <c r="A38" s="27" t="s">
        <v>375</v>
      </c>
      <c r="B38" s="1" t="s">
        <v>217</v>
      </c>
      <c r="C38" s="8" t="s">
        <v>217</v>
      </c>
      <c r="D38" s="9" t="str">
        <f t="shared" si="7"/>
        <v>N/A</v>
      </c>
      <c r="E38" s="8">
        <v>0.16731933069999999</v>
      </c>
      <c r="F38" s="9" t="str">
        <f t="shared" si="8"/>
        <v>N/A</v>
      </c>
      <c r="G38" s="8">
        <v>0.40494368749999998</v>
      </c>
      <c r="H38" s="9" t="str">
        <f t="shared" si="9"/>
        <v>N/A</v>
      </c>
      <c r="I38" s="10" t="s">
        <v>217</v>
      </c>
      <c r="J38" s="10">
        <v>142</v>
      </c>
      <c r="K38" s="9" t="str">
        <f>IF(J38="Div by 0", "N/A", IF(J38="N/A","N/A", IF(J38&gt;30, "No", IF(J38&lt;-30, "No", "Yes"))))</f>
        <v>No</v>
      </c>
    </row>
    <row r="39" spans="1:11" x14ac:dyDescent="0.25">
      <c r="A39" s="27" t="s">
        <v>376</v>
      </c>
      <c r="B39" s="1" t="s">
        <v>217</v>
      </c>
      <c r="C39" s="8" t="s">
        <v>217</v>
      </c>
      <c r="D39" s="9" t="str">
        <f t="shared" si="7"/>
        <v>N/A</v>
      </c>
      <c r="E39" s="8">
        <v>1.2139551442000001</v>
      </c>
      <c r="F39" s="9" t="str">
        <f t="shared" si="8"/>
        <v>N/A</v>
      </c>
      <c r="G39" s="8">
        <v>1.1389041210999999</v>
      </c>
      <c r="H39" s="9" t="str">
        <f t="shared" si="9"/>
        <v>N/A</v>
      </c>
      <c r="I39" s="10" t="s">
        <v>217</v>
      </c>
      <c r="J39" s="10">
        <v>-6.18</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382998</v>
      </c>
      <c r="D7" s="30" t="str">
        <f>IF($B7="N/A","N/A",IF(C7&gt;15,"No",IF(C7&lt;-15,"No","Yes")))</f>
        <v>N/A</v>
      </c>
      <c r="E7" s="29">
        <v>363372</v>
      </c>
      <c r="F7" s="30" t="str">
        <f>IF($B7="N/A","N/A",IF(E7&gt;15,"No",IF(E7&lt;-15,"No","Yes")))</f>
        <v>N/A</v>
      </c>
      <c r="G7" s="29">
        <v>359697</v>
      </c>
      <c r="H7" s="30" t="str">
        <f>IF($B7="N/A","N/A",IF(G7&gt;15,"No",IF(G7&lt;-15,"No","Yes")))</f>
        <v>N/A</v>
      </c>
      <c r="I7" s="31">
        <v>-5.12</v>
      </c>
      <c r="J7" s="31">
        <v>-1.01</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99.993883741000005</v>
      </c>
      <c r="H8" s="30" t="str">
        <f>IF($B8="N/A","N/A",IF(G8&gt;15,"No",IF(G8&lt;-15,"No","Yes")))</f>
        <v>N/A</v>
      </c>
      <c r="I8" s="31" t="s">
        <v>217</v>
      </c>
      <c r="J8" s="31" t="s">
        <v>217</v>
      </c>
      <c r="K8" s="30" t="str">
        <f t="shared" si="0"/>
        <v>N/A</v>
      </c>
    </row>
    <row r="9" spans="1:11" x14ac:dyDescent="0.25">
      <c r="A9" s="87" t="s">
        <v>119</v>
      </c>
      <c r="B9" s="33" t="s">
        <v>217</v>
      </c>
      <c r="C9" s="8">
        <v>1.0443919000000001E-3</v>
      </c>
      <c r="D9" s="9" t="str">
        <f>IF($B9="N/A","N/A",IF(C9&gt;15,"No",IF(C9&lt;-15,"No","Yes")))</f>
        <v>N/A</v>
      </c>
      <c r="E9" s="8">
        <v>2.752001E-4</v>
      </c>
      <c r="F9" s="9" t="str">
        <f>IF($B9="N/A","N/A",IF(E9&gt;15,"No",IF(E9&lt;-15,"No","Yes")))</f>
        <v>N/A</v>
      </c>
      <c r="G9" s="8">
        <v>6.1162589999999998E-3</v>
      </c>
      <c r="H9" s="9" t="str">
        <f>IF($B9="N/A","N/A",IF(G9&gt;15,"No",IF(G9&lt;-15,"No","Yes")))</f>
        <v>N/A</v>
      </c>
      <c r="I9" s="10">
        <v>-73.599999999999994</v>
      </c>
      <c r="J9" s="10">
        <v>2122</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5">
      <c r="A14" s="87" t="s">
        <v>13</v>
      </c>
      <c r="B14" s="33" t="s">
        <v>217</v>
      </c>
      <c r="C14" s="34">
        <v>382994</v>
      </c>
      <c r="D14" s="9" t="str">
        <f>IF($B14="N/A","N/A",IF(C14&gt;15,"No",IF(C14&lt;-15,"No","Yes")))</f>
        <v>N/A</v>
      </c>
      <c r="E14" s="34">
        <v>363371</v>
      </c>
      <c r="F14" s="9" t="str">
        <f>IF($B14="N/A","N/A",IF(E14&gt;15,"No",IF(E14&lt;-15,"No","Yes")))</f>
        <v>N/A</v>
      </c>
      <c r="G14" s="34">
        <v>359675</v>
      </c>
      <c r="H14" s="9" t="str">
        <f>IF($B14="N/A","N/A",IF(G14&gt;15,"No",IF(G14&lt;-15,"No","Yes")))</f>
        <v>N/A</v>
      </c>
      <c r="I14" s="10">
        <v>-5.12</v>
      </c>
      <c r="J14" s="10">
        <v>-1.02</v>
      </c>
      <c r="K14" s="9" t="str">
        <f t="shared" si="0"/>
        <v>Yes</v>
      </c>
    </row>
    <row r="15" spans="1:11" x14ac:dyDescent="0.25">
      <c r="A15" s="87" t="s">
        <v>442</v>
      </c>
      <c r="B15" s="33" t="s">
        <v>219</v>
      </c>
      <c r="C15" s="8">
        <v>0.4665869439</v>
      </c>
      <c r="D15" s="9" t="str">
        <f>IF($B15="N/A","N/A",IF(C15&gt;20,"No",IF(C15&lt;5,"No","Yes")))</f>
        <v>No</v>
      </c>
      <c r="E15" s="8">
        <v>1.0944736922</v>
      </c>
      <c r="F15" s="9" t="str">
        <f>IF($B15="N/A","N/A",IF(E15&gt;20,"No",IF(E15&lt;5,"No","Yes")))</f>
        <v>No</v>
      </c>
      <c r="G15" s="8">
        <v>1.1735594633999999</v>
      </c>
      <c r="H15" s="9" t="str">
        <f>IF($B15="N/A","N/A",IF(G15&gt;20,"No",IF(G15&lt;5,"No","Yes")))</f>
        <v>No</v>
      </c>
      <c r="I15" s="10">
        <v>134.6</v>
      </c>
      <c r="J15" s="10">
        <v>7.226</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98.826440536999996</v>
      </c>
      <c r="H16" s="9" t="str">
        <f>IF($B16="N/A","N/A",IF(G16&gt;15,"No",IF(G16&lt;-15,"No","Yes")))</f>
        <v>N/A</v>
      </c>
      <c r="I16" s="10" t="s">
        <v>217</v>
      </c>
      <c r="J16" s="10" t="s">
        <v>217</v>
      </c>
      <c r="K16" s="9" t="str">
        <f t="shared" si="0"/>
        <v>N/A</v>
      </c>
    </row>
    <row r="17" spans="1:11" x14ac:dyDescent="0.25">
      <c r="A17" s="87" t="s">
        <v>444</v>
      </c>
      <c r="B17" s="33" t="s">
        <v>239</v>
      </c>
      <c r="C17" s="8">
        <v>36.280986124999998</v>
      </c>
      <c r="D17" s="9" t="str">
        <f>IF($B17="N/A","N/A",IF(C17&gt;1,"Yes","No"))</f>
        <v>Yes</v>
      </c>
      <c r="E17" s="8">
        <v>19.208192178000001</v>
      </c>
      <c r="F17" s="9" t="str">
        <f>IF($B17="N/A","N/A",IF(E17&gt;1,"Yes","No"))</f>
        <v>Yes</v>
      </c>
      <c r="G17" s="8">
        <v>27.889900605000001</v>
      </c>
      <c r="H17" s="9" t="str">
        <f>IF($B17="N/A","N/A",IF(G17&gt;1,"Yes","No"))</f>
        <v>Yes</v>
      </c>
      <c r="I17" s="10">
        <v>-47.1</v>
      </c>
      <c r="J17" s="10">
        <v>45.2</v>
      </c>
      <c r="K17" s="9" t="str">
        <f t="shared" si="0"/>
        <v>No</v>
      </c>
    </row>
    <row r="18" spans="1:11" x14ac:dyDescent="0.25">
      <c r="A18" s="87" t="s">
        <v>856</v>
      </c>
      <c r="B18" s="33" t="s">
        <v>217</v>
      </c>
      <c r="C18" s="88">
        <v>2580.7358405999998</v>
      </c>
      <c r="D18" s="9" t="str">
        <f>IF($B18="N/A","N/A",IF(C18&gt;15,"No",IF(C18&lt;-15,"No","Yes")))</f>
        <v>N/A</v>
      </c>
      <c r="E18" s="88">
        <v>2139.9217874999999</v>
      </c>
      <c r="F18" s="9" t="str">
        <f>IF($B18="N/A","N/A",IF(E18&gt;15,"No",IF(E18&lt;-15,"No","Yes")))</f>
        <v>N/A</v>
      </c>
      <c r="G18" s="88">
        <v>2649.0931882999998</v>
      </c>
      <c r="H18" s="9" t="str">
        <f>IF($B18="N/A","N/A",IF(G18&gt;15,"No",IF(G18&lt;-15,"No","Yes")))</f>
        <v>N/A</v>
      </c>
      <c r="I18" s="10">
        <v>-17.100000000000001</v>
      </c>
      <c r="J18" s="10">
        <v>23.79</v>
      </c>
      <c r="K18" s="9" t="str">
        <f t="shared" si="0"/>
        <v>Yes</v>
      </c>
    </row>
    <row r="19" spans="1:11" x14ac:dyDescent="0.25">
      <c r="A19" s="3" t="s">
        <v>131</v>
      </c>
      <c r="B19" s="33" t="s">
        <v>217</v>
      </c>
      <c r="C19" s="34">
        <v>742</v>
      </c>
      <c r="D19" s="33" t="s">
        <v>217</v>
      </c>
      <c r="E19" s="34">
        <v>135</v>
      </c>
      <c r="F19" s="33" t="s">
        <v>217</v>
      </c>
      <c r="G19" s="34">
        <v>485</v>
      </c>
      <c r="H19" s="9" t="str">
        <f>IF($B19="N/A","N/A",IF(G19&gt;15,"No",IF(G19&lt;-15,"No","Yes")))</f>
        <v>N/A</v>
      </c>
      <c r="I19" s="10">
        <v>-81.8</v>
      </c>
      <c r="J19" s="10">
        <v>259.3</v>
      </c>
      <c r="K19" s="9" t="str">
        <f t="shared" si="0"/>
        <v>No</v>
      </c>
    </row>
    <row r="20" spans="1:11" x14ac:dyDescent="0.25">
      <c r="A20" s="3" t="s">
        <v>350</v>
      </c>
      <c r="B20" s="28" t="s">
        <v>217</v>
      </c>
      <c r="C20" s="8" t="s">
        <v>217</v>
      </c>
      <c r="D20" s="33" t="s">
        <v>217</v>
      </c>
      <c r="E20" s="8" t="s">
        <v>217</v>
      </c>
      <c r="F20" s="33" t="s">
        <v>217</v>
      </c>
      <c r="G20" s="8">
        <v>0.13483570889999999</v>
      </c>
      <c r="H20" s="9" t="str">
        <f>IF($B20="N/A","N/A",IF(G20&gt;15,"No",IF(G20&lt;-15,"No","Yes")))</f>
        <v>N/A</v>
      </c>
      <c r="I20" s="10" t="s">
        <v>217</v>
      </c>
      <c r="J20" s="10" t="s">
        <v>217</v>
      </c>
      <c r="K20" s="9" t="str">
        <f t="shared" si="0"/>
        <v>N/A</v>
      </c>
    </row>
    <row r="21" spans="1:11" ht="25" x14ac:dyDescent="0.25">
      <c r="A21" s="3" t="s">
        <v>835</v>
      </c>
      <c r="B21" s="33" t="s">
        <v>217</v>
      </c>
      <c r="C21" s="88">
        <v>2979.4973046</v>
      </c>
      <c r="D21" s="9" t="str">
        <f>IF($B21="N/A","N/A",IF(C21&gt;60,"No",IF(C21&lt;15,"No","Yes")))</f>
        <v>N/A</v>
      </c>
      <c r="E21" s="88">
        <v>2975.2962963</v>
      </c>
      <c r="F21" s="9" t="str">
        <f>IF($B21="N/A","N/A",IF(E21&gt;60,"No",IF(E21&lt;15,"No","Yes")))</f>
        <v>N/A</v>
      </c>
      <c r="G21" s="88">
        <v>4161.9628866000003</v>
      </c>
      <c r="H21" s="9" t="str">
        <f>IF($B21="N/A","N/A",IF(G21&gt;60,"No",IF(G21&lt;15,"No","Yes")))</f>
        <v>N/A</v>
      </c>
      <c r="I21" s="10">
        <v>-0.14099999999999999</v>
      </c>
      <c r="J21" s="10">
        <v>39.880000000000003</v>
      </c>
      <c r="K21" s="9" t="str">
        <f t="shared" si="0"/>
        <v>No</v>
      </c>
    </row>
    <row r="22" spans="1:11" x14ac:dyDescent="0.25">
      <c r="A22" s="3" t="s">
        <v>27</v>
      </c>
      <c r="B22" s="33" t="s">
        <v>221</v>
      </c>
      <c r="C22" s="34">
        <v>11</v>
      </c>
      <c r="D22" s="9" t="str">
        <f>IF($B22="N/A","N/A",IF(C22="N/A","N/A",IF(C22=0,"Yes","No")))</f>
        <v>No</v>
      </c>
      <c r="E22" s="34">
        <v>0</v>
      </c>
      <c r="F22" s="9" t="str">
        <f>IF($B22="N/A","N/A",IF(E22="N/A","N/A",IF(E22=0,"Yes","No")))</f>
        <v>Yes</v>
      </c>
      <c r="G22" s="34">
        <v>0</v>
      </c>
      <c r="H22" s="9" t="str">
        <f>IF($B22="N/A","N/A",IF(G22=0,"Yes","No"))</f>
        <v>Yes</v>
      </c>
      <c r="I22" s="10">
        <v>-100</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381207</v>
      </c>
      <c r="D6" s="9" t="str">
        <f>IF($B6="N/A","N/A",IF(C6&gt;15,"No",IF(C6&lt;-15,"No","Yes")))</f>
        <v>N/A</v>
      </c>
      <c r="E6" s="34">
        <v>359394</v>
      </c>
      <c r="F6" s="9" t="str">
        <f>IF($B6="N/A","N/A",IF(E6&gt;15,"No",IF(E6&lt;-15,"No","Yes")))</f>
        <v>N/A</v>
      </c>
      <c r="G6" s="34">
        <v>355454</v>
      </c>
      <c r="H6" s="9" t="str">
        <f>IF($B6="N/A","N/A",IF(G6&gt;15,"No",IF(G6&lt;-15,"No","Yes")))</f>
        <v>N/A</v>
      </c>
      <c r="I6" s="10">
        <v>-5.72</v>
      </c>
      <c r="J6" s="10">
        <v>-1.1000000000000001</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141.38555667</v>
      </c>
      <c r="D9" s="9" t="str">
        <f>IF($B9="N/A","N/A",IF(C9&gt;100,"No",IF(C9&lt;50,"No","Yes")))</f>
        <v>No</v>
      </c>
      <c r="E9" s="35">
        <v>148.02778266999999</v>
      </c>
      <c r="F9" s="9" t="str">
        <f>IF($B9="N/A","N/A",IF(E9&gt;100,"No",IF(E9&lt;50,"No","Yes")))</f>
        <v>No</v>
      </c>
      <c r="G9" s="35">
        <v>153.76249437999999</v>
      </c>
      <c r="H9" s="9" t="str">
        <f>IF($B9="N/A","N/A",IF(G9&gt;100,"No",IF(G9&lt;50,"No","Yes")))</f>
        <v>No</v>
      </c>
      <c r="I9" s="10">
        <v>4.6980000000000004</v>
      </c>
      <c r="J9" s="10">
        <v>3.8740000000000001</v>
      </c>
      <c r="K9" s="9" t="str">
        <f t="shared" si="0"/>
        <v>Yes</v>
      </c>
    </row>
    <row r="10" spans="1:11" ht="25" x14ac:dyDescent="0.25">
      <c r="A10" s="69" t="s">
        <v>838</v>
      </c>
      <c r="B10" s="33" t="s">
        <v>217</v>
      </c>
      <c r="C10" s="35">
        <v>372.39730732999999</v>
      </c>
      <c r="D10" s="9" t="str">
        <f>IF($B10="N/A","N/A",IF(C10&gt;15,"No",IF(C10&lt;-15,"No","Yes")))</f>
        <v>N/A</v>
      </c>
      <c r="E10" s="35">
        <v>595.06411088000004</v>
      </c>
      <c r="F10" s="9" t="str">
        <f>IF($B10="N/A","N/A",IF(E10&gt;15,"No",IF(E10&lt;-15,"No","Yes")))</f>
        <v>N/A</v>
      </c>
      <c r="G10" s="35">
        <v>629.49995703000002</v>
      </c>
      <c r="H10" s="9" t="str">
        <f>IF($B10="N/A","N/A",IF(G10&gt;15,"No",IF(G10&lt;-15,"No","Yes")))</f>
        <v>N/A</v>
      </c>
      <c r="I10" s="10">
        <v>59.79</v>
      </c>
      <c r="J10" s="10">
        <v>5.7869999999999999</v>
      </c>
      <c r="K10" s="9" t="str">
        <f t="shared" si="0"/>
        <v>Yes</v>
      </c>
    </row>
    <row r="11" spans="1:11" ht="25" x14ac:dyDescent="0.25">
      <c r="A11" s="69" t="s">
        <v>839</v>
      </c>
      <c r="B11" s="33" t="s">
        <v>217</v>
      </c>
      <c r="C11" s="35">
        <v>291.77927928000003</v>
      </c>
      <c r="D11" s="9" t="str">
        <f>IF($B11="N/A","N/A",IF(C11&gt;15,"No",IF(C11&lt;-15,"No","Yes")))</f>
        <v>N/A</v>
      </c>
      <c r="E11" s="35">
        <v>585.03927203000001</v>
      </c>
      <c r="F11" s="9" t="str">
        <f>IF($B11="N/A","N/A",IF(E11&gt;15,"No",IF(E11&lt;-15,"No","Yes")))</f>
        <v>N/A</v>
      </c>
      <c r="G11" s="35">
        <v>589.10379841999998</v>
      </c>
      <c r="H11" s="9" t="str">
        <f>IF($B11="N/A","N/A",IF(G11&gt;15,"No",IF(G11&lt;-15,"No","Yes")))</f>
        <v>N/A</v>
      </c>
      <c r="I11" s="10">
        <v>100.5</v>
      </c>
      <c r="J11" s="10">
        <v>0.69469999999999998</v>
      </c>
      <c r="K11" s="9" t="str">
        <f t="shared" si="0"/>
        <v>Yes</v>
      </c>
    </row>
    <row r="12" spans="1:11" ht="25" x14ac:dyDescent="0.25">
      <c r="A12" s="69" t="s">
        <v>840</v>
      </c>
      <c r="B12" s="33" t="s">
        <v>217</v>
      </c>
      <c r="C12" s="35">
        <v>375.17609599999997</v>
      </c>
      <c r="D12" s="9" t="str">
        <f>IF($B12="N/A","N/A",IF(C12&gt;15,"No",IF(C12&lt;-15,"No","Yes")))</f>
        <v>N/A</v>
      </c>
      <c r="E12" s="35">
        <v>371.44372822000003</v>
      </c>
      <c r="F12" s="9" t="str">
        <f>IF($B12="N/A","N/A",IF(E12&gt;15,"No",IF(E12&lt;-15,"No","Yes")))</f>
        <v>N/A</v>
      </c>
      <c r="G12" s="35">
        <v>371.34556713000001</v>
      </c>
      <c r="H12" s="9" t="str">
        <f>IF($B12="N/A","N/A",IF(G12&gt;15,"No",IF(G12&lt;-15,"No","Yes")))</f>
        <v>N/A</v>
      </c>
      <c r="I12" s="10">
        <v>-0.995</v>
      </c>
      <c r="J12" s="10">
        <v>-2.5999999999999999E-2</v>
      </c>
      <c r="K12" s="9" t="str">
        <f t="shared" si="0"/>
        <v>Yes</v>
      </c>
    </row>
    <row r="13" spans="1:11" x14ac:dyDescent="0.25">
      <c r="A13" s="69" t="s">
        <v>655</v>
      </c>
      <c r="B13" s="33" t="s">
        <v>241</v>
      </c>
      <c r="C13" s="8">
        <v>90.441676044999994</v>
      </c>
      <c r="D13" s="9" t="str">
        <f>IF($B13="N/A","N/A",IF(C13&gt;99,"No",IF(C13&lt;75,"No","Yes")))</f>
        <v>Yes</v>
      </c>
      <c r="E13" s="8">
        <v>84.746823820000003</v>
      </c>
      <c r="F13" s="9" t="str">
        <f>IF($B13="N/A","N/A",IF(E13&gt;99,"No",IF(E13&lt;75,"No","Yes")))</f>
        <v>Yes</v>
      </c>
      <c r="G13" s="8">
        <v>84.795782294999995</v>
      </c>
      <c r="H13" s="9" t="str">
        <f>IF($B13="N/A","N/A",IF(G13&gt;99,"No",IF(G13&lt;75,"No","Yes")))</f>
        <v>Yes</v>
      </c>
      <c r="I13" s="10">
        <v>-6.3</v>
      </c>
      <c r="J13" s="10">
        <v>5.7799999999999997E-2</v>
      </c>
      <c r="K13" s="9" t="str">
        <f t="shared" ref="K13:K24" si="1">IF(J13="Div by 0", "N/A", IF(J13="N/A","N/A", IF(J13&gt;30, "No", IF(J13&lt;-30, "No", "Yes"))))</f>
        <v>Yes</v>
      </c>
    </row>
    <row r="14" spans="1:11" x14ac:dyDescent="0.25">
      <c r="A14" s="69" t="s">
        <v>495</v>
      </c>
      <c r="B14" s="33" t="s">
        <v>217</v>
      </c>
      <c r="C14" s="9">
        <v>71.233576006999996</v>
      </c>
      <c r="D14" s="9" t="str">
        <f>IF($B14="N/A","N/A",IF(C14&gt;15,"No",IF(C14&lt;-15,"No","Yes")))</f>
        <v>N/A</v>
      </c>
      <c r="E14" s="9">
        <v>64.543380119999995</v>
      </c>
      <c r="F14" s="9" t="str">
        <f>IF($B14="N/A","N/A",IF(E14&gt;15,"No",IF(E14&lt;-15,"No","Yes")))</f>
        <v>N/A</v>
      </c>
      <c r="G14" s="9">
        <v>60.670847019</v>
      </c>
      <c r="H14" s="9" t="str">
        <f>IF($B14="N/A","N/A",IF(G14&gt;15,"No",IF(G14&lt;-15,"No","Yes")))</f>
        <v>N/A</v>
      </c>
      <c r="I14" s="10">
        <v>-9.39</v>
      </c>
      <c r="J14" s="10">
        <v>-6</v>
      </c>
      <c r="K14" s="9" t="str">
        <f t="shared" si="1"/>
        <v>Yes</v>
      </c>
    </row>
    <row r="15" spans="1:11" x14ac:dyDescent="0.25">
      <c r="A15" s="69" t="s">
        <v>841</v>
      </c>
      <c r="B15" s="33" t="s">
        <v>217</v>
      </c>
      <c r="C15" s="34">
        <v>26.086403466</v>
      </c>
      <c r="D15" s="9" t="str">
        <f>IF($B15="N/A","N/A",IF(C15&gt;15,"No",IF(C15&lt;-15,"No","Yes")))</f>
        <v>N/A</v>
      </c>
      <c r="E15" s="10">
        <v>25.614290146999998</v>
      </c>
      <c r="F15" s="9" t="str">
        <f>IF($B15="N/A","N/A",IF(E15&gt;15,"No",IF(E15&lt;-15,"No","Yes")))</f>
        <v>N/A</v>
      </c>
      <c r="G15" s="10">
        <v>24.475217096000002</v>
      </c>
      <c r="H15" s="9" t="str">
        <f>IF($B15="N/A","N/A",IF(G15&gt;15,"No",IF(G15&lt;-15,"No","Yes")))</f>
        <v>N/A</v>
      </c>
      <c r="I15" s="10">
        <v>-1.81</v>
      </c>
      <c r="J15" s="10">
        <v>-4.45</v>
      </c>
      <c r="K15" s="9" t="str">
        <f t="shared" si="1"/>
        <v>Yes</v>
      </c>
    </row>
    <row r="16" spans="1:11" x14ac:dyDescent="0.25">
      <c r="A16" s="66" t="s">
        <v>656</v>
      </c>
      <c r="B16" s="49" t="s">
        <v>242</v>
      </c>
      <c r="C16" s="9">
        <v>5.3697859692999996</v>
      </c>
      <c r="D16" s="9" t="str">
        <f>IF($B16="N/A","N/A",IF(C16&gt;20,"No",IF(C16&lt;=0,"No","Yes")))</f>
        <v>Yes</v>
      </c>
      <c r="E16" s="9">
        <v>9.1075532702000004</v>
      </c>
      <c r="F16" s="9" t="str">
        <f>IF($B16="N/A","N/A",IF(E16&gt;20,"No",IF(E16&lt;=0,"No","Yes")))</f>
        <v>Yes</v>
      </c>
      <c r="G16" s="9">
        <v>8.8936965121</v>
      </c>
      <c r="H16" s="9" t="str">
        <f>IF($B16="N/A","N/A",IF(G16&gt;20,"No",IF(G16&lt;=0,"No","Yes")))</f>
        <v>Yes</v>
      </c>
      <c r="I16" s="10">
        <v>69.61</v>
      </c>
      <c r="J16" s="10">
        <v>-2.35</v>
      </c>
      <c r="K16" s="9" t="str">
        <f t="shared" si="1"/>
        <v>Yes</v>
      </c>
    </row>
    <row r="17" spans="1:11" x14ac:dyDescent="0.25">
      <c r="A17" s="66" t="s">
        <v>370</v>
      </c>
      <c r="B17" s="33" t="s">
        <v>217</v>
      </c>
      <c r="C17" s="9">
        <v>45.432340009999997</v>
      </c>
      <c r="D17" s="9" t="str">
        <f>IF($B17="N/A","N/A",IF(C17&gt;15,"No",IF(C17&lt;-15,"No","Yes")))</f>
        <v>N/A</v>
      </c>
      <c r="E17" s="9">
        <v>24.584504460000002</v>
      </c>
      <c r="F17" s="9" t="str">
        <f>IF($B17="N/A","N/A",IF(E17&gt;15,"No",IF(E17&lt;-15,"No","Yes")))</f>
        <v>N/A</v>
      </c>
      <c r="G17" s="9">
        <v>24.705026412999999</v>
      </c>
      <c r="H17" s="9" t="str">
        <f>IF($B17="N/A","N/A",IF(G17&gt;15,"No",IF(G17&lt;-15,"No","Yes")))</f>
        <v>N/A</v>
      </c>
      <c r="I17" s="10">
        <v>-45.9</v>
      </c>
      <c r="J17" s="10">
        <v>0.49020000000000002</v>
      </c>
      <c r="K17" s="9" t="str">
        <f t="shared" si="1"/>
        <v>Yes</v>
      </c>
    </row>
    <row r="18" spans="1:11" x14ac:dyDescent="0.25">
      <c r="A18" s="66" t="s">
        <v>842</v>
      </c>
      <c r="B18" s="33" t="s">
        <v>217</v>
      </c>
      <c r="C18" s="10">
        <v>21.659784945999998</v>
      </c>
      <c r="D18" s="9" t="str">
        <f>IF($B18="N/A","N/A",IF(C18&gt;15,"No",IF(C18&lt;-15,"No","Yes")))</f>
        <v>N/A</v>
      </c>
      <c r="E18" s="10">
        <v>22.612899216999999</v>
      </c>
      <c r="F18" s="9" t="str">
        <f>IF($B18="N/A","N/A",IF(E18&gt;15,"No",IF(E18&lt;-15,"No","Yes")))</f>
        <v>N/A</v>
      </c>
      <c r="G18" s="10">
        <v>23.836107554000002</v>
      </c>
      <c r="H18" s="9" t="str">
        <f>IF($B18="N/A","N/A",IF(G18&gt;15,"No",IF(G18&lt;-15,"No","Yes")))</f>
        <v>N/A</v>
      </c>
      <c r="I18" s="10">
        <v>4.4000000000000004</v>
      </c>
      <c r="J18" s="10">
        <v>5.4089999999999998</v>
      </c>
      <c r="K18" s="9" t="str">
        <f t="shared" si="1"/>
        <v>Yes</v>
      </c>
    </row>
    <row r="19" spans="1:11" x14ac:dyDescent="0.25">
      <c r="A19" s="69" t="s">
        <v>657</v>
      </c>
      <c r="B19" s="49" t="s">
        <v>243</v>
      </c>
      <c r="C19" s="9">
        <v>5.90230505E-2</v>
      </c>
      <c r="D19" s="9" t="str">
        <f>IF($B19="N/A","N/A",IF(C19&gt;10,"No",IF(C19&lt;=0,"No","Yes")))</f>
        <v>Yes</v>
      </c>
      <c r="E19" s="9">
        <v>4.2015169999999998E-2</v>
      </c>
      <c r="F19" s="9" t="str">
        <f>IF($B19="N/A","N/A",IF(E19&gt;10,"No",IF(E19&lt;=0,"No","Yes")))</f>
        <v>Yes</v>
      </c>
      <c r="G19" s="9">
        <v>5.40154282E-2</v>
      </c>
      <c r="H19" s="9" t="str">
        <f>IF($B19="N/A","N/A",IF(G19&gt;10,"No",IF(G19&lt;=0,"No","Yes")))</f>
        <v>Yes</v>
      </c>
      <c r="I19" s="10">
        <v>-28.8</v>
      </c>
      <c r="J19" s="10">
        <v>28.56</v>
      </c>
      <c r="K19" s="9" t="str">
        <f t="shared" si="1"/>
        <v>Yes</v>
      </c>
    </row>
    <row r="20" spans="1:11" x14ac:dyDescent="0.25">
      <c r="A20" s="69" t="s">
        <v>129</v>
      </c>
      <c r="B20" s="33" t="s">
        <v>217</v>
      </c>
      <c r="C20" s="9">
        <v>80.888888889</v>
      </c>
      <c r="D20" s="9" t="str">
        <f>IF($B20="N/A","N/A",IF(C20&gt;15,"No",IF(C20&lt;-15,"No","Yes")))</f>
        <v>N/A</v>
      </c>
      <c r="E20" s="9">
        <v>96.026490065999994</v>
      </c>
      <c r="F20" s="9" t="str">
        <f>IF($B20="N/A","N/A",IF(E20&gt;15,"No",IF(E20&lt;-15,"No","Yes")))</f>
        <v>N/A</v>
      </c>
      <c r="G20" s="9">
        <v>98.4375</v>
      </c>
      <c r="H20" s="9" t="str">
        <f>IF($B20="N/A","N/A",IF(G20&gt;15,"No",IF(G20&lt;-15,"No","Yes")))</f>
        <v>N/A</v>
      </c>
      <c r="I20" s="10">
        <v>18.71</v>
      </c>
      <c r="J20" s="10">
        <v>2.5110000000000001</v>
      </c>
      <c r="K20" s="9" t="str">
        <f t="shared" si="1"/>
        <v>Yes</v>
      </c>
    </row>
    <row r="21" spans="1:11" x14ac:dyDescent="0.25">
      <c r="A21" s="69" t="s">
        <v>843</v>
      </c>
      <c r="B21" s="33" t="s">
        <v>217</v>
      </c>
      <c r="C21" s="10">
        <v>10.978021977999999</v>
      </c>
      <c r="D21" s="9" t="str">
        <f>IF($B21="N/A","N/A",IF(C21&gt;15,"No",IF(C21&lt;-15,"No","Yes")))</f>
        <v>N/A</v>
      </c>
      <c r="E21" s="10">
        <v>14.4</v>
      </c>
      <c r="F21" s="9" t="str">
        <f>IF($B21="N/A","N/A",IF(E21&gt;15,"No",IF(E21&lt;-15,"No","Yes")))</f>
        <v>N/A</v>
      </c>
      <c r="G21" s="10">
        <v>14.068783069</v>
      </c>
      <c r="H21" s="9" t="str">
        <f>IF($B21="N/A","N/A",IF(G21&gt;15,"No",IF(G21&lt;-15,"No","Yes")))</f>
        <v>N/A</v>
      </c>
      <c r="I21" s="10">
        <v>31.17</v>
      </c>
      <c r="J21" s="10">
        <v>-2.2999999999999998</v>
      </c>
      <c r="K21" s="9" t="str">
        <f t="shared" si="1"/>
        <v>Yes</v>
      </c>
    </row>
    <row r="22" spans="1:11" x14ac:dyDescent="0.25">
      <c r="A22" s="69" t="s">
        <v>1719</v>
      </c>
      <c r="B22" s="49" t="s">
        <v>228</v>
      </c>
      <c r="C22" s="9">
        <v>4.1295149354999996</v>
      </c>
      <c r="D22" s="9" t="str">
        <f>IF($B22="N/A","N/A",IF(C22&gt;5,"No",IF(C22&lt;=0,"No","Yes")))</f>
        <v>Yes</v>
      </c>
      <c r="E22" s="9">
        <v>6.1036077397000001</v>
      </c>
      <c r="F22" s="9" t="str">
        <f>IF($B22="N/A","N/A",IF(E22&gt;5,"No",IF(E22&lt;=0,"No","Yes")))</f>
        <v>No</v>
      </c>
      <c r="G22" s="9">
        <v>6.2565057645</v>
      </c>
      <c r="H22" s="9" t="str">
        <f>IF($B22="N/A","N/A",IF(G22&gt;5,"No",IF(G22&lt;=0,"No","Yes")))</f>
        <v>No</v>
      </c>
      <c r="I22" s="10">
        <v>47.8</v>
      </c>
      <c r="J22" s="10">
        <v>2.5049999999999999</v>
      </c>
      <c r="K22" s="9" t="str">
        <f t="shared" si="1"/>
        <v>Yes</v>
      </c>
    </row>
    <row r="23" spans="1:11" x14ac:dyDescent="0.25">
      <c r="A23" s="69" t="s">
        <v>130</v>
      </c>
      <c r="B23" s="33" t="s">
        <v>217</v>
      </c>
      <c r="C23" s="9">
        <v>87.320543767999993</v>
      </c>
      <c r="D23" s="9" t="str">
        <f>IF($B23="N/A","N/A",IF(C23&gt;15,"No",IF(C23&lt;-15,"No","Yes")))</f>
        <v>N/A</v>
      </c>
      <c r="E23" s="9">
        <v>72.989606127000002</v>
      </c>
      <c r="F23" s="9" t="str">
        <f>IF($B23="N/A","N/A",IF(E23&gt;15,"No",IF(E23&lt;-15,"No","Yes")))</f>
        <v>N/A</v>
      </c>
      <c r="G23" s="9">
        <v>69.207248527000004</v>
      </c>
      <c r="H23" s="9" t="str">
        <f>IF($B23="N/A","N/A",IF(G23&gt;15,"No",IF(G23&lt;-15,"No","Yes")))</f>
        <v>N/A</v>
      </c>
      <c r="I23" s="10">
        <v>-16.399999999999999</v>
      </c>
      <c r="J23" s="10">
        <v>-5.18</v>
      </c>
      <c r="K23" s="9" t="str">
        <f t="shared" si="1"/>
        <v>Yes</v>
      </c>
    </row>
    <row r="24" spans="1:11" x14ac:dyDescent="0.25">
      <c r="A24" s="69" t="s">
        <v>844</v>
      </c>
      <c r="B24" s="33" t="s">
        <v>217</v>
      </c>
      <c r="C24" s="10">
        <v>8.2024588970999996</v>
      </c>
      <c r="D24" s="9" t="str">
        <f>IF($B24="N/A","N/A",IF(C24&gt;15,"No",IF(C24&lt;-15,"No","Yes")))</f>
        <v>N/A</v>
      </c>
      <c r="E24" s="10">
        <v>7.8870776340999997</v>
      </c>
      <c r="F24" s="9" t="str">
        <f>IF($B24="N/A","N/A",IF(E24&gt;15,"No",IF(E24&lt;-15,"No","Yes")))</f>
        <v>N/A</v>
      </c>
      <c r="G24" s="10">
        <v>8.8976024949999992</v>
      </c>
      <c r="H24" s="9" t="str">
        <f>IF($B24="N/A","N/A",IF(G24&gt;15,"No",IF(G24&lt;-15,"No","Yes")))</f>
        <v>N/A</v>
      </c>
      <c r="I24" s="10">
        <v>-3.84</v>
      </c>
      <c r="J24" s="10">
        <v>12.81</v>
      </c>
      <c r="K24" s="9" t="str">
        <f t="shared" si="1"/>
        <v>Yes</v>
      </c>
    </row>
    <row r="25" spans="1:11" x14ac:dyDescent="0.25">
      <c r="A25" s="69" t="s">
        <v>15</v>
      </c>
      <c r="B25" s="33" t="s">
        <v>244</v>
      </c>
      <c r="C25" s="9">
        <v>6.8521826723999997</v>
      </c>
      <c r="D25" s="9" t="str">
        <f>IF($B25="N/A","N/A",IF(C25&gt;20,"No",IF(C25&lt;1,"No","Yes")))</f>
        <v>Yes</v>
      </c>
      <c r="E25" s="9">
        <v>5.5643666839000003</v>
      </c>
      <c r="F25" s="9" t="str">
        <f>IF($B25="N/A","N/A",IF(E25&gt;20,"No",IF(E25&lt;1,"No","Yes")))</f>
        <v>Yes</v>
      </c>
      <c r="G25" s="9">
        <v>5.4583715473999996</v>
      </c>
      <c r="H25" s="9" t="str">
        <f>IF($B25="N/A","N/A",IF(G25&gt;20,"No",IF(G25&lt;1,"No","Yes")))</f>
        <v>Yes</v>
      </c>
      <c r="I25" s="10">
        <v>-18.8</v>
      </c>
      <c r="J25" s="10">
        <v>-1.9</v>
      </c>
      <c r="K25" s="9" t="str">
        <f t="shared" ref="K25:K34" si="2">IF(J25="Div by 0", "N/A", IF(J25="N/A","N/A", IF(J25&gt;30, "No", IF(J25&lt;-30, "No", "Yes"))))</f>
        <v>Yes</v>
      </c>
    </row>
    <row r="26" spans="1:11" x14ac:dyDescent="0.25">
      <c r="A26" s="69" t="s">
        <v>163</v>
      </c>
      <c r="B26" s="33" t="s">
        <v>218</v>
      </c>
      <c r="C26" s="9">
        <v>99.992392585000005</v>
      </c>
      <c r="D26" s="9" t="str">
        <f>IF($B26="N/A","N/A",IF(C26&gt;100,"No",IF(C26&lt;95,"No","Yes")))</f>
        <v>Yes</v>
      </c>
      <c r="E26" s="9">
        <v>99.994991569000007</v>
      </c>
      <c r="F26" s="9" t="str">
        <f>IF($B26="N/A","N/A",IF(E26&gt;100,"No",IF(E26&lt;95,"No","Yes")))</f>
        <v>Yes</v>
      </c>
      <c r="G26" s="9">
        <v>99.999437338999996</v>
      </c>
      <c r="H26" s="9" t="str">
        <f>IF($B26="N/A","N/A",IF(G26&gt;100,"No",IF(G26&lt;95,"No","Yes")))</f>
        <v>Yes</v>
      </c>
      <c r="I26" s="10">
        <v>2.5999999999999999E-3</v>
      </c>
      <c r="J26" s="10">
        <v>4.4000000000000003E-3</v>
      </c>
      <c r="K26" s="9" t="str">
        <f t="shared" si="2"/>
        <v>Yes</v>
      </c>
    </row>
    <row r="27" spans="1:11" x14ac:dyDescent="0.25">
      <c r="A27" s="69" t="s">
        <v>32</v>
      </c>
      <c r="B27" s="33" t="s">
        <v>218</v>
      </c>
      <c r="C27" s="9">
        <v>99.978489377000002</v>
      </c>
      <c r="D27" s="9" t="str">
        <f>IF($B27="N/A","N/A",IF(C27&gt;100,"No",IF(C27&lt;95,"No","Yes")))</f>
        <v>Yes</v>
      </c>
      <c r="E27" s="9">
        <v>99.998608769000001</v>
      </c>
      <c r="F27" s="9" t="str">
        <f>IF($B27="N/A","N/A",IF(E27&gt;100,"No",IF(E27&lt;95,"No","Yes")))</f>
        <v>Yes</v>
      </c>
      <c r="G27" s="9">
        <v>100</v>
      </c>
      <c r="H27" s="9" t="str">
        <f>IF($B27="N/A","N/A",IF(G27&gt;100,"No",IF(G27&lt;95,"No","Yes")))</f>
        <v>Yes</v>
      </c>
      <c r="I27" s="10">
        <v>2.01E-2</v>
      </c>
      <c r="J27" s="10">
        <v>1.4E-3</v>
      </c>
      <c r="K27" s="9" t="str">
        <f t="shared" si="2"/>
        <v>Yes</v>
      </c>
    </row>
    <row r="28" spans="1:11" x14ac:dyDescent="0.25">
      <c r="A28" s="69" t="s">
        <v>845</v>
      </c>
      <c r="B28" s="33" t="s">
        <v>230</v>
      </c>
      <c r="C28" s="9">
        <v>8.9359134141999998</v>
      </c>
      <c r="D28" s="9" t="str">
        <f>IF($B28="N/A","N/A",IF(C28&gt;30,"No",IF(C28&lt;5,"No","Yes")))</f>
        <v>Yes</v>
      </c>
      <c r="E28" s="9">
        <v>9.0038927178999995</v>
      </c>
      <c r="F28" s="9" t="str">
        <f>IF($B28="N/A","N/A",IF(E28&gt;30,"No",IF(E28&lt;5,"No","Yes")))</f>
        <v>Yes</v>
      </c>
      <c r="G28" s="9">
        <v>9.1874054026999996</v>
      </c>
      <c r="H28" s="9" t="str">
        <f>IF($B28="N/A","N/A",IF(G28&gt;30,"No",IF(G28&lt;5,"No","Yes")))</f>
        <v>Yes</v>
      </c>
      <c r="I28" s="10">
        <v>0.76070000000000004</v>
      </c>
      <c r="J28" s="10">
        <v>2.0379999999999998</v>
      </c>
      <c r="K28" s="9" t="str">
        <f t="shared" si="2"/>
        <v>Yes</v>
      </c>
    </row>
    <row r="29" spans="1:11" x14ac:dyDescent="0.25">
      <c r="A29" s="69" t="s">
        <v>846</v>
      </c>
      <c r="B29" s="33" t="s">
        <v>231</v>
      </c>
      <c r="C29" s="9">
        <v>55.219416201999998</v>
      </c>
      <c r="D29" s="9" t="str">
        <f>IF($B29="N/A","N/A",IF(C29&gt;75,"No",IF(C29&lt;15,"No","Yes")))</f>
        <v>Yes</v>
      </c>
      <c r="E29" s="9">
        <v>54.215070578000002</v>
      </c>
      <c r="F29" s="9" t="str">
        <f>IF($B29="N/A","N/A",IF(E29&gt;75,"No",IF(E29&lt;15,"No","Yes")))</f>
        <v>Yes</v>
      </c>
      <c r="G29" s="9">
        <v>53.848317926</v>
      </c>
      <c r="H29" s="9" t="str">
        <f>IF($B29="N/A","N/A",IF(G29&gt;75,"No",IF(G29&lt;15,"No","Yes")))</f>
        <v>Yes</v>
      </c>
      <c r="I29" s="10">
        <v>-1.82</v>
      </c>
      <c r="J29" s="10">
        <v>-0.67600000000000005</v>
      </c>
      <c r="K29" s="9" t="str">
        <f t="shared" si="2"/>
        <v>Yes</v>
      </c>
    </row>
    <row r="30" spans="1:11" x14ac:dyDescent="0.25">
      <c r="A30" s="69" t="s">
        <v>847</v>
      </c>
      <c r="B30" s="33" t="s">
        <v>232</v>
      </c>
      <c r="C30" s="9">
        <v>35.844670383999997</v>
      </c>
      <c r="D30" s="9" t="str">
        <f>IF($B30="N/A","N/A",IF(C30&gt;70,"No",IF(C30&lt;25,"No","Yes")))</f>
        <v>Yes</v>
      </c>
      <c r="E30" s="9">
        <v>36.781036704000002</v>
      </c>
      <c r="F30" s="9" t="str">
        <f>IF($B30="N/A","N/A",IF(E30&gt;70,"No",IF(E30&lt;25,"No","Yes")))</f>
        <v>Yes</v>
      </c>
      <c r="G30" s="9">
        <v>36.964276671999997</v>
      </c>
      <c r="H30" s="9" t="str">
        <f>IF($B30="N/A","N/A",IF(G30&gt;70,"No",IF(G30&lt;25,"No","Yes")))</f>
        <v>Yes</v>
      </c>
      <c r="I30" s="10">
        <v>2.6120000000000001</v>
      </c>
      <c r="J30" s="10">
        <v>0.49819999999999998</v>
      </c>
      <c r="K30" s="9" t="str">
        <f t="shared" si="2"/>
        <v>Yes</v>
      </c>
    </row>
    <row r="31" spans="1:11" x14ac:dyDescent="0.25">
      <c r="A31" s="69" t="s">
        <v>164</v>
      </c>
      <c r="B31" s="33" t="s">
        <v>218</v>
      </c>
      <c r="C31" s="9">
        <v>99.980587975000006</v>
      </c>
      <c r="D31" s="9" t="str">
        <f>IF($B31="N/A","N/A",IF(C31&gt;100,"No",IF(C31&lt;95,"No","Yes")))</f>
        <v>Yes</v>
      </c>
      <c r="E31" s="9">
        <v>99.956871844999995</v>
      </c>
      <c r="F31" s="9" t="str">
        <f>IF($B31="N/A","N/A",IF(E31&gt;100,"No",IF(E31&lt;95,"No","Yes")))</f>
        <v>Yes</v>
      </c>
      <c r="G31" s="9">
        <v>99.966521688</v>
      </c>
      <c r="H31" s="9" t="str">
        <f>IF($B31="N/A","N/A",IF(G31&gt;100,"No",IF(G31&lt;95,"No","Yes")))</f>
        <v>Yes</v>
      </c>
      <c r="I31" s="10">
        <v>-2.4E-2</v>
      </c>
      <c r="J31" s="10">
        <v>9.7000000000000003E-3</v>
      </c>
      <c r="K31" s="9" t="str">
        <f t="shared" si="2"/>
        <v>Yes</v>
      </c>
    </row>
    <row r="32" spans="1:11" x14ac:dyDescent="0.25">
      <c r="A32" s="27" t="s">
        <v>373</v>
      </c>
      <c r="B32" s="33" t="s">
        <v>245</v>
      </c>
      <c r="C32" s="9">
        <v>2.0479686889000002</v>
      </c>
      <c r="D32" s="9" t="str">
        <f>IF($B32="N/A","N/A",IF(C32&gt;5,"No",IF(C32&lt;1,"No","Yes")))</f>
        <v>Yes</v>
      </c>
      <c r="E32" s="9">
        <v>2.0011463742000002</v>
      </c>
      <c r="F32" s="9" t="str">
        <f>IF($B32="N/A","N/A",IF(E32&gt;5,"No",IF(E32&lt;1,"No","Yes")))</f>
        <v>Yes</v>
      </c>
      <c r="G32" s="9">
        <v>2.1752463046999999</v>
      </c>
      <c r="H32" s="9" t="str">
        <f>IF($B32="N/A","N/A",IF(G32&gt;5,"No",IF(G32&lt;1,"No","Yes")))</f>
        <v>Yes</v>
      </c>
      <c r="I32" s="10">
        <v>-2.29</v>
      </c>
      <c r="J32" s="10">
        <v>8.6999999999999993</v>
      </c>
      <c r="K32" s="9" t="str">
        <f t="shared" si="2"/>
        <v>Yes</v>
      </c>
    </row>
    <row r="33" spans="1:11" x14ac:dyDescent="0.25">
      <c r="A33" s="27" t="s">
        <v>375</v>
      </c>
      <c r="B33" s="33" t="s">
        <v>246</v>
      </c>
      <c r="C33" s="9">
        <v>95.107120277999996</v>
      </c>
      <c r="D33" s="9" t="str">
        <f>IF($B33="N/A","N/A",IF(C33&gt;98,"No",IF(C33&lt;8,"No","Yes")))</f>
        <v>Yes</v>
      </c>
      <c r="E33" s="9">
        <v>95.506602780999998</v>
      </c>
      <c r="F33" s="9" t="str">
        <f>IF($B33="N/A","N/A",IF(E33&gt;98,"No",IF(E33&lt;8,"No","Yes")))</f>
        <v>Yes</v>
      </c>
      <c r="G33" s="9">
        <v>95.494775695000001</v>
      </c>
      <c r="H33" s="9" t="str">
        <f>IF($B33="N/A","N/A",IF(G33&gt;98,"No",IF(G33&lt;8,"No","Yes")))</f>
        <v>Yes</v>
      </c>
      <c r="I33" s="10">
        <v>0.42</v>
      </c>
      <c r="J33" s="10">
        <v>-1.2E-2</v>
      </c>
      <c r="K33" s="9" t="str">
        <f t="shared" si="2"/>
        <v>Yes</v>
      </c>
    </row>
    <row r="34" spans="1:11" x14ac:dyDescent="0.25">
      <c r="A34" s="27" t="s">
        <v>376</v>
      </c>
      <c r="B34" s="49" t="s">
        <v>228</v>
      </c>
      <c r="C34" s="9">
        <v>0.73582069579999998</v>
      </c>
      <c r="D34" s="9" t="str">
        <f>IF($B34="N/A","N/A",IF(C34&gt;5,"No",IF(C34&lt;=0,"No","Yes")))</f>
        <v>Yes</v>
      </c>
      <c r="E34" s="9">
        <v>0.64803530389999997</v>
      </c>
      <c r="F34" s="9" t="str">
        <f>IF($B34="N/A","N/A",IF(E34&gt;5,"No",IF(E34&lt;=0,"No","Yes")))</f>
        <v>Yes</v>
      </c>
      <c r="G34" s="9">
        <v>0.62708536130000003</v>
      </c>
      <c r="H34" s="9" t="str">
        <f>IF($B34="N/A","N/A",IF(G34&gt;5,"No",IF(G34&lt;=0,"No","Yes")))</f>
        <v>Yes</v>
      </c>
      <c r="I34" s="10">
        <v>-11.9</v>
      </c>
      <c r="J34" s="10">
        <v>-3.23</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1787</v>
      </c>
      <c r="D6" s="9" t="str">
        <f>IF($B6="N/A","N/A",IF(C6&gt;15,"No",IF(C6&lt;-15,"No","Yes")))</f>
        <v>N/A</v>
      </c>
      <c r="E6" s="34">
        <v>3977</v>
      </c>
      <c r="F6" s="9" t="str">
        <f>IF($B6="N/A","N/A",IF(E6&gt;15,"No",IF(E6&lt;-15,"No","Yes")))</f>
        <v>N/A</v>
      </c>
      <c r="G6" s="34">
        <v>4221</v>
      </c>
      <c r="H6" s="9" t="str">
        <f>IF($B6="N/A","N/A",IF(G6&gt;15,"No",IF(G6&lt;-15,"No","Yes")))</f>
        <v>N/A</v>
      </c>
      <c r="I6" s="10">
        <v>122.6</v>
      </c>
      <c r="J6" s="10">
        <v>6.1349999999999998</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930.58701735</v>
      </c>
      <c r="D9" s="9" t="str">
        <f>IF($B9="N/A","N/A",IF(C9&gt;15,"No",IF(C9&lt;-15,"No","Yes")))</f>
        <v>N/A</v>
      </c>
      <c r="E9" s="35">
        <v>855.26552677999996</v>
      </c>
      <c r="F9" s="9" t="str">
        <f>IF($B9="N/A","N/A",IF(E9&gt;15,"No",IF(E9&lt;-15,"No","Yes")))</f>
        <v>N/A</v>
      </c>
      <c r="G9" s="35">
        <v>891.76853826000001</v>
      </c>
      <c r="H9" s="9" t="str">
        <f>IF($B9="N/A","N/A",IF(G9&gt;15,"No",IF(G9&lt;-15,"No","Yes")))</f>
        <v>N/A</v>
      </c>
      <c r="I9" s="10">
        <v>-8.09</v>
      </c>
      <c r="J9" s="10">
        <v>4.2679999999999998</v>
      </c>
      <c r="K9" s="9" t="str">
        <f t="shared" si="0"/>
        <v>Yes</v>
      </c>
    </row>
    <row r="10" spans="1:11" x14ac:dyDescent="0.25">
      <c r="A10" s="69" t="s">
        <v>655</v>
      </c>
      <c r="B10" s="33" t="s">
        <v>241</v>
      </c>
      <c r="C10" s="8">
        <v>91.494124231000001</v>
      </c>
      <c r="D10" s="9" t="str">
        <f>IF($B10="N/A","N/A",IF(C10&gt;99,"No",IF(C10&lt;75,"No","Yes")))</f>
        <v>Yes</v>
      </c>
      <c r="E10" s="8">
        <v>91.425697761999999</v>
      </c>
      <c r="F10" s="9" t="str">
        <f>IF($B10="N/A","N/A",IF(E10&gt;99,"No",IF(E10&lt;75,"No","Yes")))</f>
        <v>Yes</v>
      </c>
      <c r="G10" s="8">
        <v>91.352760008999994</v>
      </c>
      <c r="H10" s="9" t="str">
        <f>IF($B10="N/A","N/A",IF(G10&gt;99,"No",IF(G10&lt;75,"No","Yes")))</f>
        <v>Yes</v>
      </c>
      <c r="I10" s="10">
        <v>-7.4999999999999997E-2</v>
      </c>
      <c r="J10" s="10">
        <v>-0.08</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8.1141578063999997</v>
      </c>
      <c r="D12" s="9" t="str">
        <f>IF($B12="N/A","N/A",IF(C12&gt;10,"No",IF(C12&lt;=0,"No","Yes")))</f>
        <v>Yes</v>
      </c>
      <c r="E12" s="9">
        <v>8.1719889364</v>
      </c>
      <c r="F12" s="9" t="str">
        <f>IF($B12="N/A","N/A",IF(E12&gt;10,"No",IF(E12&lt;=0,"No","Yes")))</f>
        <v>Yes</v>
      </c>
      <c r="G12" s="9">
        <v>8.1497275526999999</v>
      </c>
      <c r="H12" s="9" t="str">
        <f>IF($B12="N/A","N/A",IF(G12&gt;10,"No",IF(G12&lt;=0,"No","Yes")))</f>
        <v>Yes</v>
      </c>
      <c r="I12" s="10">
        <v>0.7127</v>
      </c>
      <c r="J12" s="10">
        <v>-0.27200000000000002</v>
      </c>
      <c r="K12" s="9" t="str">
        <f t="shared" si="0"/>
        <v>Yes</v>
      </c>
    </row>
    <row r="13" spans="1:11" x14ac:dyDescent="0.25">
      <c r="A13" s="69" t="s">
        <v>658</v>
      </c>
      <c r="B13" s="49" t="s">
        <v>228</v>
      </c>
      <c r="C13" s="9">
        <v>0.39171796310000001</v>
      </c>
      <c r="D13" s="9" t="str">
        <f>IF($B13="N/A","N/A",IF(C13&gt;5,"No",IF(C13&lt;=0,"No","Yes")))</f>
        <v>Yes</v>
      </c>
      <c r="E13" s="9">
        <v>0.4023133015</v>
      </c>
      <c r="F13" s="9" t="str">
        <f>IF($B13="N/A","N/A",IF(E13&gt;5,"No",IF(E13&lt;=0,"No","Yes")))</f>
        <v>Yes</v>
      </c>
      <c r="G13" s="9">
        <v>0.49751243779999998</v>
      </c>
      <c r="H13" s="9" t="str">
        <f>IF($B13="N/A","N/A",IF(G13&gt;5,"No",IF(G13&lt;=0,"No","Yes")))</f>
        <v>Yes</v>
      </c>
      <c r="I13" s="10">
        <v>2.7050000000000001</v>
      </c>
      <c r="J13" s="10">
        <v>23.66</v>
      </c>
      <c r="K13" s="9" t="str">
        <f t="shared" si="0"/>
        <v>Yes</v>
      </c>
    </row>
    <row r="14" spans="1:11" x14ac:dyDescent="0.25">
      <c r="A14" s="69" t="s">
        <v>163</v>
      </c>
      <c r="B14" s="33" t="s">
        <v>218</v>
      </c>
      <c r="C14" s="9">
        <v>100</v>
      </c>
      <c r="D14" s="9" t="str">
        <f>IF($B14="N/A","N/A",IF(C14&gt;100,"No",IF(C14&lt;95,"No","Yes")))</f>
        <v>Yes</v>
      </c>
      <c r="E14" s="9">
        <v>99.874277093000003</v>
      </c>
      <c r="F14" s="9" t="str">
        <f>IF($B14="N/A","N/A",IF(E14&gt;100,"No",IF(E14&lt;95,"No","Yes")))</f>
        <v>Yes</v>
      </c>
      <c r="G14" s="9">
        <v>100</v>
      </c>
      <c r="H14" s="9" t="str">
        <f>IF($B14="N/A","N/A",IF(G14&gt;100,"No",IF(G14&lt;95,"No","Yes")))</f>
        <v>Yes</v>
      </c>
      <c r="I14" s="10">
        <v>-0.126</v>
      </c>
      <c r="J14" s="10">
        <v>0.12590000000000001</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5.8198097369999999</v>
      </c>
      <c r="D16" s="9" t="str">
        <f>IF($B16="N/A","N/A",IF(C16&gt;30,"No",IF(C16&lt;5,"No","Yes")))</f>
        <v>Yes</v>
      </c>
      <c r="E16" s="9">
        <v>6.5124465677999996</v>
      </c>
      <c r="F16" s="9" t="str">
        <f>IF($B16="N/A","N/A",IF(E16&gt;30,"No",IF(E16&lt;5,"No","Yes")))</f>
        <v>Yes</v>
      </c>
      <c r="G16" s="9">
        <v>6.0886045960999997</v>
      </c>
      <c r="H16" s="9" t="str">
        <f>IF($B16="N/A","N/A",IF(G16&gt;30,"No",IF(G16&lt;5,"No","Yes")))</f>
        <v>Yes</v>
      </c>
      <c r="I16" s="10">
        <v>11.9</v>
      </c>
      <c r="J16" s="10">
        <v>-6.51</v>
      </c>
      <c r="K16" s="9" t="str">
        <f t="shared" si="0"/>
        <v>Yes</v>
      </c>
    </row>
    <row r="17" spans="1:11" x14ac:dyDescent="0.25">
      <c r="A17" s="69" t="s">
        <v>846</v>
      </c>
      <c r="B17" s="33" t="s">
        <v>231</v>
      </c>
      <c r="C17" s="9">
        <v>51.315053161999998</v>
      </c>
      <c r="D17" s="9" t="str">
        <f>IF($B17="N/A","N/A",IF(C17&gt;75,"No",IF(C17&lt;15,"No","Yes")))</f>
        <v>Yes</v>
      </c>
      <c r="E17" s="9">
        <v>50.037716871999997</v>
      </c>
      <c r="F17" s="9" t="str">
        <f>IF($B17="N/A","N/A",IF(E17&gt;75,"No",IF(E17&lt;15,"No","Yes")))</f>
        <v>Yes</v>
      </c>
      <c r="G17" s="9">
        <v>51.457000710999999</v>
      </c>
      <c r="H17" s="9" t="str">
        <f>IF($B17="N/A","N/A",IF(G17&gt;75,"No",IF(G17&lt;15,"No","Yes")))</f>
        <v>Yes</v>
      </c>
      <c r="I17" s="10">
        <v>-2.4900000000000002</v>
      </c>
      <c r="J17" s="10">
        <v>2.8359999999999999</v>
      </c>
      <c r="K17" s="9" t="str">
        <f t="shared" si="0"/>
        <v>Yes</v>
      </c>
    </row>
    <row r="18" spans="1:11" x14ac:dyDescent="0.25">
      <c r="A18" s="69" t="s">
        <v>847</v>
      </c>
      <c r="B18" s="33" t="s">
        <v>232</v>
      </c>
      <c r="C18" s="9">
        <v>42.865137101000002</v>
      </c>
      <c r="D18" s="9" t="str">
        <f>IF($B18="N/A","N/A",IF(C18&gt;70,"No",IF(C18&lt;25,"No","Yes")))</f>
        <v>Yes</v>
      </c>
      <c r="E18" s="9">
        <v>43.449836560000001</v>
      </c>
      <c r="F18" s="9" t="str">
        <f>IF($B18="N/A","N/A",IF(E18&gt;70,"No",IF(E18&lt;25,"No","Yes")))</f>
        <v>Yes</v>
      </c>
      <c r="G18" s="9">
        <v>42.454394692999998</v>
      </c>
      <c r="H18" s="9" t="str">
        <f>IF($B18="N/A","N/A",IF(G18&gt;70,"No",IF(G18&lt;25,"No","Yes")))</f>
        <v>Yes</v>
      </c>
      <c r="I18" s="10">
        <v>1.3640000000000001</v>
      </c>
      <c r="J18" s="10">
        <v>-2.29</v>
      </c>
      <c r="K18" s="9" t="str">
        <f t="shared" si="0"/>
        <v>Yes</v>
      </c>
    </row>
    <row r="19" spans="1:11" x14ac:dyDescent="0.25">
      <c r="A19" s="69" t="s">
        <v>164</v>
      </c>
      <c r="B19" s="33" t="s">
        <v>218</v>
      </c>
      <c r="C19" s="9">
        <v>99.944040290999993</v>
      </c>
      <c r="D19" s="9" t="str">
        <f>IF($B19="N/A","N/A",IF(C19&gt;100,"No",IF(C19&lt;95,"No","Yes")))</f>
        <v>Yes</v>
      </c>
      <c r="E19" s="9">
        <v>99.723409605000001</v>
      </c>
      <c r="F19" s="9" t="str">
        <f>IF($B19="N/A","N/A",IF(E19&gt;100,"No",IF(E19&lt;95,"No","Yes")))</f>
        <v>Yes</v>
      </c>
      <c r="G19" s="9">
        <v>99.786780383999997</v>
      </c>
      <c r="H19" s="9" t="str">
        <f>IF($B19="N/A","N/A",IF(G19&gt;100,"No",IF(G19&lt;95,"No","Yes")))</f>
        <v>Yes</v>
      </c>
      <c r="I19" s="10">
        <v>-0.221</v>
      </c>
      <c r="J19" s="10">
        <v>6.3500000000000001E-2</v>
      </c>
      <c r="K19" s="9" t="str">
        <f t="shared" si="0"/>
        <v>Yes</v>
      </c>
    </row>
    <row r="20" spans="1:11" x14ac:dyDescent="0.25">
      <c r="A20" s="27" t="s">
        <v>373</v>
      </c>
      <c r="B20" s="33" t="s">
        <v>245</v>
      </c>
      <c r="C20" s="9">
        <v>23.614997202000001</v>
      </c>
      <c r="D20" s="9" t="str">
        <f>IF($B20="N/A","N/A",IF(C20&gt;5,"No",IF(C20&lt;1,"No","Yes")))</f>
        <v>No</v>
      </c>
      <c r="E20" s="9">
        <v>20.266532561999998</v>
      </c>
      <c r="F20" s="9" t="str">
        <f>IF($B20="N/A","N/A",IF(E20&gt;5,"No",IF(E20&lt;1,"No","Yes")))</f>
        <v>No</v>
      </c>
      <c r="G20" s="9">
        <v>19.639895759000002</v>
      </c>
      <c r="H20" s="9" t="str">
        <f>IF($B20="N/A","N/A",IF(G20&gt;5,"No",IF(G20&lt;1,"No","Yes")))</f>
        <v>No</v>
      </c>
      <c r="I20" s="10">
        <v>-14.2</v>
      </c>
      <c r="J20" s="10">
        <v>-3.09</v>
      </c>
      <c r="K20" s="9" t="str">
        <f t="shared" si="0"/>
        <v>Yes</v>
      </c>
    </row>
    <row r="21" spans="1:11" x14ac:dyDescent="0.25">
      <c r="A21" s="27" t="s">
        <v>375</v>
      </c>
      <c r="B21" s="33" t="s">
        <v>246</v>
      </c>
      <c r="C21" s="9">
        <v>52.042529379000001</v>
      </c>
      <c r="D21" s="9" t="str">
        <f>IF($B21="N/A","N/A",IF(C21&gt;98,"No",IF(C21&lt;8,"No","Yes")))</f>
        <v>Yes</v>
      </c>
      <c r="E21" s="9">
        <v>57.379934624000001</v>
      </c>
      <c r="F21" s="9" t="str">
        <f>IF($B21="N/A","N/A",IF(E21&gt;98,"No",IF(E21&lt;8,"No","Yes")))</f>
        <v>Yes</v>
      </c>
      <c r="G21" s="9">
        <v>56.811182184000003</v>
      </c>
      <c r="H21" s="9" t="str">
        <f>IF($B21="N/A","N/A",IF(G21&gt;98,"No",IF(G21&lt;8,"No","Yes")))</f>
        <v>Yes</v>
      </c>
      <c r="I21" s="10">
        <v>10.26</v>
      </c>
      <c r="J21" s="10">
        <v>-0.99099999999999999</v>
      </c>
      <c r="K21" s="9" t="str">
        <f t="shared" si="0"/>
        <v>Yes</v>
      </c>
    </row>
    <row r="22" spans="1:11" x14ac:dyDescent="0.25">
      <c r="A22" s="27" t="s">
        <v>376</v>
      </c>
      <c r="B22" s="49" t="s">
        <v>228</v>
      </c>
      <c r="C22" s="9">
        <v>1.3430330161999999</v>
      </c>
      <c r="D22" s="9" t="str">
        <f>IF($B22="N/A","N/A",IF(C22&gt;5,"No",IF(C22&lt;=0,"No","Yes")))</f>
        <v>Yes</v>
      </c>
      <c r="E22" s="9">
        <v>1.9109881820000001</v>
      </c>
      <c r="F22" s="9" t="str">
        <f>IF($B22="N/A","N/A",IF(E22&gt;5,"No",IF(E22&lt;=0,"No","Yes")))</f>
        <v>Yes</v>
      </c>
      <c r="G22" s="9">
        <v>2.3691068466999998</v>
      </c>
      <c r="H22" s="9" t="str">
        <f>IF($B22="N/A","N/A",IF(G22&gt;5,"No",IF(G22&lt;=0,"No","Yes")))</f>
        <v>Yes</v>
      </c>
      <c r="I22" s="10">
        <v>42.29</v>
      </c>
      <c r="J22" s="10">
        <v>23.97</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2025-04-09T17:57:39Z</dcterms:modified>
  <dc:language>English</dc:language>
</cp:coreProperties>
</file>