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CEFE528-1AC9-4A2F-AB4B-A84943F8A84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<sst xmlns="http://schemas.openxmlformats.org/spreadsheetml/2006/main" count="6937" uniqueCount="1749">
  <si>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</si>
  <si>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</si>
  <si>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</si>
  <si>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</si>
  <si>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</si>
  <si>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</si>
  <si>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</si>
  <si>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</si>
  <si>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</si>
  <si>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</si>
  <si>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</si>
  <si>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</si>
  <si>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</si>
  <si>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</si>
  <si>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</si>
  <si>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</si>
  <si>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</si>
  <si>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</si>
  <si>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</si>
  <si>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</si>
  <si>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</si>
  <si>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</si>
  <si>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</si>
  <si>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</si>
  <si>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</si>
  <si>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</si>
  <si>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</si>
  <si>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</si>
  <si>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</si>
  <si>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</si>
  <si>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</si>
  <si>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</si>
  <si>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</si>
  <si>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</si>
  <si>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</si>
  <si>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</si>
  <si>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</si>
  <si>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</si>
  <si>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</si>
  <si>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</si>
  <si>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</si>
  <si>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</si>
  <si>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</si>
  <si>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</si>
  <si>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</si>
  <si>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</si>
  <si>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</si>
  <si>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</si>
  <si>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</si>
  <si>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</si>
  <si>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</si>
  <si>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</si>
  <si>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</si>
  <si>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</si>
  <si>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</si>
  <si>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</si>
  <si>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</si>
  <si>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</si>
  <si>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</si>
  <si>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</si>
  <si>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</si>
  <si>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</si>
  <si>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</si>
  <si>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</si>
  <si>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</si>
  <si>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</si>
  <si>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</si>
  <si>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</si>
  <si>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</si>
  <si>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</si>
  <si>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</si>
  <si>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</si>
  <si>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</si>
  <si>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</si>
  <si>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</si>
  <si>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</si>
  <si>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</si>
  <si>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</si>
  <si>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</si>
  <si>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</si>
  <si>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</si>
  <si>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</si>
  <si>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</si>
  <si>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</si>
  <si>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</si>
  <si>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</si>
  <si>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</si>
  <si>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</si>
  <si>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</si>
  <si>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</si>
  <si>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</si>
  <si>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</si>
  <si>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</si>
  <si>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</si>
  <si>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</si>
  <si>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</si>
  <si>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</si>
  <si>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</si>
  <si>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</si>
  <si>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</si>
  <si>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</si>
  <si>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</si>
  <si>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</si>
  <si>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</si>
  <si>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</si>
  <si>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</si>
  <si>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</si>
  <si>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</si>
  <si>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</si>
  <si>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</si>
  <si>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</si>
  <si>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</si>
  <si>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</si>
  <si>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</si>
  <si>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</si>
  <si>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</si>
  <si>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</si>
  <si>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</si>
  <si>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</si>
  <si>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</si>
  <si>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</si>
  <si>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</si>
  <si>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</si>
  <si>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</si>
  <si>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</si>
  <si>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</si>
  <si>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</si>
  <si>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</si>
  <si>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</si>
  <si>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</si>
  <si>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</si>
  <si>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</si>
  <si>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</si>
  <si>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</si>
  <si>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</si>
  <si>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</si>
  <si>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</si>
  <si>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</si>
  <si>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</si>
  <si>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</si>
  <si>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</si>
  <si>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</si>
  <si>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</si>
  <si>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</si>
  <si>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</si>
  <si>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</si>
  <si>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</si>
  <si>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</si>
  <si>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</si>
  <si>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</si>
  <si>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</si>
  <si>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</si>
  <si>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</si>
  <si>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</si>
  <si>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</si>
  <si>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</si>
  <si>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</si>
  <si>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</si>
  <si>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</si>
  <si>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</si>
  <si>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</si>
  <si>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</si>
  <si>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</si>
  <si>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</si>
  <si>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</si>
  <si>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</si>
  <si>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</si>
  <si>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</si>
  <si>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</si>
  <si>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</si>
  <si>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</si>
  <si>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</si>
  <si>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</si>
  <si>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</si>
  <si>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</si>
  <si>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</si>
  <si>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</si>
  <si>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</si>
  <si>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</si>
  <si>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</si>
  <si>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</si>
  <si>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</si>
  <si>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</si>
  <si>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</si>
  <si>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</si>
  <si>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</si>
  <si>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</si>
  <si>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</si>
  <si>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</si>
  <si>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</si>
  <si>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</si>
  <si>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</si>
  <si>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</si>
  <si>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</si>
  <si>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</si>
  <si>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</si>
  <si>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</si>
  <si>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</si>
  <si>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</si>
  <si>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</si>
  <si>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</si>
  <si>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</si>
  <si>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</si>
  <si>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</si>
  <si>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</si>
  <si>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</si>
  <si>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</si>
  <si>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</si>
  <si>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</si>
  <si>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</si>
  <si>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</si>
  <si>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</si>
  <si>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</si>
  <si>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</si>
  <si>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</si>
  <si>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</si>
  <si>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</si>
  <si>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</si>
  <si>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</si>
  <si>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</si>
  <si>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</si>
  <si>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</si>
  <si>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</si>
  <si>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</si>
  <si>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</si>
  <si>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</si>
  <si>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</si>
  <si>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</si>
  <si>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</si>
  <si>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</si>
  <si>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</si>
  <si>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</si>
  <si>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</si>
  <si>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</si>
  <si>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</si>
  <si>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</si>
  <si>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</si>
  <si>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</si>
  <si>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</si>
  <si>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</si>
  <si>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</si>
  <si>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</si>
  <si>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</si>
  <si>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</si>
  <si>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</si>
  <si>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</si>
  <si>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</si>
  <si>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</si>
  <si>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</si>
  <si>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</si>
  <si>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</si>
  <si>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</si>
  <si>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</si>
  <si>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</si>
  <si>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</si>
  <si>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</si>
  <si>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</si>
  <si>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</si>
  <si>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</si>
  <si>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</si>
  <si>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</si>
  <si>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</si>
  <si>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</si>
  <si>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</si>
  <si>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</si>
  <si>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</si>
  <si>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</si>
  <si>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</si>
  <si>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</si>
  <si>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</si>
  <si>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</si>
  <si>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</si>
  <si>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</si>
  <si>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</si>
  <si>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</si>
  <si>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</si>
  <si>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</si>
  <si>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</si>
  <si>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</si>
  <si>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</si>
  <si>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</si>
  <si>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</si>
  <si>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</si>
  <si>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</si>
  <si>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</si>
  <si>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</si>
  <si>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</si>
  <si>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</si>
  <si>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</si>
  <si>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</si>
  <si>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</si>
  <si>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</si>
  <si>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</si>
  <si>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</si>
  <si>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</si>
  <si>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</si>
  <si>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</si>
  <si>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</si>
  <si>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</si>
  <si>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</si>
  <si>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</si>
  <si>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</si>
  <si>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</si>
  <si>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</si>
  <si>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</si>
  <si>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</si>
  <si>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</si>
  <si>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</si>
  <si>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</si>
  <si>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</si>
  <si>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</si>
  <si>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</si>
  <si>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</si>
  <si>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</si>
  <si>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</si>
  <si>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</si>
  <si>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</si>
  <si>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</si>
  <si>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</si>
  <si>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</si>
  <si>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</si>
  <si>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</si>
  <si>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</si>
  <si>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</si>
  <si>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</si>
  <si>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</si>
  <si>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</si>
  <si>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</si>
  <si>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</si>
  <si>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</si>
  <si>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</si>
  <si>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</si>
  <si>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</si>
  <si>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</si>
  <si>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</si>
  <si>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</si>
  <si>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</si>
  <si>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</si>
  <si>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</si>
  <si>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</si>
  <si>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</si>
  <si>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</si>
  <si>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</si>
  <si>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</si>
  <si>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</si>
  <si>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</si>
  <si>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</si>
  <si>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</si>
  <si>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</si>
  <si>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</si>
  <si>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</si>
  <si>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</si>
  <si>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</si>
  <si>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</si>
  <si>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</si>
  <si>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</si>
  <si>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</si>
  <si>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</si>
  <si>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</si>
  <si>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</si>
  <si>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</si>
  <si>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</si>
  <si>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</si>
  <si>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</si>
  <si>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</si>
  <si>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</si>
  <si>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</si>
  <si>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</si>
  <si>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</si>
  <si>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</si>
  <si>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</si>
  <si>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</si>
  <si>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</si>
  <si>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</si>
  <si>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</si>
  <si>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</si>
  <si>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</si>
  <si>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</si>
  <si>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</si>
  <si>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</si>
  <si>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</si>
  <si>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</si>
  <si>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</si>
  <si>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</si>
  <si>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</si>
  <si>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</si>
  <si>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</si>
  <si>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</si>
  <si>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</si>
  <si>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</si>
  <si>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</si>
  <si>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</si>
  <si>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</si>
  <si>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</si>
  <si>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</si>
  <si>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</si>
  <si>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</si>
  <si>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</si>
  <si>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</si>
  <si>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</si>
  <si>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</si>
  <si>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</si>
  <si>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</si>
  <si>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</si>
  <si>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</si>
  <si>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</si>
  <si>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</si>
  <si>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</si>
  <si>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</si>
  <si>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</si>
  <si>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</si>
  <si>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</si>
  <si>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</si>
  <si>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</si>
  <si>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</si>
  <si>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</si>
  <si>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</si>
  <si>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</si>
  <si>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</si>
  <si>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</si>
  <si>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</si>
  <si>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</si>
  <si>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</si>
  <si>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</si>
  <si>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</si>
  <si>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</si>
  <si>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</si>
  <si>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</si>
  <si>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</si>
  <si>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</si>
  <si>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</si>
  <si>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</si>
  <si>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</si>
  <si>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</si>
  <si>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</si>
  <si>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</si>
  <si>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</si>
  <si>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</si>
  <si>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</si>
  <si>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</si>
  <si>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</si>
  <si>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</si>
  <si>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</si>
  <si>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</si>
  <si>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</si>
  <si>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</si>
  <si>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</si>
  <si>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</si>
  <si>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</si>
  <si>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</si>
  <si>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</si>
  <si>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</si>
  <si>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</si>
  <si>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</si>
  <si>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</si>
  <si>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</si>
  <si>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</si>
  <si>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</si>
  <si>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</si>
  <si>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</si>
  <si>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</si>
  <si>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</si>
  <si>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</si>
  <si>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</si>
  <si>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</si>
  <si>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</si>
  <si>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</si>
  <si>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</si>
  <si>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</si>
  <si>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</si>
  <si>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</si>
  <si>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</si>
  <si>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</si>
  <si>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</si>
  <si>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</si>
  <si>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</si>
  <si>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</si>
  <si>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</si>
  <si>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</si>
  <si>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</si>
  <si>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</si>
  <si>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</si>
  <si>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</si>
  <si>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</si>
  <si>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</si>
  <si>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</si>
  <si>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</si>
  <si>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</si>
  <si>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</si>
  <si>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</si>
  <si>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</si>
  <si>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</si>
  <si>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</si>
  <si>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</si>
  <si>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</si>
  <si>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</si>
  <si>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</si>
  <si>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</si>
  <si>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</si>
  <si>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</si>
  <si>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</si>
  <si>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</si>
  <si>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</si>
  <si>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</si>
  <si>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</si>
  <si>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</si>
  <si>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</si>
  <si>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</si>
  <si>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</si>
  <si>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</si>
  <si>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</si>
  <si>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</si>
  <si>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</si>
  <si>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</si>
  <si>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</si>
  <si>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</si>
  <si>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</si>
  <si>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</si>
  <si>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</si>
  <si>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</si>
  <si>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</si>
  <si>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</si>
  <si>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</si>
  <si>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</si>
  <si>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</si>
  <si>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</si>
  <si>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</si>
  <si>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</si>
  <si>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</si>
  <si>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</si>
  <si>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</si>
  <si>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</si>
  <si>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</si>
  <si>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</si>
  <si>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</si>
  <si>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</si>
  <si>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</si>
  <si>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</si>
  <si>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</si>
  <si>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</si>
  <si>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</si>
  <si>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</si>
  <si>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</si>
  <si>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</si>
  <si>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</si>
  <si>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</si>
  <si>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</si>
  <si>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</si>
  <si>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</si>
  <si>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</si>
  <si>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</si>
  <si>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</si>
  <si>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</si>
  <si>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</si>
  <si>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</si>
  <si>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</si>
  <si>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</si>
  <si>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</si>
  <si>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</si>
  <si>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</si>
  <si>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</si>
  <si>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</si>
  <si>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</si>
  <si>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</si>
  <si>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</si>
  <si>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</si>
  <si>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</si>
  <si>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</si>
  <si>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</si>
  <si>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</si>
  <si>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</si>
  <si>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</si>
  <si>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</si>
  <si>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</si>
  <si>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</si>
  <si>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</si>
  <si>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</si>
  <si>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</si>
  <si>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</si>
  <si>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</si>
  <si>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</si>
  <si>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</si>
  <si>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</si>
  <si>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</si>
  <si>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</si>
  <si>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</si>
  <si>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</si>
  <si>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</si>
  <si>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</si>
  <si>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</si>
  <si>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</si>
  <si>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</si>
  <si>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</si>
  <si>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</si>
  <si>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</si>
  <si>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</si>
  <si>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</si>
  <si>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</si>
  <si>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</si>
  <si>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</si>
  <si>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</si>
  <si>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</si>
  <si>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</si>
  <si>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</si>
  <si>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</si>
  <si>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</si>
  <si>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</si>
  <si>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</si>
  <si>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</si>
  <si>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</si>
  <si>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</si>
  <si>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</si>
  <si>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</si>
  <si>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</si>
  <si>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</si>
  <si>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</si>
  <si>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</si>
  <si>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</si>
  <si>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</si>
  <si>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</si>
  <si>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</si>
  <si>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</si>
  <si>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</si>
  <si>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</si>
  <si>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</si>
  <si>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</si>
  <si>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</si>
  <si>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</si>
  <si>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</si>
  <si>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</si>
  <si>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</si>
  <si>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</si>
  <si>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</si>
  <si>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</si>
  <si>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</si>
  <si>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</si>
  <si>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</si>
  <si>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</si>
  <si>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</si>
  <si>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</si>
  <si>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</si>
  <si>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</si>
  <si>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</si>
  <si>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</si>
  <si>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</si>
  <si>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</si>
  <si>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</si>
  <si>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</si>
  <si>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</si>
  <si>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</si>
  <si>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</si>
  <si>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</si>
  <si>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</si>
  <si>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</si>
  <si>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</si>
  <si>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</si>
  <si>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</si>
  <si>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</si>
  <si>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</si>
  <si>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</si>
  <si>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</si>
  <si>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</si>
  <si>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</si>
  <si>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</si>
  <si>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</si>
  <si>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</si>
  <si>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</si>
  <si>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</si>
  <si>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</si>
  <si>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</si>
  <si>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</si>
  <si>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</si>
  <si>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</si>
  <si>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</si>
  <si>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</si>
  <si>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</si>
  <si>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</si>
  <si>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</si>
  <si>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</si>
  <si>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</si>
  <si>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</si>
  <si>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</si>
  <si>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</si>
  <si>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</si>
  <si>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</si>
  <si>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</si>
  <si>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</si>
  <si>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</si>
  <si>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</si>
  <si>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</si>
  <si>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</si>
  <si>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</si>
  <si>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</si>
  <si>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</si>
  <si>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</si>
  <si>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</si>
  <si>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</si>
  <si>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</si>
  <si>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</si>
  <si>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</si>
  <si>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</si>
  <si>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</si>
  <si>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</si>
  <si>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</si>
  <si>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</si>
  <si>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</si>
  <si>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</si>
  <si>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</si>
  <si>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</si>
  <si>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</si>
  <si>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</si>
  <si>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</si>
  <si>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</si>
  <si>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</si>
  <si>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</si>
  <si>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</si>
  <si>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</si>
  <si>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</si>
  <si>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</si>
  <si>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</si>
  <si>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</si>
  <si>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</si>
  <si>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</si>
  <si>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</si>
  <si>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</si>
  <si>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</si>
  <si>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</si>
  <si>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</si>
  <si>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</si>
  <si>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</si>
  <si>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</si>
  <si>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</si>
  <si>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</si>
  <si>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</si>
  <si>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</si>
  <si>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</si>
  <si>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</si>
  <si>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</si>
  <si>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</si>
  <si>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</si>
  <si>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</si>
  <si>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</si>
  <si>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</si>
  <si>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</si>
  <si>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</si>
  <si>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</si>
  <si>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</si>
  <si>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</si>
  <si>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</si>
  <si>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</si>
  <si>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</si>
  <si>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</si>
  <si>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</si>
  <si>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</si>
  <si>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</si>
  <si>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</si>
  <si>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</si>
  <si>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</si>
  <si>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</si>
  <si>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</si>
  <si>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</si>
  <si>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</si>
  <si>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</si>
  <si>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</si>
  <si>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</si>
  <si>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</si>
  <si>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</si>
  <si>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</si>
  <si>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</si>
  <si>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</si>
  <si>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</si>
  <si>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</si>
  <si>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</si>
  <si>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</si>
  <si>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</si>
  <si>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</si>
  <si>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</si>
  <si>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</si>
  <si>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</si>
  <si>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</si>
  <si>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</si>
  <si>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</si>
  <si>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</si>
  <si>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</si>
  <si>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</si>
  <si>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</si>
  <si>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</si>
  <si>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</si>
  <si>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</si>
  <si>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</si>
  <si>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</si>
  <si>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</si>
  <si>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</si>
  <si>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</si>
  <si>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</si>
  <si>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</si>
  <si>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</si>
  <si>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</si>
  <si>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</si>
  <si>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</si>
  <si>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</si>
  <si>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</si>
  <si>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</si>
  <si>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</si>
  <si>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</si>
  <si>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</si>
  <si>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</si>
  <si>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</si>
  <si>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</si>
  <si>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</si>
  <si>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</si>
  <si>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</si>
  <si>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</si>
  <si>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</si>
  <si>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</si>
  <si>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</si>
  <si>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</si>
  <si>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</si>
  <si>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</si>
  <si>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</si>
  <si>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</si>
  <si>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</si>
  <si>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</si>
  <si>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</si>
  <si>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</si>
  <si>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</si>
  <si>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</si>
  <si>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</si>
  <si>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</si>
  <si>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</si>
  <si>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</si>
  <si>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</si>
  <si>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</si>
  <si>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</si>
  <si>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</si>
  <si>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</si>
  <si>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</si>
  <si>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</si>
  <si>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</si>
  <si>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</si>
  <si>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</si>
  <si>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</si>
  <si>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</si>
  <si>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</si>
  <si>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</si>
  <si>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</si>
  <si>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</si>
  <si>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</si>
  <si>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</si>
  <si>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</si>
  <si>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</si>
  <si>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</si>
  <si>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</si>
  <si>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</si>
  <si>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</si>
  <si>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</si>
  <si>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</si>
  <si>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</si>
  <si>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</si>
  <si>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</si>
  <si>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</si>
  <si>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</si>
  <si>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</si>
  <si>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</si>
  <si>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</si>
  <si>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</si>
  <si>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</si>
  <si>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</si>
  <si>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</si>
  <si>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</si>
  <si>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</si>
  <si>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</si>
  <si>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</si>
  <si>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</si>
  <si>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</si>
  <si>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</si>
  <si>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</si>
  <si>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</si>
  <si>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</si>
  <si>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</si>
  <si>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</si>
  <si>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</si>
  <si>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</si>
  <si>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</si>
  <si>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</si>
  <si>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</si>
  <si>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</si>
  <si>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</si>
  <si>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</si>
  <si>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</si>
  <si>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</si>
  <si>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</si>
  <si>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</si>
  <si>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</si>
  <si>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</si>
  <si>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</si>
  <si>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</si>
  <si>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</si>
  <si>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</si>
  <si>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</si>
  <si>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</si>
  <si>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</si>
  <si>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</si>
  <si>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</si>
  <si>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</si>
  <si>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</si>
  <si>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</si>
  <si>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</si>
  <si>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</si>
  <si>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</si>
  <si>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</si>
  <si>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</si>
  <si>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</si>
  <si>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</si>
  <si>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</si>
  <si>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</si>
  <si>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</si>
  <si>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</si>
  <si>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</si>
  <si>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</si>
  <si>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</si>
  <si>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</si>
  <si>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</si>
  <si>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</si>
  <si>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</si>
  <si>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</si>
  <si>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</si>
  <si>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</si>
  <si>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</si>
  <si>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</si>
  <si>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</si>
  <si>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</si>
  <si>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</si>
  <si>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</si>
  <si>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</si>
  <si>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</si>
  <si>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</si>
  <si>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</si>
  <si>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</si>
  <si>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</si>
  <si>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</si>
  <si>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</si>
  <si>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</si>
  <si>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</si>
  <si>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</si>
  <si>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</si>
  <si>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</si>
  <si>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</si>
  <si>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</si>
  <si>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</si>
  <si>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</si>
  <si>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</si>
  <si>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</si>
  <si>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</si>
  <si>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</si>
  <si>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</si>
  <si>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</si>
  <si>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</si>
  <si>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</si>
  <si>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</si>
  <si>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</si>
  <si>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</si>
  <si>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</si>
  <si>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</si>
  <si>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</si>
  <si>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</si>
  <si>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</si>
  <si>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</si>
  <si>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</si>
  <si>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</si>
  <si>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</si>
  <si>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</si>
  <si>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</si>
  <si>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</si>
  <si>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</si>
  <si>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</si>
  <si>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</si>
  <si>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</si>
  <si>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</si>
  <si>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</si>
  <si>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</si>
  <si>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</si>
  <si>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</si>
  <si>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</si>
  <si>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</si>
  <si>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</si>
  <si>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</si>
  <si>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</si>
  <si>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</si>
  <si>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</si>
  <si>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</si>
  <si>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</si>
  <si>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</si>
  <si>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</si>
  <si>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</si>
  <si>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</si>
  <si>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</si>
  <si>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</si>
  <si>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</si>
  <si>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</si>
  <si>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</si>
  <si>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</si>
  <si>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</si>
  <si>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</si>
  <si>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</si>
  <si>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</si>
  <si>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</si>
  <si>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</si>
  <si>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</si>
  <si>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</si>
  <si>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</si>
  <si>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</si>
  <si>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</si>
  <si>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</si>
  <si>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</si>
  <si>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</si>
  <si>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</si>
  <si>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</si>
  <si>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</si>
  <si>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</si>
  <si>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</si>
  <si>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</si>
  <si>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</si>
  <si>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</si>
  <si>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</si>
  <si>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</si>
  <si>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</si>
  <si>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</si>
  <si>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</si>
  <si>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</si>
  <si>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</si>
  <si>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</si>
  <si>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</si>
  <si>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</si>
  <si>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</si>
  <si>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</si>
  <si>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</si>
  <si>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</si>
  <si>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</si>
  <si>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</si>
  <si>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</si>
  <si>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</si>
  <si>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</si>
  <si>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</si>
  <si>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</si>
  <si>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</si>
  <si>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</si>
  <si>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</si>
  <si>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</si>
  <si>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</si>
  <si>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</si>
  <si>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</si>
  <si>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</si>
  <si>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</si>
  <si>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</si>
  <si>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</si>
  <si>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</si>
  <si>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</si>
  <si>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</si>
  <si>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</si>
  <si>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</si>
  <si>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</si>
  <si>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</si>
  <si>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</si>
  <si>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</si>
  <si>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</si>
  <si>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</si>
  <si>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</si>
  <si>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</si>
  <si>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</si>
  <si>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</si>
  <si>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</si>
  <si>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</si>
  <si>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</si>
  <si>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</si>
  <si>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</si>
  <si>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</si>
  <si>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</si>
  <si>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</si>
  <si>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</si>
  <si>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</si>
  <si>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</si>
  <si>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</si>
  <si>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</si>
  <si>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</si>
  <si>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</si>
  <si>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</si>
  <si>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</si>
  <si>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</si>
  <si>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</si>
  <si>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</si>
  <si>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</si>
  <si>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</si>
  <si>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</si>
  <si>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</si>
  <si>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</si>
  <si>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</si>
  <si>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</si>
  <si>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</si>
  <si>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</si>
  <si>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</si>
  <si>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</si>
  <si>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</si>
  <si>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</si>
  <si>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</si>
  <si>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</si>
  <si>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</si>
  <si>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</si>
  <si>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</si>
  <si>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</si>
  <si>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</si>
  <si>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</si>
  <si>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</si>
  <si>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</si>
  <si>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</si>
  <si>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</si>
  <si>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</si>
  <si>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</si>
  <si>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</si>
  <si>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</si>
  <si>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</si>
  <si>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</si>
  <si>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</si>
  <si>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</si>
  <si>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</si>
  <si>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</si>
  <si>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</si>
  <si>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</si>
  <si>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</si>
  <si>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</si>
  <si>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</si>
  <si>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</si>
  <si>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</si>
  <si>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</si>
  <si>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</si>
  <si>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</si>
  <si>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</si>
  <si>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</si>
  <si>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</si>
  <si>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</si>
  <si>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</si>
  <si>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</si>
  <si>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</si>
  <si>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</si>
  <si>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</si>
  <si>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</si>
  <si>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</si>
  <si>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</si>
  <si>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</si>
  <si>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</si>
  <si>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</si>
  <si>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</si>
  <si>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</si>
  <si>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</si>
  <si>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</si>
  <si>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</si>
  <si>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</si>
  <si>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</si>
  <si>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</si>
  <si>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</si>
  <si>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</si>
  <si>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</si>
  <si>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</si>
  <si>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</si>
  <si>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</si>
  <si>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</si>
  <si>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</si>
  <si>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</si>
  <si>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</si>
  <si>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</si>
  <si>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</si>
  <si>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</si>
  <si>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</si>
  <si>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</si>
  <si>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</si>
  <si>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</si>
  <si>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</si>
  <si>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</si>
  <si>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</si>
  <si>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</si>
  <si>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</si>
  <si>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</si>
  <si>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</si>
  <si>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</si>
  <si>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</si>
  <si>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</si>
  <si>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</si>
  <si>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</si>
  <si>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</si>
  <si>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</si>
  <si>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</si>
  <si>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</si>
  <si>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</si>
  <si>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</si>
  <si>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</si>
  <si>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</si>
  <si>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</si>
  <si>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</si>
  <si>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</si>
  <si>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</si>
  <si>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</si>
  <si>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</si>
  <si>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</si>
  <si>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</si>
  <si>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</si>
  <si>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</si>
  <si>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</si>
  <si>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</si>
  <si>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</si>
  <si>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</si>
  <si>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</si>
  <si>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</si>
  <si>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</si>
  <si>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</si>
  <si>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</si>
  <si>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</si>
  <si>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</si>
  <si>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</si>
  <si>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</si>
  <si>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</si>
  <si>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</si>
  <si>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</si>
  <si>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</si>
  <si>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</si>
  <si>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</si>
  <si>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</si>
  <si>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</si>
  <si>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</si>
  <si>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</si>
  <si>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</si>
  <si>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</si>
  <si>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</si>
  <si>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</si>
  <si>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</si>
  <si>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</si>
  <si>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</si>
  <si>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</si>
  <si>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</si>
  <si>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</si>
  <si>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</si>
  <si>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</si>
  <si>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</si>
  <si>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</si>
  <si>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</si>
  <si>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</si>
  <si>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</si>
  <si>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</si>
  <si>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</si>
  <si>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</si>
  <si>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</si>
  <si>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</si>
  <si>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</si>
  <si>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</si>
  <si>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</si>
  <si>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</si>
  <si>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</si>
  <si>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</si>
  <si>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</si>
  <si>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</si>
  <si>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</si>
  <si>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</si>
  <si>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</si>
  <si>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</si>
  <si>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</si>
  <si>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</si>
  <si>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</si>
  <si>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</si>
  <si>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</si>
  <si>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</si>
  <si>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</si>
  <si>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</si>
  <si>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</si>
  <si>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</si>
  <si>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</si>
  <si>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</si>
  <si>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</si>
  <si>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</si>
  <si>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</si>
  <si>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</si>
  <si>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</si>
  <si>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</si>
  <si>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</si>
  <si>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</si>
  <si>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</si>
  <si>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</si>
  <si>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</si>
  <si>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</si>
  <si>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</si>
  <si>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</si>
  <si>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</si>
  <si>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</si>
  <si>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</si>
  <si>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</si>
  <si>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</si>
  <si>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</si>
  <si>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</si>
  <si>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</si>
  <si>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</si>
  <si>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</si>
  <si>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</si>
  <si>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</si>
  <si>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</si>
  <si>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</si>
  <si>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</si>
  <si>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</si>
  <si>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</si>
  <si>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</si>
  <si>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</si>
  <si>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</si>
  <si>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</si>
  <si>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</si>
  <si>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</si>
  <si>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</si>
  <si>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</si>
  <si>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</si>
  <si>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</si>
  <si>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</si>
  <si>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</si>
  <si>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</si>
  <si>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</si>
  <si>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</si>
  <si>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</si>
  <si>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</si>
  <si>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</si>
  <si>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</si>
  <si>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</si>
  <si>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</si>
  <si>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</si>
  <si>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</si>
  <si>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</si>
  <si>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</si>
  <si>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</si>
  <si>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</si>
  <si>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</si>
  <si>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</si>
  <si>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</si>
  <si>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</si>
  <si>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</si>
  <si>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</si>
  <si>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</si>
  <si>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</si>
  <si>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</si>
  <si>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</si>
  <si>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</si>
  <si>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</si>
  <si>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</si>
  <si>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</si>
  <si>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</si>
  <si>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</si>
  <si>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</si>
  <si>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</si>
  <si>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</si>
  <si>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</si>
  <si>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</si>
  <si>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</si>
  <si>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</si>
  <si>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</si>
  <si>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</si>
  <si>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</si>
  <si>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</si>
  <si>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</si>
  <si>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</si>
  <si>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</si>
  <si>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</si>
  <si>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</si>
  <si>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</si>
  <si>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</si>
  <si>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</si>
  <si>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</si>
  <si>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</si>
  <si>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</si>
  <si>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</si>
  <si>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</si>
  <si>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</si>
  <si>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</si>
  <si>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</si>
  <si>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</si>
  <si>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</si>
  <si>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</si>
  <si>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</si>
  <si>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</si>
  <si>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</si>
  <si>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</si>
  <si>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</si>
  <si>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</si>
  <si>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</si>
  <si>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</si>
  <si>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</si>
  <si>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</si>
  <si>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</si>
  <si>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</si>
  <si>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</si>
  <si>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</si>
  <si>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</si>
  <si>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</si>
  <si>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</si>
  <si>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</si>
  <si>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</si>
  <si>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</si>
  <si>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</si>
  <si>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</si>
  <si>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</si>
  <si>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</si>
  <si>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</si>
  <si>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</si>
  <si>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</si>
  <si>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</si>
  <si>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</si>
  <si>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</si>
  <si>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</si>
  <si>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</si>
  <si>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</si>
  <si>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</si>
  <si>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</si>
  <si>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</si>
  <si>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</si>
  <si>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</si>
  <si>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</si>
  <si>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</si>
  <si>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</si>
  <si>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</si>
  <si>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</si>
  <si>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</si>
  <si>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</si>
  <si>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</si>
  <si>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</si>
  <si>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</si>
  <si>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</si>
  <si>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</si>
  <si>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</si>
  <si>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</si>
  <si>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</si>
  <si>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</si>
  <si>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</si>
  <si>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</si>
  <si>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</si>
  <si>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</si>
  <si>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</si>
  <si>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</si>
  <si>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</si>
  <si>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</si>
  <si>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</si>
  <si>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</si>
  <si>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</si>
  <si>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</si>
  <si>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</si>
  <si>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</si>
  <si>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</si>
  <si>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</si>
  <si>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</si>
  <si>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</si>
  <si>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</si>
  <si>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</si>
  <si>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</si>
  <si>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</si>
  <si>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</si>
  <si>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</si>
  <si>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</si>
  <si>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</si>
  <si>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</si>
  <si>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</si>
  <si>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</si>
  <si>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</si>
  <si>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</si>
  <si>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</si>
  <si>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</si>
  <si>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</si>
  <si>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</si>
  <si>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</si>
  <si>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</si>
  <si>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</si>
  <si>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</si>
  <si>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</si>
  <si>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</si>
  <si>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</si>
  <si>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</si>
  <si>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</si>
  <si>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</si>
  <si>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</si>
  <si>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</si>
  <si>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</si>
  <si>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</si>
  <si>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</si>
  <si>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</si>
  <si>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</si>
  <si>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</si>
  <si>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</si>
  <si>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</si>
  <si>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</si>
  <si>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</si>
  <si>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</si>
  <si>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</si>
  <si>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</si>
  <si>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</si>
  <si>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</si>
  <si>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</si>
  <si>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</si>
  <si>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</si>
  <si>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</si>
  <si>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</si>
  <si>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</si>
  <si>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</si>
  <si>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</si>
  <si>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</si>
  <si>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</si>
  <si>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</si>
  <si>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</si>
  <si>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</si>
  <si>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</si>
  <si>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</si>
  <si>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</si>
  <si>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</si>
  <si>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</si>
  <si>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</si>
  <si>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</si>
  <si>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</si>
  <si>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</si>
  <si>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</si>
  <si>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</si>
  <si>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</si>
  <si>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</si>
  <si>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</si>
  <si>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</si>
  <si>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</si>
  <si>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</si>
  <si>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</si>
  <si>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</si>
  <si>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</si>
  <si>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</si>
  <si>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</si>
  <si>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</si>
  <si>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</si>
  <si>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</si>
  <si>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</si>
  <si>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</si>
  <si>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</si>
  <si>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</si>
  <si>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</si>
  <si>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</si>
  <si>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</si>
  <si>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</si>
  <si>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</si>
  <si>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</si>
  <si>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</si>
  <si>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</si>
  <si>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</si>
  <si>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</si>
  <si>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</si>
  <si>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</si>
  <si>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</si>
  <si>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</si>
  <si>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</si>
  <si>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</si>
  <si>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</si>
  <si>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</si>
  <si>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</si>
  <si>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</si>
  <si>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</si>
  <si>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</si>
  <si>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</si>
  <si>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</si>
  <si>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</si>
  <si>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</si>
  <si>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</si>
  <si>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</si>
  <si>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</si>
  <si>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</si>
  <si>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</si>
  <si>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</si>
  <si>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</si>
  <si>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</si>
  <si>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</si>
  <si>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</si>
  <si>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</si>
  <si>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</si>
  <si>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</si>
  <si>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</si>
  <si>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</si>
  <si>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</si>
  <si>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</si>
  <si>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</si>
  <si>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</si>
  <si>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</si>
  <si>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</si>
  <si>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</si>
  <si>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</si>
  <si>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</si>
  <si>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</si>
  <si>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</si>
  <si>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</si>
  <si>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</si>
  <si>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</si>
  <si>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</si>
  <si>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</si>
  <si>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</si>
  <si>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</si>
  <si>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</si>
  <si>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</si>
  <si>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</si>
  <si>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</si>
  <si>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</si>
  <si>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</si>
  <si>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</si>
  <si>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</si>
  <si>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</si>
  <si>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</si>
  <si>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</si>
  <si>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</si>
  <si>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</si>
  <si>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</si>
  <si>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</si>
  <si>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</si>
  <si>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</si>
  <si>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</si>
  <si>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</si>
  <si>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</si>
  <si>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</si>
  <si>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</si>
  <si>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</si>
  <si>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</si>
  <si>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</si>
  <si>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</si>
  <si>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</si>
  <si>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</si>
  <si>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</si>
  <si>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</si>
  <si>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</si>
  <si>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</si>
  <si>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</si>
  <si>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</si>
  <si>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</si>
  <si>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</si>
  <si>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</si>
  <si>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</si>
  <si>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</si>
  <si>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</si>
  <si>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</si>
  <si>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</si>
  <si>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</si>
  <si>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</si>
  <si>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</si>
  <si>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</si>
  <si>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</si>
  <si>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</si>
  <si>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</si>
  <si>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</si>
  <si>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</si>
  <si>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</si>
  <si>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</si>
  <si>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</si>
  <si>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</si>
  <si>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</si>
  <si>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</si>
  <si>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</si>
  <si>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</si>
  <si>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</si>
  <si>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</si>
  <si>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</si>
  <si>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</si>
  <si>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</si>
  <si>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</si>
  <si>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</si>
  <si>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</si>
  <si>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</si>
  <si>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</si>
  <si>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</si>
  <si>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</si>
  <si>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</si>
  <si>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</si>
  <si>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</si>
  <si>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</si>
  <si>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</si>
  <si>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</si>
  <si>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</si>
  <si>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</si>
  <si>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</si>
  <si>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</si>
  <si>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</si>
  <si>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</si>
  <si>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</si>
  <si>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</si>
  <si>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</si>
  <si>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</si>
  <si>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</si>
  <si>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</si>
  <si>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</si>
  <si>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</si>
  <si>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</si>
  <si>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</si>
  <si>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</si>
  <si>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</si>
  <si>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</si>
  <si>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</si>
  <si>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</si>
  <si>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</si>
  <si>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</si>
  <si>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</si>
  <si>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</si>
  <si>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</si>
  <si>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</si>
  <si>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</si>
  <si>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</si>
  <si>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</si>
  <si>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</si>
  <si>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</si>
  <si>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</si>
  <si>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</si>
  <si>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</si>
  <si>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</si>
  <si>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</si>
  <si>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</si>
  <si>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</si>
  <si>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</si>
  <si>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</si>
  <si>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</si>
  <si>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</si>
  <si>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</si>
  <si>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</si>
  <si>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</si>
  <si>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</si>
  <si>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</si>
  <si>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</si>
  <si>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</si>
  <si>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</si>
  <si>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</si>
  <si>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</si>
  <si>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</si>
  <si>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</si>
  <si>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</si>
  <si>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</si>
  <si>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</si>
  <si>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</si>
  <si>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</si>
  <si>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</si>
  <si>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</si>
  <si>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</si>
  <si>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</si>
  <si>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</si>
  <si>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</si>
  <si>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</si>
  <si>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</si>
  <si>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</si>
  <si>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</si>
  <si>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</si>
  <si>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</si>
  <si>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</si>
  <si>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KY</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</si>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</sst>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3893</v>
      </c>
      <c r="D6" s="5" t="str">
        <f>IF($B6="N/A","N/A",IF(C6&lt;0,"No","Yes"))</f>
        <v>N/A</v>
      </c>
      <c r="E6" s="22">
        <v>20915</v>
      </c>
      <c r="F6" s="5" t="str">
        <f>IF($B6="N/A","N/A",IF(E6&lt;0,"No","Yes"))</f>
        <v>N/A</v>
      </c>
      <c r="G6" s="22">
        <v>16351</v>
      </c>
      <c r="H6" s="5" t="str">
        <f>IF($B6="N/A","N/A",IF(G6&lt;0,"No","Yes"))</f>
        <v>N/A</v>
      </c>
      <c r="I6" s="6">
        <v>437.2</v>
      </c>
      <c r="J6" s="6">
        <v>-21.8</v>
      </c>
      <c r="K6" s="91" t="str">
        <f t="shared" ref="K6:K11" si="0">IF(J6="Div by 0", "N/A", IF(J6="N/A","N/A", IF(J6&gt;30, "No", IF(J6&lt;-30, "No", "Yes"))))</f>
        <v>Yes</v>
      </c>
    </row>
    <row r="7" spans="1:11" x14ac:dyDescent="0.25">
      <c r="A7" s="111" t="s">
        <v>443</v>
      </c>
      <c r="B7" s="60" t="s">
        <v>213</v>
      </c>
      <c r="C7" s="5">
        <v>2.543025944</v>
      </c>
      <c r="D7" s="5" t="str">
        <f t="shared" ref="D7:D11" si="1">IF($B7="N/A","N/A",IF(C7&lt;0,"No","Yes"))</f>
        <v>N/A</v>
      </c>
      <c r="E7" s="5">
        <v>3.6385369351999999</v>
      </c>
      <c r="F7" s="5" t="str">
        <f t="shared" ref="F7:F11" si="2">IF($B7="N/A","N/A",IF(E7&lt;0,"No","Yes"))</f>
        <v>N/A</v>
      </c>
      <c r="G7" s="5">
        <v>2.9722952724999998</v>
      </c>
      <c r="H7" s="5" t="str">
        <f t="shared" ref="H7:H11" si="3">IF($B7="N/A","N/A",IF(G7&lt;0,"No","Yes"))</f>
        <v>N/A</v>
      </c>
      <c r="I7" s="6">
        <v>43.08</v>
      </c>
      <c r="J7" s="6">
        <v>-18.3</v>
      </c>
      <c r="K7" s="91" t="str">
        <f t="shared" si="0"/>
        <v>Yes</v>
      </c>
    </row>
    <row r="8" spans="1:11" x14ac:dyDescent="0.25">
      <c r="A8" s="111" t="s">
        <v>444</v>
      </c>
      <c r="B8" s="60" t="s">
        <v>213</v>
      </c>
      <c r="C8" s="5">
        <v>58.618032366000001</v>
      </c>
      <c r="D8" s="5" t="str">
        <f t="shared" si="1"/>
        <v>N/A</v>
      </c>
      <c r="E8" s="5">
        <v>58.666029166000001</v>
      </c>
      <c r="F8" s="5" t="str">
        <f t="shared" si="2"/>
        <v>N/A</v>
      </c>
      <c r="G8" s="5">
        <v>48.602531955000003</v>
      </c>
      <c r="H8" s="5" t="str">
        <f t="shared" si="3"/>
        <v>N/A</v>
      </c>
      <c r="I8" s="6">
        <v>8.1900000000000001E-2</v>
      </c>
      <c r="J8" s="6">
        <v>-17.2</v>
      </c>
      <c r="K8" s="91" t="str">
        <f t="shared" si="0"/>
        <v>Yes</v>
      </c>
    </row>
    <row r="9" spans="1:11" x14ac:dyDescent="0.25">
      <c r="A9" s="111" t="s">
        <v>445</v>
      </c>
      <c r="B9" s="60" t="s">
        <v>213</v>
      </c>
      <c r="C9" s="5">
        <v>22.527613666000001</v>
      </c>
      <c r="D9" s="5" t="str">
        <f t="shared" si="1"/>
        <v>N/A</v>
      </c>
      <c r="E9" s="5">
        <v>21.702127659999999</v>
      </c>
      <c r="F9" s="5" t="str">
        <f t="shared" si="2"/>
        <v>N/A</v>
      </c>
      <c r="G9" s="5">
        <v>37.086416733</v>
      </c>
      <c r="H9" s="5" t="str">
        <f t="shared" si="3"/>
        <v>N/A</v>
      </c>
      <c r="I9" s="6">
        <v>-3.66</v>
      </c>
      <c r="J9" s="6">
        <v>70.89</v>
      </c>
      <c r="K9" s="91" t="str">
        <f t="shared" si="0"/>
        <v>No</v>
      </c>
    </row>
    <row r="10" spans="1:11" x14ac:dyDescent="0.25">
      <c r="A10" s="111" t="s">
        <v>446</v>
      </c>
      <c r="B10" s="60" t="s">
        <v>213</v>
      </c>
      <c r="C10" s="5">
        <v>16.028769585999999</v>
      </c>
      <c r="D10" s="5" t="str">
        <f t="shared" si="1"/>
        <v>N/A</v>
      </c>
      <c r="E10" s="5">
        <v>14.262491035</v>
      </c>
      <c r="F10" s="5" t="str">
        <f t="shared" si="2"/>
        <v>N/A</v>
      </c>
      <c r="G10" s="5">
        <v>8.5010091126000003</v>
      </c>
      <c r="H10" s="5" t="str">
        <f t="shared" si="3"/>
        <v>N/A</v>
      </c>
      <c r="I10" s="6">
        <v>-11</v>
      </c>
      <c r="J10" s="6">
        <v>-40.4</v>
      </c>
      <c r="K10" s="91" t="str">
        <f t="shared" si="0"/>
        <v>No</v>
      </c>
    </row>
    <row r="11" spans="1:11" x14ac:dyDescent="0.25">
      <c r="A11" s="111" t="s">
        <v>204</v>
      </c>
      <c r="B11" s="60" t="s">
        <v>213</v>
      </c>
      <c r="C11" s="5">
        <v>0</v>
      </c>
      <c r="D11" s="5" t="str">
        <f t="shared" si="1"/>
        <v>N/A</v>
      </c>
      <c r="E11" s="5">
        <v>29.949796797000001</v>
      </c>
      <c r="F11" s="5" t="str">
        <f t="shared" si="2"/>
        <v>N/A</v>
      </c>
      <c r="G11" s="5">
        <v>59.237967097000002</v>
      </c>
      <c r="H11" s="5" t="str">
        <f t="shared" si="3"/>
        <v>N/A</v>
      </c>
      <c r="I11" s="6" t="s">
        <v>1747</v>
      </c>
      <c r="J11" s="6">
        <v>97.79</v>
      </c>
      <c r="K11" s="91" t="str">
        <f t="shared" si="0"/>
        <v>No</v>
      </c>
    </row>
    <row r="12" spans="1:11" x14ac:dyDescent="0.25">
      <c r="A12" s="111" t="s">
        <v>652</v>
      </c>
      <c r="B12" s="60" t="s">
        <v>213</v>
      </c>
      <c r="C12" s="5">
        <v>66.812227074000006</v>
      </c>
      <c r="D12" s="5" t="str">
        <f t="shared" ref="D12:D23" si="4">IF($B12="N/A","N/A",IF(C12&lt;0,"No","Yes"))</f>
        <v>N/A</v>
      </c>
      <c r="E12" s="5">
        <v>64.685632321</v>
      </c>
      <c r="F12" s="5" t="str">
        <f t="shared" ref="F12:F23" si="5">IF($B12="N/A","N/A",IF(E12&lt;0,"No","Yes"))</f>
        <v>N/A</v>
      </c>
      <c r="G12" s="5">
        <v>36.854015044999997</v>
      </c>
      <c r="H12" s="5" t="str">
        <f t="shared" ref="H12:H23" si="6">IF($B12="N/A","N/A",IF(G12&lt;0,"No","Yes"))</f>
        <v>N/A</v>
      </c>
      <c r="I12" s="6">
        <v>-3.18</v>
      </c>
      <c r="J12" s="6">
        <v>-43</v>
      </c>
      <c r="K12" s="91" t="str">
        <f t="shared" ref="K12:K23" si="7">IF(J12="Div by 0", "N/A", IF(J12="N/A","N/A", IF(J12&gt;30, "No", IF(J12&lt;-30, "No", "Yes"))))</f>
        <v>No</v>
      </c>
    </row>
    <row r="13" spans="1:11" x14ac:dyDescent="0.25">
      <c r="A13" s="111" t="s">
        <v>651</v>
      </c>
      <c r="B13" s="60" t="s">
        <v>213</v>
      </c>
      <c r="C13" s="5">
        <v>18.146866589999998</v>
      </c>
      <c r="D13" s="5" t="str">
        <f t="shared" si="4"/>
        <v>N/A</v>
      </c>
      <c r="E13" s="5">
        <v>16.268756006</v>
      </c>
      <c r="F13" s="5" t="str">
        <f t="shared" si="5"/>
        <v>N/A</v>
      </c>
      <c r="G13" s="5">
        <v>34.085628941000003</v>
      </c>
      <c r="H13" s="5" t="str">
        <f t="shared" si="6"/>
        <v>N/A</v>
      </c>
      <c r="I13" s="6">
        <v>-10.3</v>
      </c>
      <c r="J13" s="6">
        <v>109.5</v>
      </c>
      <c r="K13" s="91" t="str">
        <f t="shared" si="7"/>
        <v>No</v>
      </c>
    </row>
    <row r="14" spans="1:11" x14ac:dyDescent="0.25">
      <c r="A14" s="111" t="s">
        <v>852</v>
      </c>
      <c r="B14" s="60" t="s">
        <v>213</v>
      </c>
      <c r="C14" s="6">
        <v>8.9237288136000004</v>
      </c>
      <c r="D14" s="5" t="str">
        <f t="shared" si="4"/>
        <v>N/A</v>
      </c>
      <c r="E14" s="6">
        <v>8.2894139027999998</v>
      </c>
      <c r="F14" s="5" t="str">
        <f t="shared" si="5"/>
        <v>N/A</v>
      </c>
      <c r="G14" s="6">
        <v>7.7521908470999996</v>
      </c>
      <c r="H14" s="5" t="str">
        <f t="shared" si="6"/>
        <v>N/A</v>
      </c>
      <c r="I14" s="6">
        <v>-7.11</v>
      </c>
      <c r="J14" s="6">
        <v>-6.48</v>
      </c>
      <c r="K14" s="91" t="str">
        <f t="shared" si="7"/>
        <v>Yes</v>
      </c>
    </row>
    <row r="15" spans="1:11" x14ac:dyDescent="0.25">
      <c r="A15" s="111" t="s">
        <v>653</v>
      </c>
      <c r="B15" s="60" t="s">
        <v>213</v>
      </c>
      <c r="C15" s="5">
        <v>0</v>
      </c>
      <c r="D15" s="5" t="str">
        <f t="shared" si="4"/>
        <v>N/A</v>
      </c>
      <c r="E15" s="5">
        <v>0</v>
      </c>
      <c r="F15" s="5" t="str">
        <f t="shared" si="5"/>
        <v>N/A</v>
      </c>
      <c r="G15" s="5">
        <v>0</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t="s">
        <v>1747</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v>1.5669149756</v>
      </c>
      <c r="D18" s="5" t="str">
        <f t="shared" si="4"/>
        <v>N/A</v>
      </c>
      <c r="E18" s="5">
        <v>1.5204398756999999</v>
      </c>
      <c r="F18" s="5" t="str">
        <f t="shared" si="5"/>
        <v>N/A</v>
      </c>
      <c r="G18" s="5">
        <v>0.89902758240000002</v>
      </c>
      <c r="H18" s="5" t="str">
        <f t="shared" si="6"/>
        <v>N/A</v>
      </c>
      <c r="I18" s="6">
        <v>-2.97</v>
      </c>
      <c r="J18" s="6">
        <v>-40.9</v>
      </c>
      <c r="K18" s="91" t="str">
        <f t="shared" si="7"/>
        <v>No</v>
      </c>
    </row>
    <row r="19" spans="1:11" x14ac:dyDescent="0.25">
      <c r="A19" s="111" t="s">
        <v>205</v>
      </c>
      <c r="B19" s="60" t="s">
        <v>213</v>
      </c>
      <c r="C19" s="5">
        <v>4.9180327868999996</v>
      </c>
      <c r="D19" s="5" t="str">
        <f t="shared" si="4"/>
        <v>N/A</v>
      </c>
      <c r="E19" s="5">
        <v>11.006289307999999</v>
      </c>
      <c r="F19" s="5" t="str">
        <f t="shared" si="5"/>
        <v>N/A</v>
      </c>
      <c r="G19" s="5">
        <v>44.897959184000001</v>
      </c>
      <c r="H19" s="5" t="str">
        <f t="shared" si="6"/>
        <v>N/A</v>
      </c>
      <c r="I19" s="6">
        <v>123.8</v>
      </c>
      <c r="J19" s="6">
        <v>307.89999999999998</v>
      </c>
      <c r="K19" s="91" t="str">
        <f t="shared" si="7"/>
        <v>No</v>
      </c>
    </row>
    <row r="20" spans="1:11" x14ac:dyDescent="0.25">
      <c r="A20" s="111" t="s">
        <v>854</v>
      </c>
      <c r="B20" s="60" t="s">
        <v>213</v>
      </c>
      <c r="C20" s="6">
        <v>15.333333333000001</v>
      </c>
      <c r="D20" s="5" t="str">
        <f t="shared" si="4"/>
        <v>N/A</v>
      </c>
      <c r="E20" s="6">
        <v>10.514285714</v>
      </c>
      <c r="F20" s="5" t="str">
        <f t="shared" si="5"/>
        <v>N/A</v>
      </c>
      <c r="G20" s="6">
        <v>6.5909090909000003</v>
      </c>
      <c r="H20" s="5" t="str">
        <f t="shared" si="6"/>
        <v>N/A</v>
      </c>
      <c r="I20" s="6">
        <v>-31.4</v>
      </c>
      <c r="J20" s="6">
        <v>-37.299999999999997</v>
      </c>
      <c r="K20" s="91" t="str">
        <f t="shared" si="7"/>
        <v>No</v>
      </c>
    </row>
    <row r="21" spans="1:11" x14ac:dyDescent="0.25">
      <c r="A21" s="111" t="s">
        <v>655</v>
      </c>
      <c r="B21" s="60" t="s">
        <v>213</v>
      </c>
      <c r="C21" s="5">
        <v>31.620857950000001</v>
      </c>
      <c r="D21" s="5" t="str">
        <f t="shared" si="4"/>
        <v>N/A</v>
      </c>
      <c r="E21" s="5">
        <v>33.793927803000003</v>
      </c>
      <c r="F21" s="5" t="str">
        <f t="shared" si="5"/>
        <v>N/A</v>
      </c>
      <c r="G21" s="5">
        <v>62.246957373000001</v>
      </c>
      <c r="H21" s="5" t="str">
        <f t="shared" si="6"/>
        <v>N/A</v>
      </c>
      <c r="I21" s="6">
        <v>6.8719999999999999</v>
      </c>
      <c r="J21" s="6">
        <v>84.2</v>
      </c>
      <c r="K21" s="91" t="str">
        <f t="shared" si="7"/>
        <v>No</v>
      </c>
    </row>
    <row r="22" spans="1:11" x14ac:dyDescent="0.25">
      <c r="A22" s="111" t="s">
        <v>1697</v>
      </c>
      <c r="B22" s="60" t="s">
        <v>213</v>
      </c>
      <c r="C22" s="5">
        <v>21.770917953000001</v>
      </c>
      <c r="D22" s="5" t="str">
        <f t="shared" si="4"/>
        <v>N/A</v>
      </c>
      <c r="E22" s="5">
        <v>34.436898698</v>
      </c>
      <c r="F22" s="5" t="str">
        <f t="shared" si="5"/>
        <v>N/A</v>
      </c>
      <c r="G22" s="5">
        <v>28.33562586</v>
      </c>
      <c r="H22" s="5" t="str">
        <f t="shared" si="6"/>
        <v>N/A</v>
      </c>
      <c r="I22" s="6">
        <v>58.18</v>
      </c>
      <c r="J22" s="6">
        <v>-17.7</v>
      </c>
      <c r="K22" s="91" t="str">
        <f t="shared" si="7"/>
        <v>Yes</v>
      </c>
    </row>
    <row r="23" spans="1:11" x14ac:dyDescent="0.25">
      <c r="A23" s="111" t="s">
        <v>855</v>
      </c>
      <c r="B23" s="60" t="s">
        <v>213</v>
      </c>
      <c r="C23" s="6">
        <v>7.8880597014999996</v>
      </c>
      <c r="D23" s="5" t="str">
        <f t="shared" si="4"/>
        <v>N/A</v>
      </c>
      <c r="E23" s="6">
        <v>6.9716516022999997</v>
      </c>
      <c r="F23" s="5" t="str">
        <f t="shared" si="5"/>
        <v>N/A</v>
      </c>
      <c r="G23" s="6">
        <v>6.9157420250000001</v>
      </c>
      <c r="H23" s="5" t="str">
        <f t="shared" si="6"/>
        <v>N/A</v>
      </c>
      <c r="I23" s="6">
        <v>-11.6</v>
      </c>
      <c r="J23" s="6">
        <v>-0.80200000000000005</v>
      </c>
      <c r="K23" s="91" t="str">
        <f t="shared" si="7"/>
        <v>Yes</v>
      </c>
    </row>
    <row r="24" spans="1:11" x14ac:dyDescent="0.25">
      <c r="A24" s="111" t="s">
        <v>15</v>
      </c>
      <c r="B24" s="60" t="s">
        <v>213</v>
      </c>
      <c r="C24" s="5">
        <v>0</v>
      </c>
      <c r="D24" s="5" t="str">
        <f>IF($B24="N/A","N/A",IF(C24&lt;0,"No","Yes"))</f>
        <v>N/A</v>
      </c>
      <c r="E24" s="5">
        <v>9.5625148999999993E-3</v>
      </c>
      <c r="F24" s="5" t="str">
        <f>IF($B24="N/A","N/A",IF(E24&lt;0,"No","Yes"))</f>
        <v>N/A</v>
      </c>
      <c r="G24" s="5">
        <v>1.22316678E-2</v>
      </c>
      <c r="H24" s="5" t="str">
        <f>IF($B24="N/A","N/A",IF(G24&lt;0,"No","Yes"))</f>
        <v>N/A</v>
      </c>
      <c r="I24" s="6" t="s">
        <v>1747</v>
      </c>
      <c r="J24" s="6">
        <v>27.91</v>
      </c>
      <c r="K24" s="91" t="str">
        <f t="shared" ref="K24:K30" si="8">IF(J24="Div by 0", "N/A", IF(J24="N/A","N/A", IF(J24&gt;30, "No", IF(J24&lt;-30, "No", "Yes"))))</f>
        <v>Yes</v>
      </c>
    </row>
    <row r="25" spans="1:11" x14ac:dyDescent="0.25">
      <c r="A25" s="111" t="s">
        <v>159</v>
      </c>
      <c r="B25" s="60" t="s">
        <v>213</v>
      </c>
      <c r="C25" s="5">
        <v>99.871564346</v>
      </c>
      <c r="D25" s="5" t="str">
        <f>IF($B25="N/A","N/A",IF(C25&lt;0,"No","Yes"))</f>
        <v>N/A</v>
      </c>
      <c r="E25" s="5">
        <v>99.890031078000007</v>
      </c>
      <c r="F25" s="5" t="str">
        <f>IF($B25="N/A","N/A",IF(E25&lt;0,"No","Yes"))</f>
        <v>N/A</v>
      </c>
      <c r="G25" s="5">
        <v>97.798299798000002</v>
      </c>
      <c r="H25" s="5" t="str">
        <f>IF($B25="N/A","N/A",IF(G25&lt;0,"No","Yes"))</f>
        <v>N/A</v>
      </c>
      <c r="I25" s="6">
        <v>1.8499999999999999E-2</v>
      </c>
      <c r="J25" s="6">
        <v>-2.09</v>
      </c>
      <c r="K25" s="91" t="str">
        <f t="shared" si="8"/>
        <v>Yes</v>
      </c>
    </row>
    <row r="26" spans="1:11" x14ac:dyDescent="0.25">
      <c r="A26" s="111" t="s">
        <v>32</v>
      </c>
      <c r="B26" s="60" t="s">
        <v>213</v>
      </c>
      <c r="C26" s="5">
        <v>100</v>
      </c>
      <c r="D26" s="5" t="str">
        <f>IF($B26="N/A","N/A",IF(C26&lt;0,"No","Yes"))</f>
        <v>N/A</v>
      </c>
      <c r="E26" s="5">
        <v>100</v>
      </c>
      <c r="F26" s="5" t="str">
        <f>IF($B26="N/A","N/A",IF(E26&lt;0,"No","Yes"))</f>
        <v>N/A</v>
      </c>
      <c r="G26" s="5">
        <v>100</v>
      </c>
      <c r="H26" s="5" t="str">
        <f>IF($B26="N/A","N/A",IF(G26&lt;0,"No","Yes"))</f>
        <v>N/A</v>
      </c>
      <c r="I26" s="6">
        <v>0</v>
      </c>
      <c r="J26" s="6">
        <v>0</v>
      </c>
      <c r="K26" s="91" t="str">
        <f t="shared" si="8"/>
        <v>Yes</v>
      </c>
    </row>
    <row r="27" spans="1:11" x14ac:dyDescent="0.25">
      <c r="A27" s="111" t="s">
        <v>160</v>
      </c>
      <c r="B27" s="60" t="s">
        <v>213</v>
      </c>
      <c r="C27" s="5">
        <v>95.89005908</v>
      </c>
      <c r="D27" s="5" t="str">
        <f t="shared" ref="D27:D30" si="9">IF($B27="N/A","N/A",IF(C27&lt;0,"No","Yes"))</f>
        <v>N/A</v>
      </c>
      <c r="E27" s="5">
        <v>96.442744442000006</v>
      </c>
      <c r="F27" s="5" t="str">
        <f t="shared" ref="F27:F30" si="10">IF($B27="N/A","N/A",IF(E27&lt;0,"No","Yes"))</f>
        <v>N/A</v>
      </c>
      <c r="G27" s="5">
        <v>82.661610910999997</v>
      </c>
      <c r="H27" s="5" t="str">
        <f t="shared" ref="H27:H30" si="11">IF($B27="N/A","N/A",IF(G27&lt;0,"No","Yes"))</f>
        <v>N/A</v>
      </c>
      <c r="I27" s="6">
        <v>0.57640000000000002</v>
      </c>
      <c r="J27" s="6">
        <v>-14.3</v>
      </c>
      <c r="K27" s="91" t="str">
        <f t="shared" si="8"/>
        <v>Yes</v>
      </c>
    </row>
    <row r="28" spans="1:11" x14ac:dyDescent="0.25">
      <c r="A28" s="89" t="s">
        <v>372</v>
      </c>
      <c r="B28" s="60" t="s">
        <v>213</v>
      </c>
      <c r="C28" s="5">
        <v>77.575134856999995</v>
      </c>
      <c r="D28" s="5" t="str">
        <f t="shared" si="9"/>
        <v>N/A</v>
      </c>
      <c r="E28" s="5">
        <v>68.438919436000006</v>
      </c>
      <c r="F28" s="5" t="str">
        <f t="shared" si="10"/>
        <v>N/A</v>
      </c>
      <c r="G28" s="5">
        <v>46.565959268999997</v>
      </c>
      <c r="H28" s="5" t="str">
        <f t="shared" si="11"/>
        <v>N/A</v>
      </c>
      <c r="I28" s="6">
        <v>-11.8</v>
      </c>
      <c r="J28" s="6">
        <v>-32</v>
      </c>
      <c r="K28" s="91" t="str">
        <f t="shared" si="8"/>
        <v>No</v>
      </c>
    </row>
    <row r="29" spans="1:11" x14ac:dyDescent="0.25">
      <c r="A29" s="89" t="s">
        <v>374</v>
      </c>
      <c r="B29" s="60" t="s">
        <v>213</v>
      </c>
      <c r="C29" s="5">
        <v>9.0675571538999993</v>
      </c>
      <c r="D29" s="5" t="str">
        <f t="shared" si="9"/>
        <v>N/A</v>
      </c>
      <c r="E29" s="5">
        <v>13.683958881000001</v>
      </c>
      <c r="F29" s="5" t="str">
        <f t="shared" si="10"/>
        <v>N/A</v>
      </c>
      <c r="G29" s="5">
        <v>14.378325485</v>
      </c>
      <c r="H29" s="5" t="str">
        <f t="shared" si="11"/>
        <v>N/A</v>
      </c>
      <c r="I29" s="6">
        <v>50.91</v>
      </c>
      <c r="J29" s="6">
        <v>5.0739999999999998</v>
      </c>
      <c r="K29" s="91" t="str">
        <f t="shared" si="8"/>
        <v>Yes</v>
      </c>
    </row>
    <row r="30" spans="1:11" x14ac:dyDescent="0.25">
      <c r="A30" s="106" t="s">
        <v>375</v>
      </c>
      <c r="B30" s="113" t="s">
        <v>213</v>
      </c>
      <c r="C30" s="100">
        <v>0</v>
      </c>
      <c r="D30" s="100" t="str">
        <f t="shared" si="9"/>
        <v>N/A</v>
      </c>
      <c r="E30" s="100">
        <v>4.7812575000000003E-3</v>
      </c>
      <c r="F30" s="100" t="str">
        <f t="shared" si="10"/>
        <v>N/A</v>
      </c>
      <c r="G30" s="100">
        <v>6.1158339000000001E-3</v>
      </c>
      <c r="H30" s="100" t="str">
        <f t="shared" si="11"/>
        <v>N/A</v>
      </c>
      <c r="I30" s="101" t="s">
        <v>1747</v>
      </c>
      <c r="J30" s="101">
        <v>27.91</v>
      </c>
      <c r="K30" s="102" t="str">
        <f t="shared" si="8"/>
        <v>Yes</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49178154</v>
      </c>
      <c r="D7" s="18" t="str">
        <f>IF($B7="N/A","N/A",IF(C7&gt;15,"No",IF(C7&lt;-15,"No","Yes")))</f>
        <v>N/A</v>
      </c>
      <c r="E7" s="17">
        <v>52275463</v>
      </c>
      <c r="F7" s="18" t="str">
        <f>IF($B7="N/A","N/A",IF(E7&gt;15,"No",IF(E7&lt;-15,"No","Yes")))</f>
        <v>N/A</v>
      </c>
      <c r="G7" s="17">
        <v>50776649</v>
      </c>
      <c r="H7" s="18" t="str">
        <f>IF($B7="N/A","N/A",IF(G7&gt;15,"No",IF(G7&lt;-15,"No","Yes")))</f>
        <v>N/A</v>
      </c>
      <c r="I7" s="19">
        <v>6.298</v>
      </c>
      <c r="J7" s="19">
        <v>-2.87</v>
      </c>
      <c r="K7" s="92" t="str">
        <f t="shared" ref="K7:K54" si="0">IF(J7="Div by 0", "N/A", IF(J7="N/A","N/A", IF(J7&gt;30, "No", IF(J7&lt;-30, "No", "Yes"))))</f>
        <v>Yes</v>
      </c>
    </row>
    <row r="8" spans="1:11" x14ac:dyDescent="0.25">
      <c r="A8" s="110" t="s">
        <v>362</v>
      </c>
      <c r="B8" s="16" t="s">
        <v>213</v>
      </c>
      <c r="C8" s="86">
        <v>49.721378317999999</v>
      </c>
      <c r="D8" s="18" t="str">
        <f>IF($B8="N/A","N/A",IF(C8&gt;15,"No",IF(C8&lt;-15,"No","Yes")))</f>
        <v>N/A</v>
      </c>
      <c r="E8" s="20">
        <v>19.070120909</v>
      </c>
      <c r="F8" s="18" t="str">
        <f>IF($B8="N/A","N/A",IF(E8&gt;15,"No",IF(E8&lt;-15,"No","Yes")))</f>
        <v>N/A</v>
      </c>
      <c r="G8" s="20">
        <v>20.416073537999999</v>
      </c>
      <c r="H8" s="18" t="str">
        <f>IF($B8="N/A","N/A",IF(G8&gt;15,"No",IF(G8&lt;-15,"No","Yes")))</f>
        <v>N/A</v>
      </c>
      <c r="I8" s="19">
        <v>-61.6</v>
      </c>
      <c r="J8" s="19">
        <v>7.0579999999999998</v>
      </c>
      <c r="K8" s="92" t="str">
        <f t="shared" si="0"/>
        <v>Yes</v>
      </c>
    </row>
    <row r="9" spans="1:11" x14ac:dyDescent="0.25">
      <c r="A9" s="110" t="s">
        <v>119</v>
      </c>
      <c r="B9" s="21" t="s">
        <v>213</v>
      </c>
      <c r="C9" s="53">
        <v>20.664087961</v>
      </c>
      <c r="D9" s="5" t="str">
        <f>IF($B9="N/A","N/A",IF(C9&gt;15,"No",IF(C9&lt;-15,"No","Yes")))</f>
        <v>N/A</v>
      </c>
      <c r="E9" s="5">
        <v>49.354663774000002</v>
      </c>
      <c r="F9" s="5" t="str">
        <f>IF($B9="N/A","N/A",IF(E9&gt;15,"No",IF(E9&lt;-15,"No","Yes")))</f>
        <v>N/A</v>
      </c>
      <c r="G9" s="5">
        <v>46.258548885000003</v>
      </c>
      <c r="H9" s="5" t="str">
        <f>IF($B9="N/A","N/A",IF(G9&gt;15,"No",IF(G9&lt;-15,"No","Yes")))</f>
        <v>N/A</v>
      </c>
      <c r="I9" s="6">
        <v>138.80000000000001</v>
      </c>
      <c r="J9" s="6">
        <v>-6.27</v>
      </c>
      <c r="K9" s="91" t="str">
        <f t="shared" si="0"/>
        <v>Yes</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29.614533722000001</v>
      </c>
      <c r="D11" s="5" t="str">
        <f>IF($B11="N/A","N/A",IF(C11&gt;15,"No",IF(C11&lt;-15,"No","Yes")))</f>
        <v>N/A</v>
      </c>
      <c r="E11" s="5">
        <v>31.575215317000001</v>
      </c>
      <c r="F11" s="5" t="str">
        <f>IF($B11="N/A","N/A",IF(E11&gt;15,"No",IF(E11&lt;-15,"No","Yes")))</f>
        <v>N/A</v>
      </c>
      <c r="G11" s="5">
        <v>33.325377576999998</v>
      </c>
      <c r="H11" s="5" t="str">
        <f>IF($B11="N/A","N/A",IF(G11&gt;15,"No",IF(G11&lt;-15,"No","Yes")))</f>
        <v>N/A</v>
      </c>
      <c r="I11" s="6">
        <v>6.6210000000000004</v>
      </c>
      <c r="J11" s="6">
        <v>5.5430000000000001</v>
      </c>
      <c r="K11" s="91" t="str">
        <f t="shared" si="0"/>
        <v>Yes</v>
      </c>
    </row>
    <row r="12" spans="1:11" x14ac:dyDescent="0.25">
      <c r="A12" s="110" t="s">
        <v>857</v>
      </c>
      <c r="B12" s="55" t="s">
        <v>214</v>
      </c>
      <c r="C12" s="53">
        <v>86.635752828999998</v>
      </c>
      <c r="D12" s="5" t="str">
        <f>IF(OR($B12="N/A",$C12="N/A"),"N/A",IF(C12&gt;100,"No",IF(C12&lt;95,"No","Yes")))</f>
        <v>No</v>
      </c>
      <c r="E12" s="53">
        <v>86.751257843000005</v>
      </c>
      <c r="F12" s="5" t="str">
        <f>IF(OR($B12="N/A",$E12="N/A"),"N/A",IF(E12&gt;100,"No",IF(E12&lt;95,"No","Yes")))</f>
        <v>No</v>
      </c>
      <c r="G12" s="53">
        <v>90.701739549999999</v>
      </c>
      <c r="H12" s="5" t="str">
        <f>IF($B12="N/A","N/A",IF(G12&gt;100,"No",IF(G12&lt;95,"No","Yes")))</f>
        <v>No</v>
      </c>
      <c r="I12" s="56">
        <v>0.1333</v>
      </c>
      <c r="J12" s="56">
        <v>4.5540000000000003</v>
      </c>
      <c r="K12" s="91" t="str">
        <f t="shared" si="0"/>
        <v>Yes</v>
      </c>
    </row>
    <row r="13" spans="1:11" x14ac:dyDescent="0.25">
      <c r="A13" s="110" t="s">
        <v>347</v>
      </c>
      <c r="B13" s="55" t="s">
        <v>213</v>
      </c>
      <c r="C13" s="53">
        <v>17.647788126999998</v>
      </c>
      <c r="D13" s="5" t="str">
        <f>IF($B13="N/A","N/A",IF(C13&gt;100,"No",IF(C13&lt;95,"No","Yes")))</f>
        <v>N/A</v>
      </c>
      <c r="E13" s="53">
        <v>23.293948598</v>
      </c>
      <c r="F13" s="5" t="str">
        <f>IF($B13="N/A","N/A",IF(E13&gt;100,"No",IF(E13&lt;95,"No","Yes")))</f>
        <v>N/A</v>
      </c>
      <c r="G13" s="53">
        <v>22.5963292</v>
      </c>
      <c r="H13" s="5" t="str">
        <f>IF($B13="N/A","N/A",IF(G13&gt;100,"No",IF(G13&lt;95,"No","Yes")))</f>
        <v>N/A</v>
      </c>
      <c r="I13" s="56">
        <v>31.99</v>
      </c>
      <c r="J13" s="56">
        <v>-2.99</v>
      </c>
      <c r="K13" s="91" t="str">
        <f t="shared" si="0"/>
        <v>Yes</v>
      </c>
    </row>
    <row r="14" spans="1:11" x14ac:dyDescent="0.25">
      <c r="A14" s="110"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91" t="str">
        <f t="shared" si="0"/>
        <v>N/A</v>
      </c>
    </row>
    <row r="15" spans="1:11" x14ac:dyDescent="0.25">
      <c r="A15" s="110" t="s">
        <v>858</v>
      </c>
      <c r="B15" s="55" t="s">
        <v>214</v>
      </c>
      <c r="C15" s="53">
        <v>86.148999864999993</v>
      </c>
      <c r="D15" s="5" t="str">
        <f>IF(OR($B15="N/A",$C15="N/A"),"N/A",IF(C15&gt;100,"No",IF(C15&lt;95,"No","Yes")))</f>
        <v>No</v>
      </c>
      <c r="E15" s="53">
        <v>86.467604562000005</v>
      </c>
      <c r="F15" s="5" t="str">
        <f>IF(OR($B15="N/A",$E15="N/A"),"N/A",IF(E15&gt;100,"No",IF(E15&lt;95,"No","Yes")))</f>
        <v>No</v>
      </c>
      <c r="G15" s="53">
        <v>90.651360197000002</v>
      </c>
      <c r="H15" s="5" t="str">
        <f>IF($B15="N/A","N/A",IF(G15&gt;100,"No",IF(G15&lt;95,"No","Yes")))</f>
        <v>No</v>
      </c>
      <c r="I15" s="56">
        <v>0.36980000000000002</v>
      </c>
      <c r="J15" s="56">
        <v>4.8390000000000004</v>
      </c>
      <c r="K15" s="91" t="str">
        <f t="shared" si="0"/>
        <v>Yes</v>
      </c>
    </row>
    <row r="16" spans="1:11" x14ac:dyDescent="0.25">
      <c r="A16" s="110" t="s">
        <v>331</v>
      </c>
      <c r="B16" s="21" t="s">
        <v>213</v>
      </c>
      <c r="C16" s="43">
        <v>24452056</v>
      </c>
      <c r="D16" s="5" t="str">
        <f>IF($B16="N/A","N/A",IF(C16&gt;15,"No",IF(C16&lt;-15,"No","Yes")))</f>
        <v>N/A</v>
      </c>
      <c r="E16" s="22">
        <v>9968994</v>
      </c>
      <c r="F16" s="5" t="str">
        <f>IF($B16="N/A","N/A",IF(E16&gt;15,"No",IF(E16&lt;-15,"No","Yes")))</f>
        <v>N/A</v>
      </c>
      <c r="G16" s="22">
        <v>10366598</v>
      </c>
      <c r="H16" s="5" t="str">
        <f>IF($B16="N/A","N/A",IF(G16&gt;15,"No",IF(G16&lt;-15,"No","Yes")))</f>
        <v>N/A</v>
      </c>
      <c r="I16" s="6">
        <v>-59.2</v>
      </c>
      <c r="J16" s="6">
        <v>3.988</v>
      </c>
      <c r="K16" s="91" t="str">
        <f t="shared" si="0"/>
        <v>Yes</v>
      </c>
    </row>
    <row r="17" spans="1:11" x14ac:dyDescent="0.25">
      <c r="A17" s="110" t="s">
        <v>440</v>
      </c>
      <c r="B17" s="21" t="s">
        <v>215</v>
      </c>
      <c r="C17" s="53">
        <v>9.6145493859000002</v>
      </c>
      <c r="D17" s="5" t="str">
        <f>IF($B17="N/A","N/A",IF(C17&gt;20,"No",IF(C17&lt;5,"No","Yes")))</f>
        <v>Yes</v>
      </c>
      <c r="E17" s="5">
        <v>14.846793969</v>
      </c>
      <c r="F17" s="5" t="str">
        <f>IF($B17="N/A","N/A",IF(E17&gt;20,"No",IF(E17&lt;5,"No","Yes")))</f>
        <v>Yes</v>
      </c>
      <c r="G17" s="5">
        <v>14.011771268</v>
      </c>
      <c r="H17" s="5" t="str">
        <f>IF($B17="N/A","N/A",IF(G17&gt;20,"No",IF(G17&lt;5,"No","Yes")))</f>
        <v>Yes</v>
      </c>
      <c r="I17" s="6">
        <v>54.42</v>
      </c>
      <c r="J17" s="6">
        <v>-5.62</v>
      </c>
      <c r="K17" s="91" t="str">
        <f t="shared" si="0"/>
        <v>Yes</v>
      </c>
    </row>
    <row r="18" spans="1:11" x14ac:dyDescent="0.25">
      <c r="A18" s="110" t="s">
        <v>441</v>
      </c>
      <c r="B18" s="16" t="s">
        <v>213</v>
      </c>
      <c r="C18" s="53">
        <v>90.385450614000007</v>
      </c>
      <c r="D18" s="5" t="str">
        <f>IF($B18="N/A","N/A",IF(C18&gt;15,"No",IF(C18&lt;-15,"No","Yes")))</f>
        <v>N/A</v>
      </c>
      <c r="E18" s="5">
        <v>85.153206030999996</v>
      </c>
      <c r="F18" s="5" t="str">
        <f>IF($B18="N/A","N/A",IF(E18&gt;15,"No",IF(E18&lt;-15,"No","Yes")))</f>
        <v>N/A</v>
      </c>
      <c r="G18" s="5">
        <v>85.988228731999996</v>
      </c>
      <c r="H18" s="5" t="str">
        <f>IF($B18="N/A","N/A",IF(G18&gt;15,"No",IF(G18&lt;-15,"No","Yes")))</f>
        <v>N/A</v>
      </c>
      <c r="I18" s="6">
        <v>-5.79</v>
      </c>
      <c r="J18" s="6">
        <v>0.98060000000000003</v>
      </c>
      <c r="K18" s="91" t="str">
        <f t="shared" si="0"/>
        <v>Yes</v>
      </c>
    </row>
    <row r="19" spans="1:11" x14ac:dyDescent="0.25">
      <c r="A19" s="110" t="s">
        <v>442</v>
      </c>
      <c r="B19" s="21" t="s">
        <v>216</v>
      </c>
      <c r="C19" s="53">
        <v>1.8547520094000001</v>
      </c>
      <c r="D19" s="5" t="str">
        <f>IF($B19="N/A","N/A",IF(C19&gt;1,"Yes","No"))</f>
        <v>Yes</v>
      </c>
      <c r="E19" s="5">
        <v>2.4550421034999999</v>
      </c>
      <c r="F19" s="5" t="str">
        <f>IF($B19="N/A","N/A",IF(E19&gt;1,"Yes","No"))</f>
        <v>Yes</v>
      </c>
      <c r="G19" s="5">
        <v>3.0777599363000001</v>
      </c>
      <c r="H19" s="5" t="str">
        <f>IF($B19="N/A","N/A",IF(G19&gt;1,"Yes","No"))</f>
        <v>Yes</v>
      </c>
      <c r="I19" s="6">
        <v>32.36</v>
      </c>
      <c r="J19" s="6">
        <v>25.36</v>
      </c>
      <c r="K19" s="91" t="str">
        <f t="shared" si="0"/>
        <v>Yes</v>
      </c>
    </row>
    <row r="20" spans="1:11" x14ac:dyDescent="0.25">
      <c r="A20" s="110" t="s">
        <v>859</v>
      </c>
      <c r="B20" s="21" t="s">
        <v>213</v>
      </c>
      <c r="C20" s="46">
        <v>133.97180089</v>
      </c>
      <c r="D20" s="5" t="str">
        <f>IF($B20="N/A","N/A",IF(C20&gt;15,"No",IF(C20&lt;-15,"No","Yes")))</f>
        <v>N/A</v>
      </c>
      <c r="E20" s="23">
        <v>134.65702390000001</v>
      </c>
      <c r="F20" s="5" t="str">
        <f>IF($B20="N/A","N/A",IF(E20&gt;15,"No",IF(E20&lt;-15,"No","Yes")))</f>
        <v>N/A</v>
      </c>
      <c r="G20" s="23">
        <v>130.50271892999999</v>
      </c>
      <c r="H20" s="5" t="str">
        <f>IF($B20="N/A","N/A",IF(G20&gt;15,"No",IF(G20&lt;-15,"No","Yes")))</f>
        <v>N/A</v>
      </c>
      <c r="I20" s="6">
        <v>0.51149999999999995</v>
      </c>
      <c r="J20" s="6">
        <v>-3.09</v>
      </c>
      <c r="K20" s="91" t="str">
        <f t="shared" si="0"/>
        <v>Yes</v>
      </c>
    </row>
    <row r="21" spans="1:11" x14ac:dyDescent="0.25">
      <c r="A21" s="110" t="s">
        <v>34</v>
      </c>
      <c r="B21" s="21" t="s">
        <v>213</v>
      </c>
      <c r="C21" s="57">
        <v>7.3811017276999999</v>
      </c>
      <c r="D21" s="5" t="str">
        <f>IF($B21="N/A","N/A",IF(C21&gt;15,"No",IF(C21&lt;-15,"No","Yes")))</f>
        <v>N/A</v>
      </c>
      <c r="E21" s="58">
        <v>29.145505261</v>
      </c>
      <c r="F21" s="5" t="str">
        <f>IF($B21="N/A","N/A",IF(E21&gt;15,"No",IF(E21&lt;-15,"No","Yes")))</f>
        <v>N/A</v>
      </c>
      <c r="G21" s="58">
        <v>29.83642545</v>
      </c>
      <c r="H21" s="5" t="str">
        <f>IF($B21="N/A","N/A",IF(G21&gt;15,"No",IF(G21&lt;-15,"No","Yes")))</f>
        <v>N/A</v>
      </c>
      <c r="I21" s="6">
        <v>294.89999999999998</v>
      </c>
      <c r="J21" s="6">
        <v>2.371</v>
      </c>
      <c r="K21" s="91" t="str">
        <f t="shared" si="0"/>
        <v>Yes</v>
      </c>
    </row>
    <row r="22" spans="1:11" x14ac:dyDescent="0.25">
      <c r="A22" s="110" t="s">
        <v>1698</v>
      </c>
      <c r="B22" s="21" t="s">
        <v>213</v>
      </c>
      <c r="C22" s="57">
        <v>22.458612233</v>
      </c>
      <c r="D22" s="5" t="str">
        <f>IF($B22="N/A","N/A",IF(C22&gt;15,"No",IF(C22&lt;-15,"No","Yes")))</f>
        <v>N/A</v>
      </c>
      <c r="E22" s="58">
        <v>33.200245936999998</v>
      </c>
      <c r="F22" s="5" t="str">
        <f>IF($B22="N/A","N/A",IF(E22&gt;15,"No",IF(E22&lt;-15,"No","Yes")))</f>
        <v>N/A</v>
      </c>
      <c r="G22" s="58">
        <v>32.174139738999997</v>
      </c>
      <c r="H22" s="5" t="str">
        <f>IF($B22="N/A","N/A",IF(G22&gt;15,"No",IF(G22&lt;-15,"No","Yes")))</f>
        <v>N/A</v>
      </c>
      <c r="I22" s="6">
        <v>47.83</v>
      </c>
      <c r="J22" s="6">
        <v>-3.09</v>
      </c>
      <c r="K22" s="91" t="str">
        <f t="shared" si="0"/>
        <v>Yes</v>
      </c>
    </row>
    <row r="23" spans="1:11" x14ac:dyDescent="0.25">
      <c r="A23" s="110" t="s">
        <v>35</v>
      </c>
      <c r="B23" s="21" t="s">
        <v>213</v>
      </c>
      <c r="C23" s="57">
        <v>7.4883168896000001</v>
      </c>
      <c r="D23" s="5" t="str">
        <f>IF($B23="N/A","N/A",IF(C23&gt;15,"No",IF(C23&lt;-15,"No","Yes")))</f>
        <v>N/A</v>
      </c>
      <c r="E23" s="58">
        <v>0</v>
      </c>
      <c r="F23" s="5" t="str">
        <f>IF($B23="N/A","N/A",IF(E23&gt;15,"No",IF(E23&lt;-15,"No","Yes")))</f>
        <v>N/A</v>
      </c>
      <c r="G23" s="58">
        <v>1.9788839999999999E-4</v>
      </c>
      <c r="H23" s="5" t="str">
        <f>IF($B23="N/A","N/A",IF(G23&gt;15,"No",IF(G23&lt;-15,"No","Yes")))</f>
        <v>N/A</v>
      </c>
      <c r="I23" s="6">
        <v>-100</v>
      </c>
      <c r="J23" s="6" t="s">
        <v>1747</v>
      </c>
      <c r="K23" s="91" t="str">
        <f t="shared" si="0"/>
        <v>N/A</v>
      </c>
    </row>
    <row r="24" spans="1:11" x14ac:dyDescent="0.25">
      <c r="A24" s="110" t="s">
        <v>860</v>
      </c>
      <c r="B24" s="21" t="s">
        <v>243</v>
      </c>
      <c r="C24" s="46">
        <v>373.45936184999999</v>
      </c>
      <c r="D24" s="5" t="str">
        <f>IF($B24="N/A","N/A",IF(C24&gt;300,"No",IF(C24&lt;75,"No","Yes")))</f>
        <v>No</v>
      </c>
      <c r="E24" s="23">
        <v>358.26173992999998</v>
      </c>
      <c r="F24" s="5" t="str">
        <f>IF($B24="N/A","N/A",IF(E24&gt;300,"No",IF(E24&lt;75,"No","Yes")))</f>
        <v>No</v>
      </c>
      <c r="G24" s="23">
        <v>384.26500038</v>
      </c>
      <c r="H24" s="5" t="str">
        <f>IF($B24="N/A","N/A",IF(G24&gt;300,"No",IF(G24&lt;75,"No","Yes")))</f>
        <v>No</v>
      </c>
      <c r="I24" s="6">
        <v>-4.07</v>
      </c>
      <c r="J24" s="6">
        <v>7.258</v>
      </c>
      <c r="K24" s="91" t="str">
        <f t="shared" si="0"/>
        <v>Yes</v>
      </c>
    </row>
    <row r="25" spans="1:11" x14ac:dyDescent="0.25">
      <c r="A25" s="110" t="s">
        <v>861</v>
      </c>
      <c r="B25" s="21" t="s">
        <v>244</v>
      </c>
      <c r="C25" s="46">
        <v>7.0910382476000002</v>
      </c>
      <c r="D25" s="5" t="str">
        <f>IF($B25="N/A","N/A",IF(C25&gt;250,"No",IF(C25&lt;20,"No","Yes")))</f>
        <v>No</v>
      </c>
      <c r="E25" s="23">
        <v>7.0971640629000001</v>
      </c>
      <c r="F25" s="5" t="str">
        <f>IF($B25="N/A","N/A",IF(E25&gt;250,"No",IF(E25&lt;20,"No","Yes")))</f>
        <v>No</v>
      </c>
      <c r="G25" s="23">
        <v>7.2483919180000003</v>
      </c>
      <c r="H25" s="5" t="str">
        <f>IF($B25="N/A","N/A",IF(G25&gt;250,"No",IF(G25&lt;20,"No","Yes")))</f>
        <v>No</v>
      </c>
      <c r="I25" s="6">
        <v>8.6400000000000005E-2</v>
      </c>
      <c r="J25" s="6">
        <v>2.1309999999999998</v>
      </c>
      <c r="K25" s="91" t="str">
        <f t="shared" si="0"/>
        <v>Yes</v>
      </c>
    </row>
    <row r="26" spans="1:11" x14ac:dyDescent="0.25">
      <c r="A26" s="110" t="s">
        <v>862</v>
      </c>
      <c r="B26" s="21" t="s">
        <v>245</v>
      </c>
      <c r="C26" s="46">
        <v>4.0140106386000003</v>
      </c>
      <c r="D26" s="5" t="str">
        <f>IF($B26="N/A","N/A",IF(C26&gt;5,"No",IF(C26&lt;3,"No","Yes")))</f>
        <v>Yes</v>
      </c>
      <c r="E26" s="23" t="s">
        <v>1747</v>
      </c>
      <c r="F26" s="5" t="str">
        <f>IF($B26="N/A","N/A",IF(E26&gt;5,"No",IF(E26&lt;3,"No","Yes")))</f>
        <v>No</v>
      </c>
      <c r="G26" s="23">
        <v>26.296296296000001</v>
      </c>
      <c r="H26" s="5" t="str">
        <f>IF($B26="N/A","N/A",IF(G26&gt;5,"No",IF(G26&lt;3,"No","Yes")))</f>
        <v>No</v>
      </c>
      <c r="I26" s="6" t="s">
        <v>1747</v>
      </c>
      <c r="J26" s="6" t="s">
        <v>1747</v>
      </c>
      <c r="K26" s="91" t="str">
        <f t="shared" si="0"/>
        <v>N/A</v>
      </c>
    </row>
    <row r="27" spans="1:11" x14ac:dyDescent="0.25">
      <c r="A27" s="110" t="s">
        <v>131</v>
      </c>
      <c r="B27" s="21" t="s">
        <v>213</v>
      </c>
      <c r="C27" s="43">
        <v>97150</v>
      </c>
      <c r="D27" s="21" t="s">
        <v>213</v>
      </c>
      <c r="E27" s="22">
        <v>77301</v>
      </c>
      <c r="F27" s="21" t="s">
        <v>213</v>
      </c>
      <c r="G27" s="22">
        <v>97322</v>
      </c>
      <c r="H27" s="5" t="str">
        <f>IF($B27="N/A","N/A",IF(G27&gt;15,"No",IF(G27&lt;-15,"No","Yes")))</f>
        <v>N/A</v>
      </c>
      <c r="I27" s="6">
        <v>-20.399999999999999</v>
      </c>
      <c r="J27" s="6">
        <v>25.9</v>
      </c>
      <c r="K27" s="91" t="str">
        <f t="shared" si="0"/>
        <v>Yes</v>
      </c>
    </row>
    <row r="28" spans="1:11" x14ac:dyDescent="0.25">
      <c r="A28" s="110" t="s">
        <v>346</v>
      </c>
      <c r="B28" s="21" t="s">
        <v>213</v>
      </c>
      <c r="C28" s="44">
        <v>0.19754706529999999</v>
      </c>
      <c r="D28" s="21" t="s">
        <v>213</v>
      </c>
      <c r="E28" s="4">
        <v>0.14787243489999999</v>
      </c>
      <c r="F28" s="21" t="s">
        <v>213</v>
      </c>
      <c r="G28" s="4">
        <v>0.19166684279999999</v>
      </c>
      <c r="H28" s="5" t="str">
        <f>IF($B28="N/A","N/A",IF(G28&gt;15,"No",IF(G28&lt;-15,"No","Yes")))</f>
        <v>N/A</v>
      </c>
      <c r="I28" s="6">
        <v>-25.1</v>
      </c>
      <c r="J28" s="6">
        <v>29.62</v>
      </c>
      <c r="K28" s="91" t="str">
        <f t="shared" si="0"/>
        <v>Yes</v>
      </c>
    </row>
    <row r="29" spans="1:11" ht="25" x14ac:dyDescent="0.25">
      <c r="A29" s="110" t="s">
        <v>838</v>
      </c>
      <c r="B29" s="21" t="s">
        <v>213</v>
      </c>
      <c r="C29" s="23">
        <v>109.64404528999999</v>
      </c>
      <c r="D29" s="21" t="s">
        <v>213</v>
      </c>
      <c r="E29" s="23">
        <v>139.03831774</v>
      </c>
      <c r="F29" s="21" t="s">
        <v>213</v>
      </c>
      <c r="G29" s="23">
        <v>137.7464602</v>
      </c>
      <c r="H29" s="21" t="s">
        <v>213</v>
      </c>
      <c r="I29" s="6">
        <v>26.81</v>
      </c>
      <c r="J29" s="6">
        <v>-0.92900000000000005</v>
      </c>
      <c r="K29" s="91" t="str">
        <f t="shared" si="0"/>
        <v>Yes</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2879806</v>
      </c>
      <c r="D31" s="5" t="str">
        <f t="shared" ref="D31:F50" si="4">IF($B31="N/A","N/A",IF(C31&lt;0,"No","Yes"))</f>
        <v>N/A</v>
      </c>
      <c r="E31" s="43">
        <v>7716297</v>
      </c>
      <c r="F31" s="5" t="str">
        <f t="shared" si="4"/>
        <v>N/A</v>
      </c>
      <c r="G31" s="43">
        <v>8141796</v>
      </c>
      <c r="H31" s="5" t="str">
        <f t="shared" ref="H31:H50" si="5">IF($B31="N/A","N/A",IF(G31&lt;0,"No","Yes"))</f>
        <v>N/A</v>
      </c>
      <c r="I31" s="6">
        <v>167.9</v>
      </c>
      <c r="J31" s="6">
        <v>5.5140000000000002</v>
      </c>
      <c r="K31" s="91" t="str">
        <f t="shared" si="0"/>
        <v>Yes</v>
      </c>
    </row>
    <row r="32" spans="1:11" x14ac:dyDescent="0.25">
      <c r="A32" s="114" t="s">
        <v>656</v>
      </c>
      <c r="B32" s="59" t="s">
        <v>213</v>
      </c>
      <c r="C32" s="44">
        <v>99.536531280000005</v>
      </c>
      <c r="D32" s="5" t="str">
        <f t="shared" si="4"/>
        <v>N/A</v>
      </c>
      <c r="E32" s="44">
        <v>99.843111274999998</v>
      </c>
      <c r="F32" s="5" t="str">
        <f t="shared" si="4"/>
        <v>N/A</v>
      </c>
      <c r="G32" s="44">
        <v>99.775368972999999</v>
      </c>
      <c r="H32" s="5" t="str">
        <f t="shared" si="5"/>
        <v>N/A</v>
      </c>
      <c r="I32" s="6">
        <v>0.308</v>
      </c>
      <c r="J32" s="6">
        <v>-6.8000000000000005E-2</v>
      </c>
      <c r="K32" s="91" t="str">
        <f t="shared" si="0"/>
        <v>Yes</v>
      </c>
    </row>
    <row r="33" spans="1:11" x14ac:dyDescent="0.25">
      <c r="A33" s="114" t="s">
        <v>657</v>
      </c>
      <c r="B33" s="59" t="s">
        <v>213</v>
      </c>
      <c r="C33" s="44">
        <v>0</v>
      </c>
      <c r="D33" s="5" t="str">
        <f t="shared" si="4"/>
        <v>N/A</v>
      </c>
      <c r="E33" s="44">
        <v>0</v>
      </c>
      <c r="F33" s="5" t="str">
        <f t="shared" si="4"/>
        <v>N/A</v>
      </c>
      <c r="G33" s="44">
        <v>0</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v>0</v>
      </c>
      <c r="H34" s="5" t="str">
        <f t="shared" si="5"/>
        <v>N/A</v>
      </c>
      <c r="I34" s="6" t="s">
        <v>1747</v>
      </c>
      <c r="J34" s="6" t="s">
        <v>1747</v>
      </c>
      <c r="K34" s="91" t="str">
        <f t="shared" si="0"/>
        <v>N/A</v>
      </c>
    </row>
    <row r="35" spans="1:11" x14ac:dyDescent="0.25">
      <c r="A35" s="114" t="s">
        <v>659</v>
      </c>
      <c r="B35" s="59" t="s">
        <v>213</v>
      </c>
      <c r="C35" s="44">
        <v>0.46346871979999998</v>
      </c>
      <c r="D35" s="5" t="str">
        <f t="shared" si="4"/>
        <v>N/A</v>
      </c>
      <c r="E35" s="44">
        <v>0.1568887253</v>
      </c>
      <c r="F35" s="5" t="str">
        <f t="shared" si="4"/>
        <v>N/A</v>
      </c>
      <c r="G35" s="44">
        <v>0.22463102739999999</v>
      </c>
      <c r="H35" s="5" t="str">
        <f t="shared" si="5"/>
        <v>N/A</v>
      </c>
      <c r="I35" s="6">
        <v>-66.099999999999994</v>
      </c>
      <c r="J35" s="6">
        <v>43.18</v>
      </c>
      <c r="K35" s="91" t="str">
        <f t="shared" si="0"/>
        <v>No</v>
      </c>
    </row>
    <row r="36" spans="1:11" x14ac:dyDescent="0.25">
      <c r="A36" s="114" t="s">
        <v>349</v>
      </c>
      <c r="B36" s="59" t="s">
        <v>213</v>
      </c>
      <c r="C36" s="43">
        <v>8762438</v>
      </c>
      <c r="D36" s="5" t="str">
        <f t="shared" si="4"/>
        <v>N/A</v>
      </c>
      <c r="E36" s="43">
        <v>8789793</v>
      </c>
      <c r="F36" s="5" t="str">
        <f t="shared" si="4"/>
        <v>N/A</v>
      </c>
      <c r="G36" s="43">
        <v>8779714</v>
      </c>
      <c r="H36" s="5" t="str">
        <f t="shared" si="5"/>
        <v>N/A</v>
      </c>
      <c r="I36" s="6">
        <v>0.31219999999999998</v>
      </c>
      <c r="J36" s="6">
        <v>-0.115</v>
      </c>
      <c r="K36" s="91" t="str">
        <f t="shared" si="0"/>
        <v>Yes</v>
      </c>
    </row>
    <row r="37" spans="1:11" x14ac:dyDescent="0.25">
      <c r="A37" s="114" t="s">
        <v>660</v>
      </c>
      <c r="B37" s="59" t="s">
        <v>213</v>
      </c>
      <c r="C37" s="44">
        <v>0</v>
      </c>
      <c r="D37" s="5" t="str">
        <f t="shared" si="4"/>
        <v>N/A</v>
      </c>
      <c r="E37" s="44">
        <v>0</v>
      </c>
      <c r="F37" s="5" t="str">
        <f t="shared" si="4"/>
        <v>N/A</v>
      </c>
      <c r="G37" s="44">
        <v>0</v>
      </c>
      <c r="H37" s="5" t="str">
        <f t="shared" si="5"/>
        <v>N/A</v>
      </c>
      <c r="I37" s="6" t="s">
        <v>1747</v>
      </c>
      <c r="J37" s="6" t="s">
        <v>1747</v>
      </c>
      <c r="K37" s="91" t="str">
        <f t="shared" si="0"/>
        <v>N/A</v>
      </c>
    </row>
    <row r="38" spans="1:11" x14ac:dyDescent="0.25">
      <c r="A38" s="114" t="s">
        <v>661</v>
      </c>
      <c r="B38" s="59" t="s">
        <v>213</v>
      </c>
      <c r="C38" s="44">
        <v>0</v>
      </c>
      <c r="D38" s="5" t="str">
        <f t="shared" si="4"/>
        <v>N/A</v>
      </c>
      <c r="E38" s="44">
        <v>0</v>
      </c>
      <c r="F38" s="5" t="str">
        <f t="shared" si="4"/>
        <v>N/A</v>
      </c>
      <c r="G38" s="44">
        <v>0</v>
      </c>
      <c r="H38" s="5" t="str">
        <f t="shared" si="5"/>
        <v>N/A</v>
      </c>
      <c r="I38" s="6" t="s">
        <v>1747</v>
      </c>
      <c r="J38" s="6" t="s">
        <v>1747</v>
      </c>
      <c r="K38" s="91" t="str">
        <f t="shared" si="0"/>
        <v>N/A</v>
      </c>
    </row>
    <row r="39" spans="1:11" x14ac:dyDescent="0.25">
      <c r="A39" s="114" t="s">
        <v>662</v>
      </c>
      <c r="B39" s="59" t="s">
        <v>213</v>
      </c>
      <c r="C39" s="44">
        <v>0</v>
      </c>
      <c r="D39" s="5" t="str">
        <f t="shared" si="4"/>
        <v>N/A</v>
      </c>
      <c r="E39" s="44">
        <v>0</v>
      </c>
      <c r="F39" s="5" t="str">
        <f t="shared" si="4"/>
        <v>N/A</v>
      </c>
      <c r="G39" s="44">
        <v>0</v>
      </c>
      <c r="H39" s="5" t="str">
        <f t="shared" si="5"/>
        <v>N/A</v>
      </c>
      <c r="I39" s="6" t="s">
        <v>1747</v>
      </c>
      <c r="J39" s="6" t="s">
        <v>1747</v>
      </c>
      <c r="K39" s="91" t="str">
        <f t="shared" si="0"/>
        <v>N/A</v>
      </c>
    </row>
    <row r="40" spans="1:11" x14ac:dyDescent="0.25">
      <c r="A40" s="114" t="s">
        <v>663</v>
      </c>
      <c r="B40" s="59" t="s">
        <v>213</v>
      </c>
      <c r="C40" s="44">
        <v>0</v>
      </c>
      <c r="D40" s="5" t="str">
        <f t="shared" si="4"/>
        <v>N/A</v>
      </c>
      <c r="E40" s="44">
        <v>0</v>
      </c>
      <c r="F40" s="5" t="str">
        <f t="shared" si="4"/>
        <v>N/A</v>
      </c>
      <c r="G40" s="44">
        <v>0</v>
      </c>
      <c r="H40" s="5" t="str">
        <f t="shared" si="5"/>
        <v>N/A</v>
      </c>
      <c r="I40" s="6" t="s">
        <v>1747</v>
      </c>
      <c r="J40" s="6" t="s">
        <v>1747</v>
      </c>
      <c r="K40" s="91" t="str">
        <f t="shared" si="0"/>
        <v>N/A</v>
      </c>
    </row>
    <row r="41" spans="1:11" x14ac:dyDescent="0.25">
      <c r="A41" s="114" t="s">
        <v>664</v>
      </c>
      <c r="B41" s="59" t="s">
        <v>213</v>
      </c>
      <c r="C41" s="44">
        <v>99.747364832000002</v>
      </c>
      <c r="D41" s="5" t="str">
        <f t="shared" si="4"/>
        <v>N/A</v>
      </c>
      <c r="E41" s="44">
        <v>99.865616857999996</v>
      </c>
      <c r="F41" s="5" t="str">
        <f t="shared" si="4"/>
        <v>N/A</v>
      </c>
      <c r="G41" s="44">
        <v>99.894210677000004</v>
      </c>
      <c r="H41" s="5" t="str">
        <f t="shared" si="5"/>
        <v>N/A</v>
      </c>
      <c r="I41" s="6">
        <v>0.1186</v>
      </c>
      <c r="J41" s="6">
        <v>2.86E-2</v>
      </c>
      <c r="K41" s="91" t="str">
        <f t="shared" si="0"/>
        <v>Yes</v>
      </c>
    </row>
    <row r="42" spans="1:11" x14ac:dyDescent="0.25">
      <c r="A42" s="114" t="s">
        <v>665</v>
      </c>
      <c r="B42" s="59" t="s">
        <v>213</v>
      </c>
      <c r="C42" s="44">
        <v>99.747364832000002</v>
      </c>
      <c r="D42" s="5" t="str">
        <f t="shared" si="4"/>
        <v>N/A</v>
      </c>
      <c r="E42" s="44">
        <v>99.865616857999996</v>
      </c>
      <c r="F42" s="5" t="str">
        <f t="shared" si="4"/>
        <v>N/A</v>
      </c>
      <c r="G42" s="44">
        <v>99.894210677000004</v>
      </c>
      <c r="H42" s="5" t="str">
        <f t="shared" si="5"/>
        <v>N/A</v>
      </c>
      <c r="I42" s="6">
        <v>0.1186</v>
      </c>
      <c r="J42" s="6">
        <v>2.86E-2</v>
      </c>
      <c r="K42" s="91" t="str">
        <f t="shared" si="0"/>
        <v>Yes</v>
      </c>
    </row>
    <row r="43" spans="1:11" x14ac:dyDescent="0.25">
      <c r="A43" s="114" t="s">
        <v>666</v>
      </c>
      <c r="B43" s="59" t="s">
        <v>213</v>
      </c>
      <c r="C43" s="44">
        <v>0</v>
      </c>
      <c r="D43" s="5" t="str">
        <f t="shared" si="4"/>
        <v>N/A</v>
      </c>
      <c r="E43" s="44">
        <v>0</v>
      </c>
      <c r="F43" s="5" t="str">
        <f t="shared" si="4"/>
        <v>N/A</v>
      </c>
      <c r="G43" s="44">
        <v>0</v>
      </c>
      <c r="H43" s="5" t="str">
        <f t="shared" si="5"/>
        <v>N/A</v>
      </c>
      <c r="I43" s="6" t="s">
        <v>1747</v>
      </c>
      <c r="J43" s="6" t="s">
        <v>1747</v>
      </c>
      <c r="K43" s="91" t="str">
        <f t="shared" si="0"/>
        <v>N/A</v>
      </c>
    </row>
    <row r="44" spans="1:11" x14ac:dyDescent="0.25">
      <c r="A44" s="114" t="s">
        <v>667</v>
      </c>
      <c r="B44" s="59" t="s">
        <v>213</v>
      </c>
      <c r="C44" s="44">
        <v>0</v>
      </c>
      <c r="D44" s="5" t="str">
        <f t="shared" si="4"/>
        <v>N/A</v>
      </c>
      <c r="E44" s="44">
        <v>0</v>
      </c>
      <c r="F44" s="5" t="str">
        <f t="shared" si="4"/>
        <v>N/A</v>
      </c>
      <c r="G44" s="44">
        <v>0</v>
      </c>
      <c r="H44" s="5" t="str">
        <f t="shared" si="5"/>
        <v>N/A</v>
      </c>
      <c r="I44" s="6" t="s">
        <v>1747</v>
      </c>
      <c r="J44" s="6" t="s">
        <v>1747</v>
      </c>
      <c r="K44" s="91" t="str">
        <f t="shared" si="0"/>
        <v>N/A</v>
      </c>
    </row>
    <row r="45" spans="1:11" x14ac:dyDescent="0.25">
      <c r="A45" s="114" t="s">
        <v>668</v>
      </c>
      <c r="B45" s="59" t="s">
        <v>213</v>
      </c>
      <c r="C45" s="44">
        <v>0.2526351684</v>
      </c>
      <c r="D45" s="5" t="str">
        <f t="shared" si="4"/>
        <v>N/A</v>
      </c>
      <c r="E45" s="44">
        <v>0.1343831419</v>
      </c>
      <c r="F45" s="5" t="str">
        <f t="shared" si="4"/>
        <v>N/A</v>
      </c>
      <c r="G45" s="44">
        <v>0.105789323</v>
      </c>
      <c r="H45" s="5" t="str">
        <f t="shared" si="5"/>
        <v>N/A</v>
      </c>
      <c r="I45" s="6">
        <v>-46.8</v>
      </c>
      <c r="J45" s="6">
        <v>-21.3</v>
      </c>
      <c r="K45" s="91" t="str">
        <f t="shared" si="0"/>
        <v>Yes</v>
      </c>
    </row>
    <row r="46" spans="1:11" x14ac:dyDescent="0.25">
      <c r="A46" s="114" t="s">
        <v>350</v>
      </c>
      <c r="B46" s="59" t="s">
        <v>213</v>
      </c>
      <c r="C46" s="43">
        <v>2921637</v>
      </c>
      <c r="D46" s="5" t="str">
        <f t="shared" si="4"/>
        <v>N/A</v>
      </c>
      <c r="E46" s="43">
        <v>0</v>
      </c>
      <c r="F46" s="5" t="str">
        <f t="shared" si="4"/>
        <v>N/A</v>
      </c>
      <c r="G46" s="43">
        <v>0</v>
      </c>
      <c r="H46" s="5" t="str">
        <f t="shared" si="5"/>
        <v>N/A</v>
      </c>
      <c r="I46" s="6">
        <v>-100</v>
      </c>
      <c r="J46" s="6" t="s">
        <v>1747</v>
      </c>
      <c r="K46" s="91" t="str">
        <f t="shared" si="0"/>
        <v>N/A</v>
      </c>
    </row>
    <row r="47" spans="1:11" x14ac:dyDescent="0.25">
      <c r="A47" s="114" t="s">
        <v>669</v>
      </c>
      <c r="B47" s="59" t="s">
        <v>213</v>
      </c>
      <c r="C47" s="44">
        <v>99.577770955000005</v>
      </c>
      <c r="D47" s="5" t="str">
        <f t="shared" si="4"/>
        <v>N/A</v>
      </c>
      <c r="E47" s="44" t="s">
        <v>1747</v>
      </c>
      <c r="F47" s="5" t="str">
        <f t="shared" si="4"/>
        <v>N/A</v>
      </c>
      <c r="G47" s="44" t="s">
        <v>1747</v>
      </c>
      <c r="H47" s="5" t="str">
        <f t="shared" si="5"/>
        <v>N/A</v>
      </c>
      <c r="I47" s="6" t="s">
        <v>1747</v>
      </c>
      <c r="J47" s="6" t="s">
        <v>1747</v>
      </c>
      <c r="K47" s="91" t="str">
        <f t="shared" si="0"/>
        <v>N/A</v>
      </c>
    </row>
    <row r="48" spans="1:11" x14ac:dyDescent="0.25">
      <c r="A48" s="114" t="s">
        <v>670</v>
      </c>
      <c r="B48" s="59" t="s">
        <v>213</v>
      </c>
      <c r="C48" s="44">
        <v>0</v>
      </c>
      <c r="D48" s="5" t="str">
        <f t="shared" si="4"/>
        <v>N/A</v>
      </c>
      <c r="E48" s="44" t="s">
        <v>1747</v>
      </c>
      <c r="F48" s="5" t="str">
        <f t="shared" si="4"/>
        <v>N/A</v>
      </c>
      <c r="G48" s="44" t="s">
        <v>1747</v>
      </c>
      <c r="H48" s="5" t="str">
        <f t="shared" si="5"/>
        <v>N/A</v>
      </c>
      <c r="I48" s="6" t="s">
        <v>1747</v>
      </c>
      <c r="J48" s="6" t="s">
        <v>1747</v>
      </c>
      <c r="K48" s="91" t="str">
        <f t="shared" si="0"/>
        <v>N/A</v>
      </c>
    </row>
    <row r="49" spans="1:11" x14ac:dyDescent="0.25">
      <c r="A49" s="114" t="s">
        <v>671</v>
      </c>
      <c r="B49" s="59" t="s">
        <v>213</v>
      </c>
      <c r="C49" s="44">
        <v>0</v>
      </c>
      <c r="D49" s="5" t="str">
        <f t="shared" si="4"/>
        <v>N/A</v>
      </c>
      <c r="E49" s="44" t="s">
        <v>1747</v>
      </c>
      <c r="F49" s="5" t="str">
        <f t="shared" si="4"/>
        <v>N/A</v>
      </c>
      <c r="G49" s="44" t="s">
        <v>1747</v>
      </c>
      <c r="H49" s="5" t="str">
        <f t="shared" si="5"/>
        <v>N/A</v>
      </c>
      <c r="I49" s="6" t="s">
        <v>1747</v>
      </c>
      <c r="J49" s="6" t="s">
        <v>1747</v>
      </c>
      <c r="K49" s="91" t="str">
        <f t="shared" si="0"/>
        <v>N/A</v>
      </c>
    </row>
    <row r="50" spans="1:11" x14ac:dyDescent="0.25">
      <c r="A50" s="114" t="s">
        <v>672</v>
      </c>
      <c r="B50" s="59" t="s">
        <v>213</v>
      </c>
      <c r="C50" s="44">
        <v>0.42222904490000002</v>
      </c>
      <c r="D50" s="5" t="str">
        <f t="shared" si="4"/>
        <v>N/A</v>
      </c>
      <c r="E50" s="44" t="s">
        <v>1747</v>
      </c>
      <c r="F50" s="5" t="str">
        <f t="shared" si="4"/>
        <v>N/A</v>
      </c>
      <c r="G50" s="44" t="s">
        <v>1747</v>
      </c>
      <c r="H50" s="5" t="str">
        <f t="shared" si="5"/>
        <v>N/A</v>
      </c>
      <c r="I50" s="6" t="s">
        <v>1747</v>
      </c>
      <c r="J50" s="6" t="s">
        <v>1747</v>
      </c>
      <c r="K50" s="91" t="str">
        <f t="shared" si="0"/>
        <v>N/A</v>
      </c>
    </row>
    <row r="51" spans="1:11" x14ac:dyDescent="0.25">
      <c r="A51" s="114" t="s">
        <v>351</v>
      </c>
      <c r="B51" s="21" t="s">
        <v>213</v>
      </c>
      <c r="C51" s="43">
        <v>10162217</v>
      </c>
      <c r="D51" s="21" t="s">
        <v>213</v>
      </c>
      <c r="E51" s="22">
        <v>25800379</v>
      </c>
      <c r="F51" s="21" t="s">
        <v>213</v>
      </c>
      <c r="G51" s="22">
        <v>23488541</v>
      </c>
      <c r="H51" s="21" t="s">
        <v>213</v>
      </c>
      <c r="I51" s="6">
        <v>153.9</v>
      </c>
      <c r="J51" s="6">
        <v>-8.9600000000000009</v>
      </c>
      <c r="K51" s="91" t="str">
        <f t="shared" si="0"/>
        <v>Yes</v>
      </c>
    </row>
    <row r="52" spans="1:11" x14ac:dyDescent="0.25">
      <c r="A52" s="114" t="s">
        <v>352</v>
      </c>
      <c r="B52" s="21" t="s">
        <v>213</v>
      </c>
      <c r="C52" s="44">
        <v>68.175782901999995</v>
      </c>
      <c r="D52" s="5" t="str">
        <f t="shared" ref="D52:D54" si="6">IF($B52="N/A","N/A",IF(C52&gt;15,"No",IF(C52&lt;-15,"No","Yes")))</f>
        <v>N/A</v>
      </c>
      <c r="E52" s="4">
        <v>88.986774186999995</v>
      </c>
      <c r="F52" s="5" t="str">
        <f t="shared" ref="F52:F54" si="7">IF($B52="N/A","N/A",IF(E52&gt;15,"No",IF(E52&lt;-15,"No","Yes")))</f>
        <v>N/A</v>
      </c>
      <c r="G52" s="4">
        <v>91.847535358000002</v>
      </c>
      <c r="H52" s="5" t="str">
        <f t="shared" ref="H52:H54" si="8">IF($B52="N/A","N/A",IF(G52&gt;15,"No",IF(G52&lt;-15,"No","Yes")))</f>
        <v>N/A</v>
      </c>
      <c r="I52" s="6">
        <v>30.53</v>
      </c>
      <c r="J52" s="6">
        <v>3.2149999999999999</v>
      </c>
      <c r="K52" s="91" t="str">
        <f t="shared" si="0"/>
        <v>Yes</v>
      </c>
    </row>
    <row r="53" spans="1:11" x14ac:dyDescent="0.25">
      <c r="A53" s="114" t="s">
        <v>353</v>
      </c>
      <c r="B53" s="21" t="s">
        <v>213</v>
      </c>
      <c r="C53" s="44">
        <v>30.873450154</v>
      </c>
      <c r="D53" s="5" t="str">
        <f t="shared" si="6"/>
        <v>N/A</v>
      </c>
      <c r="E53" s="4">
        <v>10.536314215000001</v>
      </c>
      <c r="F53" s="5" t="str">
        <f t="shared" si="7"/>
        <v>N/A</v>
      </c>
      <c r="G53" s="4">
        <v>7.6653632934999996</v>
      </c>
      <c r="H53" s="5" t="str">
        <f t="shared" si="8"/>
        <v>N/A</v>
      </c>
      <c r="I53" s="6">
        <v>-65.900000000000006</v>
      </c>
      <c r="J53" s="6">
        <v>-27.2</v>
      </c>
      <c r="K53" s="91" t="str">
        <f t="shared" si="0"/>
        <v>Yes</v>
      </c>
    </row>
    <row r="54" spans="1:11" x14ac:dyDescent="0.25">
      <c r="A54" s="115" t="s">
        <v>354</v>
      </c>
      <c r="B54" s="99" t="s">
        <v>213</v>
      </c>
      <c r="C54" s="116">
        <v>0.80059302020000001</v>
      </c>
      <c r="D54" s="100" t="str">
        <f t="shared" si="6"/>
        <v>N/A</v>
      </c>
      <c r="E54" s="104">
        <v>0.4022421531</v>
      </c>
      <c r="F54" s="100" t="str">
        <f t="shared" si="7"/>
        <v>N/A</v>
      </c>
      <c r="G54" s="104">
        <v>0.42793632860000003</v>
      </c>
      <c r="H54" s="100" t="str">
        <f t="shared" si="8"/>
        <v>N/A</v>
      </c>
      <c r="I54" s="101">
        <v>-49.8</v>
      </c>
      <c r="J54" s="101">
        <v>6.3879999999999999</v>
      </c>
      <c r="K54" s="102" t="str">
        <f t="shared" si="0"/>
        <v>Yes</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22101101</v>
      </c>
      <c r="D6" s="5" t="str">
        <f>IF($B6="N/A","N/A",IF(C6&gt;15,"No",IF(C6&lt;-15,"No","Yes")))</f>
        <v>N/A</v>
      </c>
      <c r="E6" s="22">
        <v>8488918</v>
      </c>
      <c r="F6" s="5" t="str">
        <f>IF($B6="N/A","N/A",IF(E6&gt;15,"No",IF(E6&lt;-15,"No","Yes")))</f>
        <v>N/A</v>
      </c>
      <c r="G6" s="22">
        <v>8914054</v>
      </c>
      <c r="H6" s="5" t="str">
        <f>IF($B6="N/A","N/A",IF(G6&gt;15,"No",IF(G6&lt;-15,"No","Yes")))</f>
        <v>N/A</v>
      </c>
      <c r="I6" s="6">
        <v>-61.6</v>
      </c>
      <c r="J6" s="6">
        <v>5.008</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1.1601412979000001</v>
      </c>
      <c r="D9" s="5" t="str">
        <f t="shared" ref="D9:D15" si="1">IF($B9="N/A","N/A",IF(C9&gt;15,"No",IF(C9&lt;-15,"No","Yes")))</f>
        <v>N/A</v>
      </c>
      <c r="E9" s="4">
        <v>2.7680559525000001</v>
      </c>
      <c r="F9" s="5" t="str">
        <f t="shared" ref="F9:F15" si="2">IF($B9="N/A","N/A",IF(E9&gt;15,"No",IF(E9&lt;-15,"No","Yes")))</f>
        <v>N/A</v>
      </c>
      <c r="G9" s="4">
        <v>2.6013080019000001</v>
      </c>
      <c r="H9" s="5" t="str">
        <f t="shared" ref="H9:H15" si="3">IF($B9="N/A","N/A",IF(G9&gt;15,"No",IF(G9&lt;-15,"No","Yes")))</f>
        <v>N/A</v>
      </c>
      <c r="I9" s="6">
        <v>138.6</v>
      </c>
      <c r="J9" s="6">
        <v>-6.02</v>
      </c>
      <c r="K9" s="91" t="str">
        <f t="shared" si="0"/>
        <v>Yes</v>
      </c>
    </row>
    <row r="10" spans="1:11" x14ac:dyDescent="0.25">
      <c r="A10" s="110" t="s">
        <v>36</v>
      </c>
      <c r="B10" s="21" t="s">
        <v>213</v>
      </c>
      <c r="C10" s="44">
        <v>0.1043624371</v>
      </c>
      <c r="D10" s="5" t="str">
        <f t="shared" si="1"/>
        <v>N/A</v>
      </c>
      <c r="E10" s="4">
        <v>0.27622082390000002</v>
      </c>
      <c r="F10" s="5" t="str">
        <f t="shared" si="2"/>
        <v>N/A</v>
      </c>
      <c r="G10" s="4">
        <v>0.90343852710000006</v>
      </c>
      <c r="H10" s="5" t="str">
        <f t="shared" si="3"/>
        <v>N/A</v>
      </c>
      <c r="I10" s="6">
        <v>164.7</v>
      </c>
      <c r="J10" s="6">
        <v>227.1</v>
      </c>
      <c r="K10" s="91" t="str">
        <f t="shared" si="0"/>
        <v>No</v>
      </c>
    </row>
    <row r="11" spans="1:11" x14ac:dyDescent="0.25">
      <c r="A11" s="110" t="s">
        <v>37</v>
      </c>
      <c r="B11" s="21" t="s">
        <v>213</v>
      </c>
      <c r="C11" s="44">
        <v>7.6252204000000004E-3</v>
      </c>
      <c r="D11" s="5" t="str">
        <f t="shared" si="1"/>
        <v>N/A</v>
      </c>
      <c r="E11" s="4">
        <v>4.3631445E-3</v>
      </c>
      <c r="F11" s="5" t="str">
        <f t="shared" si="2"/>
        <v>N/A</v>
      </c>
      <c r="G11" s="4">
        <v>0.4685833291</v>
      </c>
      <c r="H11" s="5" t="str">
        <f t="shared" si="3"/>
        <v>N/A</v>
      </c>
      <c r="I11" s="6">
        <v>-42.8</v>
      </c>
      <c r="J11" s="6">
        <v>10640</v>
      </c>
      <c r="K11" s="91" t="str">
        <f t="shared" si="0"/>
        <v>No</v>
      </c>
    </row>
    <row r="12" spans="1:11" x14ac:dyDescent="0.25">
      <c r="A12" s="110" t="s">
        <v>38</v>
      </c>
      <c r="B12" s="21" t="s">
        <v>213</v>
      </c>
      <c r="C12" s="44">
        <v>1.2427409653999999</v>
      </c>
      <c r="D12" s="5" t="str">
        <f t="shared" si="1"/>
        <v>N/A</v>
      </c>
      <c r="E12" s="4">
        <v>2.8710565137000001</v>
      </c>
      <c r="F12" s="5" t="str">
        <f t="shared" si="2"/>
        <v>N/A</v>
      </c>
      <c r="G12" s="4">
        <v>2.6784446978999998</v>
      </c>
      <c r="H12" s="5" t="str">
        <f t="shared" si="3"/>
        <v>N/A</v>
      </c>
      <c r="I12" s="6">
        <v>131</v>
      </c>
      <c r="J12" s="6">
        <v>-6.71</v>
      </c>
      <c r="K12" s="91" t="str">
        <f t="shared" si="0"/>
        <v>Yes</v>
      </c>
    </row>
    <row r="13" spans="1:11" x14ac:dyDescent="0.25">
      <c r="A13" s="110" t="s">
        <v>863</v>
      </c>
      <c r="B13" s="21" t="s">
        <v>213</v>
      </c>
      <c r="C13" s="44">
        <v>0.65679750449999996</v>
      </c>
      <c r="D13" s="5" t="str">
        <f t="shared" si="1"/>
        <v>N/A</v>
      </c>
      <c r="E13" s="4">
        <v>0.86428264939999999</v>
      </c>
      <c r="F13" s="5" t="str">
        <f t="shared" si="2"/>
        <v>N/A</v>
      </c>
      <c r="G13" s="4">
        <v>0.842061583</v>
      </c>
      <c r="H13" s="5" t="str">
        <f t="shared" si="3"/>
        <v>N/A</v>
      </c>
      <c r="I13" s="6">
        <v>31.59</v>
      </c>
      <c r="J13" s="6">
        <v>-2.57</v>
      </c>
      <c r="K13" s="91" t="str">
        <f t="shared" si="0"/>
        <v>Yes</v>
      </c>
    </row>
    <row r="14" spans="1:11" x14ac:dyDescent="0.25">
      <c r="A14" s="110" t="s">
        <v>864</v>
      </c>
      <c r="B14" s="21" t="s">
        <v>213</v>
      </c>
      <c r="C14" s="44">
        <v>0.64705646409999995</v>
      </c>
      <c r="D14" s="5" t="str">
        <f t="shared" si="1"/>
        <v>N/A</v>
      </c>
      <c r="E14" s="4">
        <v>0.86590205419999999</v>
      </c>
      <c r="F14" s="5" t="str">
        <f t="shared" si="2"/>
        <v>N/A</v>
      </c>
      <c r="G14" s="4">
        <v>0.85209491800000003</v>
      </c>
      <c r="H14" s="5" t="str">
        <f t="shared" si="3"/>
        <v>N/A</v>
      </c>
      <c r="I14" s="6">
        <v>33.82</v>
      </c>
      <c r="J14" s="6">
        <v>-1.59</v>
      </c>
      <c r="K14" s="91" t="str">
        <f t="shared" si="0"/>
        <v>Yes</v>
      </c>
    </row>
    <row r="15" spans="1:11" x14ac:dyDescent="0.25">
      <c r="A15" s="110" t="s">
        <v>161</v>
      </c>
      <c r="B15" s="21" t="s">
        <v>213</v>
      </c>
      <c r="C15" s="44">
        <v>52.115222676000002</v>
      </c>
      <c r="D15" s="5" t="str">
        <f t="shared" si="1"/>
        <v>N/A</v>
      </c>
      <c r="E15" s="4">
        <v>77.934667292</v>
      </c>
      <c r="F15" s="5" t="str">
        <f t="shared" si="2"/>
        <v>N/A</v>
      </c>
      <c r="G15" s="4">
        <v>77.623211616000006</v>
      </c>
      <c r="H15" s="5" t="str">
        <f t="shared" si="3"/>
        <v>N/A</v>
      </c>
      <c r="I15" s="6">
        <v>49.54</v>
      </c>
      <c r="J15" s="6">
        <v>-0.4</v>
      </c>
      <c r="K15" s="91" t="str">
        <f t="shared" si="0"/>
        <v>Yes</v>
      </c>
    </row>
    <row r="16" spans="1:11" x14ac:dyDescent="0.25">
      <c r="A16" s="110" t="s">
        <v>162</v>
      </c>
      <c r="B16" s="21" t="s">
        <v>246</v>
      </c>
      <c r="C16" s="44">
        <v>69.542368048</v>
      </c>
      <c r="D16" s="5" t="str">
        <f>IF($B16="N/A","N/A",IF(C16&gt;95,"Yes","No"))</f>
        <v>No</v>
      </c>
      <c r="E16" s="4">
        <v>34.053303376999999</v>
      </c>
      <c r="F16" s="5" t="str">
        <f>IF($B16="N/A","N/A",IF(E16&gt;95,"Yes","No"))</f>
        <v>No</v>
      </c>
      <c r="G16" s="4">
        <v>36.567065894000002</v>
      </c>
      <c r="H16" s="5" t="str">
        <f>IF($B16="N/A","N/A",IF(G16&gt;95,"Yes","No"))</f>
        <v>No</v>
      </c>
      <c r="I16" s="6">
        <v>-51</v>
      </c>
      <c r="J16" s="6">
        <v>7.3819999999999997</v>
      </c>
      <c r="K16" s="91" t="str">
        <f t="shared" ref="K16:K26" si="4">IF(J16="Div by 0", "N/A", IF(J16="N/A","N/A", IF(J16&gt;30, "No", IF(J16&lt;-30, "No", "Yes"))))</f>
        <v>Yes</v>
      </c>
    </row>
    <row r="17" spans="1:11" x14ac:dyDescent="0.25">
      <c r="A17" s="110" t="s">
        <v>865</v>
      </c>
      <c r="B17" s="29" t="s">
        <v>247</v>
      </c>
      <c r="C17" s="44">
        <v>26.277442014999998</v>
      </c>
      <c r="D17" s="5" t="str">
        <f>IF($B17="N/A","N/A",IF(C17&gt;90,"No",IF(C17&lt;50,"No","Yes")))</f>
        <v>No</v>
      </c>
      <c r="E17" s="4">
        <v>2.4248791188999999</v>
      </c>
      <c r="F17" s="5" t="str">
        <f>IF($B17="N/A","N/A",IF(E17&gt;90,"No",IF(E17&lt;50,"No","Yes")))</f>
        <v>No</v>
      </c>
      <c r="G17" s="4">
        <v>2.6966966993999999</v>
      </c>
      <c r="H17" s="5" t="str">
        <f>IF($B17="N/A","N/A",IF(G17&gt;90,"No",IF(G17&lt;50,"No","Yes")))</f>
        <v>No</v>
      </c>
      <c r="I17" s="6">
        <v>-90.8</v>
      </c>
      <c r="J17" s="6">
        <v>11.21</v>
      </c>
      <c r="K17" s="91" t="str">
        <f t="shared" si="4"/>
        <v>Yes</v>
      </c>
    </row>
    <row r="18" spans="1:11" x14ac:dyDescent="0.25">
      <c r="A18" s="110" t="s">
        <v>866</v>
      </c>
      <c r="B18" s="29" t="s">
        <v>224</v>
      </c>
      <c r="C18" s="44">
        <v>6.6829702285000003</v>
      </c>
      <c r="D18" s="5" t="str">
        <f t="shared" ref="D18:D23" si="5">IF($B18="N/A","N/A",IF(C18&gt;5,"No",IF(C18&lt;=0,"No","Yes")))</f>
        <v>No</v>
      </c>
      <c r="E18" s="4">
        <v>11.623212757999999</v>
      </c>
      <c r="F18" s="5" t="str">
        <f t="shared" ref="F18:F23" si="6">IF($B18="N/A","N/A",IF(E18&gt;5,"No",IF(E18&lt;=0,"No","Yes")))</f>
        <v>No</v>
      </c>
      <c r="G18" s="4">
        <v>13.164504052</v>
      </c>
      <c r="H18" s="5" t="str">
        <f t="shared" ref="H18:H23" si="7">IF($B18="N/A","N/A",IF(G18&gt;5,"No",IF(G18&lt;=0,"No","Yes")))</f>
        <v>No</v>
      </c>
      <c r="I18" s="6">
        <v>73.92</v>
      </c>
      <c r="J18" s="6">
        <v>13.26</v>
      </c>
      <c r="K18" s="91" t="str">
        <f t="shared" si="4"/>
        <v>Yes</v>
      </c>
    </row>
    <row r="19" spans="1:11" x14ac:dyDescent="0.25">
      <c r="A19" s="110" t="s">
        <v>867</v>
      </c>
      <c r="B19" s="29" t="s">
        <v>224</v>
      </c>
      <c r="C19" s="44">
        <v>3.5289192154000002</v>
      </c>
      <c r="D19" s="5" t="str">
        <f t="shared" si="5"/>
        <v>Yes</v>
      </c>
      <c r="E19" s="4">
        <v>1.8084047932</v>
      </c>
      <c r="F19" s="5" t="str">
        <f t="shared" si="6"/>
        <v>Yes</v>
      </c>
      <c r="G19" s="4">
        <v>2.0591528836999999</v>
      </c>
      <c r="H19" s="5" t="str">
        <f t="shared" si="7"/>
        <v>Yes</v>
      </c>
      <c r="I19" s="6">
        <v>-48.8</v>
      </c>
      <c r="J19" s="6">
        <v>13.87</v>
      </c>
      <c r="K19" s="91" t="str">
        <f t="shared" si="4"/>
        <v>Yes</v>
      </c>
    </row>
    <row r="20" spans="1:11" x14ac:dyDescent="0.25">
      <c r="A20" s="110" t="s">
        <v>868</v>
      </c>
      <c r="B20" s="29" t="s">
        <v>224</v>
      </c>
      <c r="C20" s="44">
        <v>9.8895525600000006E-2</v>
      </c>
      <c r="D20" s="5" t="str">
        <f t="shared" si="5"/>
        <v>Yes</v>
      </c>
      <c r="E20" s="4">
        <v>0.21955683870000001</v>
      </c>
      <c r="F20" s="5" t="str">
        <f t="shared" si="6"/>
        <v>Yes</v>
      </c>
      <c r="G20" s="4">
        <v>0.2114189571</v>
      </c>
      <c r="H20" s="5" t="str">
        <f t="shared" si="7"/>
        <v>Yes</v>
      </c>
      <c r="I20" s="6">
        <v>122</v>
      </c>
      <c r="J20" s="6">
        <v>-3.71</v>
      </c>
      <c r="K20" s="91" t="str">
        <f t="shared" si="4"/>
        <v>Yes</v>
      </c>
    </row>
    <row r="21" spans="1:11" x14ac:dyDescent="0.25">
      <c r="A21" s="110" t="s">
        <v>869</v>
      </c>
      <c r="B21" s="21" t="s">
        <v>213</v>
      </c>
      <c r="C21" s="44">
        <v>0.33877950239999999</v>
      </c>
      <c r="D21" s="5" t="str">
        <f t="shared" si="5"/>
        <v>N/A</v>
      </c>
      <c r="E21" s="4">
        <v>0.29702254160000002</v>
      </c>
      <c r="F21" s="5" t="str">
        <f t="shared" si="6"/>
        <v>N/A</v>
      </c>
      <c r="G21" s="4">
        <v>4.4233521599999999E-2</v>
      </c>
      <c r="H21" s="5" t="str">
        <f t="shared" si="7"/>
        <v>N/A</v>
      </c>
      <c r="I21" s="6">
        <v>-12.3</v>
      </c>
      <c r="J21" s="6">
        <v>-85.1</v>
      </c>
      <c r="K21" s="91" t="str">
        <f t="shared" si="4"/>
        <v>No</v>
      </c>
    </row>
    <row r="22" spans="1:11" x14ac:dyDescent="0.25">
      <c r="A22" s="110" t="s">
        <v>1716</v>
      </c>
      <c r="B22" s="21" t="s">
        <v>213</v>
      </c>
      <c r="C22" s="44">
        <v>4.7011233000000003E-3</v>
      </c>
      <c r="D22" s="5" t="str">
        <f t="shared" si="5"/>
        <v>N/A</v>
      </c>
      <c r="E22" s="4">
        <v>4.5942251E-3</v>
      </c>
      <c r="F22" s="5" t="str">
        <f t="shared" si="6"/>
        <v>N/A</v>
      </c>
      <c r="G22" s="4">
        <v>3.5000909999999999E-3</v>
      </c>
      <c r="H22" s="5" t="str">
        <f t="shared" si="7"/>
        <v>N/A</v>
      </c>
      <c r="I22" s="6">
        <v>-2.27</v>
      </c>
      <c r="J22" s="6">
        <v>-23.8</v>
      </c>
      <c r="K22" s="91" t="str">
        <f t="shared" si="4"/>
        <v>Yes</v>
      </c>
    </row>
    <row r="23" spans="1:11" x14ac:dyDescent="0.25">
      <c r="A23" s="110" t="s">
        <v>870</v>
      </c>
      <c r="B23" s="21" t="s">
        <v>213</v>
      </c>
      <c r="C23" s="44">
        <v>1.3664477600000001E-2</v>
      </c>
      <c r="D23" s="5" t="str">
        <f t="shared" si="5"/>
        <v>N/A</v>
      </c>
      <c r="E23" s="4">
        <v>2.27001839E-2</v>
      </c>
      <c r="F23" s="5" t="str">
        <f t="shared" si="6"/>
        <v>N/A</v>
      </c>
      <c r="G23" s="4">
        <v>4.1507490000000001E-4</v>
      </c>
      <c r="H23" s="5" t="str">
        <f t="shared" si="7"/>
        <v>N/A</v>
      </c>
      <c r="I23" s="6">
        <v>66.13</v>
      </c>
      <c r="J23" s="6">
        <v>-98.2</v>
      </c>
      <c r="K23" s="91" t="str">
        <f t="shared" si="4"/>
        <v>No</v>
      </c>
    </row>
    <row r="24" spans="1:11" x14ac:dyDescent="0.25">
      <c r="A24" s="110" t="s">
        <v>871</v>
      </c>
      <c r="B24" s="21" t="s">
        <v>232</v>
      </c>
      <c r="C24" s="44">
        <v>3.1174374525999999</v>
      </c>
      <c r="D24" s="5" t="str">
        <f>IF($B24="N/A","N/A",IF(C24&gt;10,"No",IF(C24&lt;1,"No","Yes")))</f>
        <v>Yes</v>
      </c>
      <c r="E24" s="4">
        <v>0.46118951790000001</v>
      </c>
      <c r="F24" s="5" t="str">
        <f>IF($B24="N/A","N/A",IF(E24&gt;10,"No",IF(E24&lt;1,"No","Yes")))</f>
        <v>No</v>
      </c>
      <c r="G24" s="4">
        <v>0.55549360589999996</v>
      </c>
      <c r="H24" s="5" t="str">
        <f>IF($B24="N/A","N/A",IF(G24&gt;10,"No",IF(G24&lt;1,"No","Yes")))</f>
        <v>No</v>
      </c>
      <c r="I24" s="6">
        <v>-85.2</v>
      </c>
      <c r="J24" s="6">
        <v>20.45</v>
      </c>
      <c r="K24" s="91" t="str">
        <f t="shared" si="4"/>
        <v>Yes</v>
      </c>
    </row>
    <row r="25" spans="1:11" x14ac:dyDescent="0.25">
      <c r="A25" s="110" t="s">
        <v>872</v>
      </c>
      <c r="B25" s="47" t="s">
        <v>239</v>
      </c>
      <c r="C25" s="44">
        <v>15.693534906</v>
      </c>
      <c r="D25" s="5" t="str">
        <f>IF($B25="N/A","N/A",IF(C25&gt;10,"No",IF(C25&lt;=0,"No","Yes")))</f>
        <v>No</v>
      </c>
      <c r="E25" s="4">
        <v>6.6771878347999998</v>
      </c>
      <c r="F25" s="5" t="str">
        <f>IF($B25="N/A","N/A",IF(E25&gt;10,"No",IF(E25&lt;=0,"No","Yes")))</f>
        <v>Yes</v>
      </c>
      <c r="G25" s="4">
        <v>7.6372209547000001</v>
      </c>
      <c r="H25" s="5" t="str">
        <f>IF($B25="N/A","N/A",IF(G25&gt;10,"No",IF(G25&lt;=0,"No","Yes")))</f>
        <v>Yes</v>
      </c>
      <c r="I25" s="6">
        <v>-57.5</v>
      </c>
      <c r="J25" s="6">
        <v>14.38</v>
      </c>
      <c r="K25" s="91" t="str">
        <f t="shared" si="4"/>
        <v>Yes</v>
      </c>
    </row>
    <row r="26" spans="1:11" x14ac:dyDescent="0.25">
      <c r="A26" s="110" t="s">
        <v>873</v>
      </c>
      <c r="B26" s="29" t="s">
        <v>248</v>
      </c>
      <c r="C26" s="44">
        <v>30.456256454999998</v>
      </c>
      <c r="D26" s="5" t="str">
        <f>IF($B26="N/A","N/A",IF(C26&gt;=5,"No",IF(C26&lt;0,"No","Yes")))</f>
        <v>No</v>
      </c>
      <c r="E26" s="4">
        <v>65.946319661000004</v>
      </c>
      <c r="F26" s="5" t="str">
        <f>IF($B26="N/A","N/A",IF(E26&gt;=5,"No",IF(E26&lt;0,"No","Yes")))</f>
        <v>No</v>
      </c>
      <c r="G26" s="4">
        <v>63.432777051000002</v>
      </c>
      <c r="H26" s="5" t="str">
        <f>IF($B26="N/A","N/A",IF(G26&gt;=5,"No",IF(G26&lt;0,"No","Yes")))</f>
        <v>No</v>
      </c>
      <c r="I26" s="6">
        <v>116.5</v>
      </c>
      <c r="J26" s="6">
        <v>-3.81</v>
      </c>
      <c r="K26" s="91" t="str">
        <f t="shared" si="4"/>
        <v>Yes</v>
      </c>
    </row>
    <row r="27" spans="1:11" x14ac:dyDescent="0.25">
      <c r="A27" s="110" t="s">
        <v>14</v>
      </c>
      <c r="B27" s="29" t="s">
        <v>249</v>
      </c>
      <c r="C27" s="44">
        <v>0.219713036</v>
      </c>
      <c r="D27" s="5" t="str">
        <f>IF($B27="N/A","N/A",IF(C27&gt;15,"No",IF(C27&lt;=0,"No","Yes")))</f>
        <v>Yes</v>
      </c>
      <c r="E27" s="4">
        <v>0.1206396386</v>
      </c>
      <c r="F27" s="5" t="str">
        <f>IF($B27="N/A","N/A",IF(E27&gt;15,"No",IF(E27&lt;=0,"No","Yes")))</f>
        <v>Yes</v>
      </c>
      <c r="G27" s="4">
        <v>0.166276758</v>
      </c>
      <c r="H27" s="5" t="str">
        <f>IF($B27="N/A","N/A",IF(G27&gt;15,"No",IF(G27&lt;=0,"No","Yes")))</f>
        <v>Yes</v>
      </c>
      <c r="I27" s="6">
        <v>-45.1</v>
      </c>
      <c r="J27" s="6">
        <v>37.83</v>
      </c>
      <c r="K27" s="91" t="str">
        <f>IF(J27="Div by 0", "N/A", IF(J27="N/A","N/A", IF(J27&gt;30, "No", IF(J27&lt;-30, "No", "Yes"))))</f>
        <v>No</v>
      </c>
    </row>
    <row r="28" spans="1:11" x14ac:dyDescent="0.25">
      <c r="A28" s="110" t="s">
        <v>874</v>
      </c>
      <c r="B28" s="21" t="s">
        <v>213</v>
      </c>
      <c r="C28" s="46">
        <v>63.515990856000002</v>
      </c>
      <c r="D28" s="5" t="str">
        <f>IF($B28="N/A","N/A",IF(C28&gt;15,"No",IF(C28&lt;-15,"No","Yes")))</f>
        <v>N/A</v>
      </c>
      <c r="E28" s="23">
        <v>93.534811054000002</v>
      </c>
      <c r="F28" s="5" t="str">
        <f>IF($B28="N/A","N/A",IF(E28&gt;15,"No",IF(E28&lt;-15,"No","Yes")))</f>
        <v>N/A</v>
      </c>
      <c r="G28" s="23">
        <v>76.285791391000004</v>
      </c>
      <c r="H28" s="5" t="str">
        <f>IF($B28="N/A","N/A",IF(G28&gt;15,"No",IF(G28&lt;-15,"No","Yes")))</f>
        <v>N/A</v>
      </c>
      <c r="I28" s="6">
        <v>47.26</v>
      </c>
      <c r="J28" s="6">
        <v>-18.399999999999999</v>
      </c>
      <c r="K28" s="91" t="str">
        <f>IF(J28="Div by 0", "N/A", IF(J28="N/A","N/A", IF(J28&gt;30, "No", IF(J28&lt;-30, "No", "Yes"))))</f>
        <v>Yes</v>
      </c>
    </row>
    <row r="29" spans="1:11" x14ac:dyDescent="0.25">
      <c r="A29" s="110" t="s">
        <v>376</v>
      </c>
      <c r="B29" s="21" t="s">
        <v>250</v>
      </c>
      <c r="C29" s="44">
        <v>13.652835666</v>
      </c>
      <c r="D29" s="5" t="str">
        <f>IF($B29="N/A","N/A",IF(C29&gt;35,"No",IF(C29&lt;10,"No","Yes")))</f>
        <v>Yes</v>
      </c>
      <c r="E29" s="4">
        <v>3.0527683268999999</v>
      </c>
      <c r="F29" s="5" t="str">
        <f>IF($B29="N/A","N/A",IF(E29&gt;35,"No",IF(E29&lt;10,"No","Yes")))</f>
        <v>No</v>
      </c>
      <c r="G29" s="4">
        <v>3.2734264343000001</v>
      </c>
      <c r="H29" s="5" t="str">
        <f>IF($B29="N/A","N/A",IF(G29&gt;35,"No",IF(G29&lt;10,"No","Yes")))</f>
        <v>No</v>
      </c>
      <c r="I29" s="6">
        <v>-77.599999999999994</v>
      </c>
      <c r="J29" s="6">
        <v>7.2279999999999998</v>
      </c>
      <c r="K29" s="91" t="str">
        <f t="shared" ref="K29:K54" si="8">IF(J29="Div by 0", "N/A", IF(J29="N/A","N/A", IF(J29&gt;30, "No", IF(J29&lt;-30, "No", "Yes"))))</f>
        <v>Yes</v>
      </c>
    </row>
    <row r="30" spans="1:11" x14ac:dyDescent="0.25">
      <c r="A30" s="110" t="s">
        <v>377</v>
      </c>
      <c r="B30" s="21" t="s">
        <v>251</v>
      </c>
      <c r="C30" s="44">
        <v>6.8881410026000003</v>
      </c>
      <c r="D30" s="5" t="str">
        <f>IF($B30="N/A","N/A",IF(C30&gt;20,"No",IF(C30&lt;2,"No","Yes")))</f>
        <v>Yes</v>
      </c>
      <c r="E30" s="4">
        <v>0.58497443370000002</v>
      </c>
      <c r="F30" s="5" t="str">
        <f>IF($B30="N/A","N/A",IF(E30&gt;20,"No",IF(E30&lt;2,"No","Yes")))</f>
        <v>No</v>
      </c>
      <c r="G30" s="4">
        <v>0.64251349609999997</v>
      </c>
      <c r="H30" s="5" t="str">
        <f>IF($B30="N/A","N/A",IF(G30&gt;20,"No",IF(G30&lt;2,"No","Yes")))</f>
        <v>No</v>
      </c>
      <c r="I30" s="6">
        <v>-91.5</v>
      </c>
      <c r="J30" s="6">
        <v>9.8360000000000003</v>
      </c>
      <c r="K30" s="91" t="str">
        <f t="shared" si="8"/>
        <v>Yes</v>
      </c>
    </row>
    <row r="31" spans="1:11" x14ac:dyDescent="0.25">
      <c r="A31" s="110" t="s">
        <v>378</v>
      </c>
      <c r="B31" s="21" t="s">
        <v>252</v>
      </c>
      <c r="C31" s="44">
        <v>4.3870891318999998</v>
      </c>
      <c r="D31" s="5" t="str">
        <f>IF($B31="N/A","N/A",IF(C31&gt;8,"No",IF(C31&lt;0.5,"No","Yes")))</f>
        <v>Yes</v>
      </c>
      <c r="E31" s="4">
        <v>2.6288391523999999</v>
      </c>
      <c r="F31" s="5" t="str">
        <f>IF($B31="N/A","N/A",IF(E31&gt;8,"No",IF(E31&lt;0.5,"No","Yes")))</f>
        <v>Yes</v>
      </c>
      <c r="G31" s="4">
        <v>2.3049220927</v>
      </c>
      <c r="H31" s="5" t="str">
        <f>IF($B31="N/A","N/A",IF(G31&gt;8,"No",IF(G31&lt;0.5,"No","Yes")))</f>
        <v>Yes</v>
      </c>
      <c r="I31" s="6">
        <v>-40.1</v>
      </c>
      <c r="J31" s="6">
        <v>-12.3</v>
      </c>
      <c r="K31" s="91" t="str">
        <f t="shared" si="8"/>
        <v>Yes</v>
      </c>
    </row>
    <row r="32" spans="1:11" x14ac:dyDescent="0.25">
      <c r="A32" s="110" t="s">
        <v>379</v>
      </c>
      <c r="B32" s="21" t="s">
        <v>253</v>
      </c>
      <c r="C32" s="44">
        <v>6.2258165328999997</v>
      </c>
      <c r="D32" s="5" t="str">
        <f>IF($B32="N/A","N/A",IF(C32&gt;25,"No",IF(C32&lt;3,"No","Yes")))</f>
        <v>Yes</v>
      </c>
      <c r="E32" s="4">
        <v>2.7763373376999998</v>
      </c>
      <c r="F32" s="5" t="str">
        <f>IF($B32="N/A","N/A",IF(E32&gt;25,"No",IF(E32&lt;3,"No","Yes")))</f>
        <v>No</v>
      </c>
      <c r="G32" s="4">
        <v>3.2458744359999998</v>
      </c>
      <c r="H32" s="5" t="str">
        <f>IF($B32="N/A","N/A",IF(G32&gt;25,"No",IF(G32&lt;3,"No","Yes")))</f>
        <v>Yes</v>
      </c>
      <c r="I32" s="6">
        <v>-55.4</v>
      </c>
      <c r="J32" s="6">
        <v>16.91</v>
      </c>
      <c r="K32" s="91" t="str">
        <f t="shared" si="8"/>
        <v>Yes</v>
      </c>
    </row>
    <row r="33" spans="1:11" x14ac:dyDescent="0.25">
      <c r="A33" s="110" t="s">
        <v>380</v>
      </c>
      <c r="B33" s="21" t="s">
        <v>254</v>
      </c>
      <c r="C33" s="44">
        <v>4.7653055836</v>
      </c>
      <c r="D33" s="5" t="str">
        <f>IF($B33="N/A","N/A",IF(C33&gt;25,"No",IF(C33&lt;2,"No","Yes")))</f>
        <v>Yes</v>
      </c>
      <c r="E33" s="4">
        <v>0.56664465369999995</v>
      </c>
      <c r="F33" s="5" t="str">
        <f>IF($B33="N/A","N/A",IF(E33&gt;25,"No",IF(E33&lt;2,"No","Yes")))</f>
        <v>No</v>
      </c>
      <c r="G33" s="4">
        <v>0.74954672700000002</v>
      </c>
      <c r="H33" s="5" t="str">
        <f>IF($B33="N/A","N/A",IF(G33&gt;25,"No",IF(G33&lt;2,"No","Yes")))</f>
        <v>No</v>
      </c>
      <c r="I33" s="6">
        <v>-88.1</v>
      </c>
      <c r="J33" s="6">
        <v>32.28</v>
      </c>
      <c r="K33" s="91" t="str">
        <f t="shared" si="8"/>
        <v>No</v>
      </c>
    </row>
    <row r="34" spans="1:11" x14ac:dyDescent="0.25">
      <c r="A34" s="110" t="s">
        <v>381</v>
      </c>
      <c r="B34" s="21" t="s">
        <v>255</v>
      </c>
      <c r="C34" s="44">
        <v>0.94940971490000003</v>
      </c>
      <c r="D34" s="5" t="str">
        <f>IF($B34="N/A","N/A",IF(C34&gt;25,"No",IF(C34&lt;=0,"No","Yes")))</f>
        <v>Yes</v>
      </c>
      <c r="E34" s="4">
        <v>1.0799609562000001</v>
      </c>
      <c r="F34" s="5" t="str">
        <f>IF($B34="N/A","N/A",IF(E34&gt;25,"No",IF(E34&lt;=0,"No","Yes")))</f>
        <v>Yes</v>
      </c>
      <c r="G34" s="4">
        <v>0.88341398869999999</v>
      </c>
      <c r="H34" s="5" t="str">
        <f>IF($B34="N/A","N/A",IF(G34&gt;25,"No",IF(G34&lt;=0,"No","Yes")))</f>
        <v>Yes</v>
      </c>
      <c r="I34" s="6">
        <v>13.75</v>
      </c>
      <c r="J34" s="6">
        <v>-18.2</v>
      </c>
      <c r="K34" s="91" t="str">
        <f t="shared" si="8"/>
        <v>Yes</v>
      </c>
    </row>
    <row r="35" spans="1:11" x14ac:dyDescent="0.25">
      <c r="A35" s="110" t="s">
        <v>382</v>
      </c>
      <c r="B35" s="21" t="s">
        <v>256</v>
      </c>
      <c r="C35" s="44">
        <v>18.518824017</v>
      </c>
      <c r="D35" s="5" t="str">
        <f>IF($B35="N/A","N/A",IF(C35&gt;20,"No",IF(C35&lt;4,"No","Yes")))</f>
        <v>Yes</v>
      </c>
      <c r="E35" s="4">
        <v>4.2641830207</v>
      </c>
      <c r="F35" s="5" t="str">
        <f>IF($B35="N/A","N/A",IF(E35&gt;20,"No",IF(E35&lt;4,"No","Yes")))</f>
        <v>Yes</v>
      </c>
      <c r="G35" s="4">
        <v>4.8528312707000003</v>
      </c>
      <c r="H35" s="5" t="str">
        <f>IF($B35="N/A","N/A",IF(G35&gt;20,"No",IF(G35&lt;4,"No","Yes")))</f>
        <v>Yes</v>
      </c>
      <c r="I35" s="6">
        <v>-77</v>
      </c>
      <c r="J35" s="6">
        <v>13.8</v>
      </c>
      <c r="K35" s="91" t="str">
        <f t="shared" si="8"/>
        <v>Yes</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23.555509745999998</v>
      </c>
      <c r="D37" s="5" t="str">
        <f>IF($B37="N/A","N/A",IF(C37&gt;=25,"No",IF(C37&lt;0,"No","Yes")))</f>
        <v>Yes</v>
      </c>
      <c r="E37" s="4">
        <v>41.211424117999996</v>
      </c>
      <c r="F37" s="5" t="str">
        <f>IF($B37="N/A","N/A",IF(E37&gt;=25,"No",IF(E37&lt;0,"No","Yes")))</f>
        <v>No</v>
      </c>
      <c r="G37" s="4">
        <v>46.473288136000001</v>
      </c>
      <c r="H37" s="5" t="str">
        <f>IF($B37="N/A","N/A",IF(G37&gt;=25,"No",IF(G37&lt;0,"No","Yes")))</f>
        <v>No</v>
      </c>
      <c r="I37" s="6">
        <v>74.95</v>
      </c>
      <c r="J37" s="6">
        <v>12.77</v>
      </c>
      <c r="K37" s="91" t="str">
        <f t="shared" si="8"/>
        <v>Yes</v>
      </c>
    </row>
    <row r="38" spans="1:11" x14ac:dyDescent="0.25">
      <c r="A38" s="110" t="s">
        <v>385</v>
      </c>
      <c r="B38" s="21" t="s">
        <v>221</v>
      </c>
      <c r="C38" s="44">
        <v>3.2571454246</v>
      </c>
      <c r="D38" s="5" t="str">
        <f>IF($B38="N/A","N/A",IF(C38&gt;3,"Yes","No"))</f>
        <v>Yes</v>
      </c>
      <c r="E38" s="4">
        <v>1.9648204870999999</v>
      </c>
      <c r="F38" s="5" t="str">
        <f>IF($B38="N/A","N/A",IF(E38&gt;3,"Yes","No"))</f>
        <v>No</v>
      </c>
      <c r="G38" s="4">
        <v>2.1391389371999998</v>
      </c>
      <c r="H38" s="5" t="str">
        <f>IF($B38="N/A","N/A",IF(G38&gt;3,"Yes","No"))</f>
        <v>No</v>
      </c>
      <c r="I38" s="6">
        <v>-39.700000000000003</v>
      </c>
      <c r="J38" s="6">
        <v>8.8719999999999999</v>
      </c>
      <c r="K38" s="91" t="str">
        <f t="shared" si="8"/>
        <v>Yes</v>
      </c>
    </row>
    <row r="39" spans="1:11" x14ac:dyDescent="0.25">
      <c r="A39" s="110" t="s">
        <v>386</v>
      </c>
      <c r="B39" s="21" t="s">
        <v>220</v>
      </c>
      <c r="C39" s="44">
        <v>0.8388722354</v>
      </c>
      <c r="D39" s="5" t="str">
        <f>IF($B39="N/A","N/A",IF(C39&gt;1,"Yes","No"))</f>
        <v>No</v>
      </c>
      <c r="E39" s="4">
        <v>0.77087562870000004</v>
      </c>
      <c r="F39" s="5" t="str">
        <f>IF($B39="N/A","N/A",IF(E39&gt;1,"Yes","No"))</f>
        <v>No</v>
      </c>
      <c r="G39" s="4">
        <v>0.76409678469999998</v>
      </c>
      <c r="H39" s="5" t="str">
        <f>IF($B39="N/A","N/A",IF(G39&gt;1,"Yes","No"))</f>
        <v>No</v>
      </c>
      <c r="I39" s="6">
        <v>-8.11</v>
      </c>
      <c r="J39" s="6">
        <v>-0.879</v>
      </c>
      <c r="K39" s="91" t="str">
        <f t="shared" si="8"/>
        <v>Yes</v>
      </c>
    </row>
    <row r="40" spans="1:11" x14ac:dyDescent="0.25">
      <c r="A40" s="110" t="s">
        <v>387</v>
      </c>
      <c r="B40" s="21" t="s">
        <v>213</v>
      </c>
      <c r="C40" s="44">
        <v>2.2559962100000001E-2</v>
      </c>
      <c r="D40" s="5" t="str">
        <f>IF($B40="N/A","N/A",IF(C40&gt;15,"No",IF(C40&lt;-15,"No","Yes")))</f>
        <v>N/A</v>
      </c>
      <c r="E40" s="4">
        <v>1.00837351E-2</v>
      </c>
      <c r="F40" s="5" t="str">
        <f>IF($B40="N/A","N/A",IF(E40&gt;15,"No",IF(E40&lt;-15,"No","Yes")))</f>
        <v>N/A</v>
      </c>
      <c r="G40" s="4">
        <v>1.04329635E-2</v>
      </c>
      <c r="H40" s="5" t="str">
        <f>IF($B40="N/A","N/A",IF(G40&gt;15,"No",IF(G40&lt;-15,"No","Yes")))</f>
        <v>N/A</v>
      </c>
      <c r="I40" s="6">
        <v>-55.3</v>
      </c>
      <c r="J40" s="6">
        <v>3.4630000000000001</v>
      </c>
      <c r="K40" s="91" t="str">
        <f t="shared" si="8"/>
        <v>Yes</v>
      </c>
    </row>
    <row r="41" spans="1:11" x14ac:dyDescent="0.25">
      <c r="A41" s="110"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91" t="str">
        <f t="shared" si="8"/>
        <v>N/A</v>
      </c>
    </row>
    <row r="42" spans="1:11" x14ac:dyDescent="0.25">
      <c r="A42" s="110" t="s">
        <v>389</v>
      </c>
      <c r="B42" s="21" t="s">
        <v>259</v>
      </c>
      <c r="C42" s="44">
        <v>0</v>
      </c>
      <c r="D42" s="5" t="str">
        <f>IF($B42="N/A","N/A",IF(C42&gt;0,"Yes","No"))</f>
        <v>No</v>
      </c>
      <c r="E42" s="4">
        <v>0</v>
      </c>
      <c r="F42" s="5" t="str">
        <f>IF($B42="N/A","N/A",IF(E42&gt;0,"Yes","No"))</f>
        <v>No</v>
      </c>
      <c r="G42" s="4">
        <v>0</v>
      </c>
      <c r="H42" s="5" t="str">
        <f>IF($B42="N/A","N/A",IF(G42&gt;0,"Yes","No"))</f>
        <v>No</v>
      </c>
      <c r="I42" s="6" t="s">
        <v>1747</v>
      </c>
      <c r="J42" s="6" t="s">
        <v>1747</v>
      </c>
      <c r="K42" s="91" t="str">
        <f t="shared" si="8"/>
        <v>N/A</v>
      </c>
    </row>
    <row r="43" spans="1:11" x14ac:dyDescent="0.25">
      <c r="A43" s="110" t="s">
        <v>390</v>
      </c>
      <c r="B43" s="21" t="s">
        <v>259</v>
      </c>
      <c r="C43" s="44">
        <v>0.5077756081</v>
      </c>
      <c r="D43" s="5" t="str">
        <f>IF($B43="N/A","N/A",IF(C43&gt;0,"Yes","No"))</f>
        <v>Yes</v>
      </c>
      <c r="E43" s="4">
        <v>0.55440516679999996</v>
      </c>
      <c r="F43" s="5" t="str">
        <f>IF($B43="N/A","N/A",IF(E43&gt;0,"Yes","No"))</f>
        <v>Yes</v>
      </c>
      <c r="G43" s="4">
        <v>0.1117673283</v>
      </c>
      <c r="H43" s="5" t="str">
        <f>IF($B43="N/A","N/A",IF(G43&gt;0,"Yes","No"))</f>
        <v>Yes</v>
      </c>
      <c r="I43" s="6">
        <v>9.1829999999999998</v>
      </c>
      <c r="J43" s="6">
        <v>-79.8</v>
      </c>
      <c r="K43" s="91" t="str">
        <f t="shared" si="8"/>
        <v>No</v>
      </c>
    </row>
    <row r="44" spans="1:11" x14ac:dyDescent="0.25">
      <c r="A44" s="110" t="s">
        <v>391</v>
      </c>
      <c r="B44" s="21" t="s">
        <v>259</v>
      </c>
      <c r="C44" s="44">
        <v>0</v>
      </c>
      <c r="D44" s="5" t="str">
        <f>IF($B44="N/A","N/A",IF(C44&gt;0,"Yes","No"))</f>
        <v>No</v>
      </c>
      <c r="E44" s="4">
        <v>0</v>
      </c>
      <c r="F44" s="5" t="str">
        <f>IF($B44="N/A","N/A",IF(E44&gt;0,"Yes","No"))</f>
        <v>No</v>
      </c>
      <c r="G44" s="4">
        <v>1.0769511000000001E-3</v>
      </c>
      <c r="H44" s="5" t="str">
        <f>IF($B44="N/A","N/A",IF(G44&gt;0,"Yes","No"))</f>
        <v>Yes</v>
      </c>
      <c r="I44" s="6" t="s">
        <v>1747</v>
      </c>
      <c r="J44" s="6" t="s">
        <v>1747</v>
      </c>
      <c r="K44" s="91" t="str">
        <f t="shared" si="8"/>
        <v>N/A</v>
      </c>
    </row>
    <row r="45" spans="1:11" x14ac:dyDescent="0.25">
      <c r="A45" s="110" t="s">
        <v>392</v>
      </c>
      <c r="B45" s="21" t="s">
        <v>220</v>
      </c>
      <c r="C45" s="44">
        <v>1.4411046800000001E-2</v>
      </c>
      <c r="D45" s="5" t="str">
        <f>IF($B45="N/A","N/A",IF(C45&gt;1,"Yes","No"))</f>
        <v>No</v>
      </c>
      <c r="E45" s="4">
        <v>3.6046997000000001E-3</v>
      </c>
      <c r="F45" s="5" t="str">
        <f>IF($B45="N/A","N/A",IF(E45&gt;1,"Yes","No"))</f>
        <v>No</v>
      </c>
      <c r="G45" s="4">
        <v>3.6122734000000002E-3</v>
      </c>
      <c r="H45" s="5" t="str">
        <f>IF($B45="N/A","N/A",IF(G45&gt;1,"Yes","No"))</f>
        <v>No</v>
      </c>
      <c r="I45" s="6">
        <v>-75</v>
      </c>
      <c r="J45" s="6">
        <v>0.21010000000000001</v>
      </c>
      <c r="K45" s="91" t="str">
        <f t="shared" si="8"/>
        <v>Yes</v>
      </c>
    </row>
    <row r="46" spans="1:11" x14ac:dyDescent="0.25">
      <c r="A46" s="110" t="s">
        <v>393</v>
      </c>
      <c r="B46" s="21" t="s">
        <v>259</v>
      </c>
      <c r="C46" s="44">
        <v>6.1852122199999998E-2</v>
      </c>
      <c r="D46" s="5" t="str">
        <f>IF($B46="N/A","N/A",IF(C46&gt;0,"Yes","No"))</f>
        <v>Yes</v>
      </c>
      <c r="E46" s="4">
        <v>0.1089420348</v>
      </c>
      <c r="F46" s="5" t="str">
        <f>IF($B46="N/A","N/A",IF(E46&gt;0,"Yes","No"))</f>
        <v>Yes</v>
      </c>
      <c r="G46" s="4">
        <v>0.1135398103</v>
      </c>
      <c r="H46" s="5" t="str">
        <f>IF($B46="N/A","N/A",IF(G46&gt;0,"Yes","No"))</f>
        <v>Yes</v>
      </c>
      <c r="I46" s="6">
        <v>76.13</v>
      </c>
      <c r="J46" s="6">
        <v>4.22</v>
      </c>
      <c r="K46" s="91" t="str">
        <f t="shared" si="8"/>
        <v>Yes</v>
      </c>
    </row>
    <row r="47" spans="1:11" x14ac:dyDescent="0.25">
      <c r="A47" s="110"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91" t="str">
        <f t="shared" si="8"/>
        <v>N/A</v>
      </c>
    </row>
    <row r="48" spans="1:11" x14ac:dyDescent="0.25">
      <c r="A48" s="110" t="s">
        <v>395</v>
      </c>
      <c r="B48" s="21" t="s">
        <v>213</v>
      </c>
      <c r="C48" s="44">
        <v>0.99849324250000004</v>
      </c>
      <c r="D48" s="5" t="str">
        <f>IF($B48="N/A","N/A",IF(C48&gt;15,"No",IF(C48&lt;-15,"No","Yes")))</f>
        <v>N/A</v>
      </c>
      <c r="E48" s="4">
        <v>0.1969626753</v>
      </c>
      <c r="F48" s="5" t="str">
        <f>IF($B48="N/A","N/A",IF(E48&gt;15,"No",IF(E48&lt;-15,"No","Yes")))</f>
        <v>N/A</v>
      </c>
      <c r="G48" s="4">
        <v>0.26515432820000001</v>
      </c>
      <c r="H48" s="5" t="str">
        <f>IF($B48="N/A","N/A",IF(G48&gt;15,"No",IF(G48&lt;-15,"No","Yes")))</f>
        <v>N/A</v>
      </c>
      <c r="I48" s="6">
        <v>-80.3</v>
      </c>
      <c r="J48" s="6">
        <v>34.619999999999997</v>
      </c>
      <c r="K48" s="91" t="str">
        <f t="shared" si="8"/>
        <v>No</v>
      </c>
    </row>
    <row r="49" spans="1:11" x14ac:dyDescent="0.25">
      <c r="A49" s="110"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91" t="str">
        <f t="shared" si="8"/>
        <v>N/A</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4.2368432233000002</v>
      </c>
      <c r="D51" s="5" t="str">
        <f>IF($B51="N/A","N/A",IF(C51&gt;15,"No",IF(C51&lt;-15,"No","Yes")))</f>
        <v>N/A</v>
      </c>
      <c r="E51" s="4">
        <v>11.5356162</v>
      </c>
      <c r="F51" s="5" t="str">
        <f>IF($B51="N/A","N/A",IF(E51&gt;15,"No",IF(E51&lt;-15,"No","Yes")))</f>
        <v>N/A</v>
      </c>
      <c r="G51" s="4">
        <v>11.805548856</v>
      </c>
      <c r="H51" s="5" t="str">
        <f>IF($B51="N/A","N/A",IF(G51&gt;15,"No",IF(G51&lt;-15,"No","Yes")))</f>
        <v>N/A</v>
      </c>
      <c r="I51" s="6">
        <v>172.3</v>
      </c>
      <c r="J51" s="6">
        <v>2.34</v>
      </c>
      <c r="K51" s="91" t="str">
        <f t="shared" si="8"/>
        <v>Yes</v>
      </c>
    </row>
    <row r="52" spans="1:11" x14ac:dyDescent="0.25">
      <c r="A52" s="110" t="s">
        <v>399</v>
      </c>
      <c r="B52" s="21" t="s">
        <v>220</v>
      </c>
      <c r="C52" s="44">
        <v>8.7632738296999992</v>
      </c>
      <c r="D52" s="5" t="str">
        <f>IF($B52="N/A","N/A",IF(C52&gt;1,"Yes","No"))</f>
        <v>Yes</v>
      </c>
      <c r="E52" s="4">
        <v>11.493902992000001</v>
      </c>
      <c r="F52" s="5" t="str">
        <f>IF($B52="N/A","N/A",IF(E52&gt;1,"Yes","No"))</f>
        <v>Yes</v>
      </c>
      <c r="G52" s="4">
        <v>5.3848002267000004</v>
      </c>
      <c r="H52" s="5" t="str">
        <f>IF($B52="N/A","N/A",IF(G52&gt;1,"Yes","No"))</f>
        <v>Yes</v>
      </c>
      <c r="I52" s="6">
        <v>31.16</v>
      </c>
      <c r="J52" s="6">
        <v>-53.2</v>
      </c>
      <c r="K52" s="91" t="str">
        <f t="shared" si="8"/>
        <v>No</v>
      </c>
    </row>
    <row r="53" spans="1:11" x14ac:dyDescent="0.25">
      <c r="A53" s="110" t="s">
        <v>400</v>
      </c>
      <c r="B53" s="21" t="s">
        <v>259</v>
      </c>
      <c r="C53" s="44">
        <v>2.3558328610000001</v>
      </c>
      <c r="D53" s="5" t="str">
        <f>IF($B53="N/A","N/A",IF(C53&gt;0,"Yes","No"))</f>
        <v>Yes</v>
      </c>
      <c r="E53" s="4">
        <v>17.195642600999999</v>
      </c>
      <c r="F53" s="5" t="str">
        <f>IF($B53="N/A","N/A",IF(E53&gt;0,"Yes","No"))</f>
        <v>Yes</v>
      </c>
      <c r="G53" s="4">
        <v>16.975014959999999</v>
      </c>
      <c r="H53" s="5" t="str">
        <f>IF($B53="N/A","N/A",IF(G53&gt;0,"Yes","No"))</f>
        <v>Yes</v>
      </c>
      <c r="I53" s="6">
        <v>629.9</v>
      </c>
      <c r="J53" s="6">
        <v>-1.28</v>
      </c>
      <c r="K53" s="91" t="str">
        <f t="shared" si="8"/>
        <v>Yes</v>
      </c>
    </row>
    <row r="54" spans="1:11" x14ac:dyDescent="0.25">
      <c r="A54" s="110" t="s">
        <v>401</v>
      </c>
      <c r="B54" s="21" t="s">
        <v>260</v>
      </c>
      <c r="C54" s="44">
        <v>9.0493228999999995E-6</v>
      </c>
      <c r="D54" s="5" t="str">
        <f>IF($B54="N/A","N/A",IF(C54&gt;=1,"No",IF(C54&lt;0,"No","Yes")))</f>
        <v>Yes</v>
      </c>
      <c r="E54" s="4">
        <v>1.1780099999999999E-5</v>
      </c>
      <c r="F54" s="5" t="str">
        <f>IF($B54="N/A","N/A",IF(E54&gt;=1,"No",IF(E54&lt;0,"No","Yes")))</f>
        <v>Yes</v>
      </c>
      <c r="G54" s="4">
        <v>0</v>
      </c>
      <c r="H54" s="5" t="str">
        <f>IF($B54="N/A","N/A",IF(G54&gt;=1,"No",IF(G54&lt;0,"No","Yes")))</f>
        <v>Yes</v>
      </c>
      <c r="I54" s="6">
        <v>30.18</v>
      </c>
      <c r="J54" s="6">
        <v>-100</v>
      </c>
      <c r="K54" s="91" t="str">
        <f t="shared" si="8"/>
        <v>No</v>
      </c>
    </row>
    <row r="55" spans="1:11" x14ac:dyDescent="0.25">
      <c r="A55" s="110" t="s">
        <v>875</v>
      </c>
      <c r="B55" s="21" t="s">
        <v>213</v>
      </c>
      <c r="C55" s="46">
        <v>88.517158444000003</v>
      </c>
      <c r="D55" s="5" t="str">
        <f>IF($B55="N/A","N/A",IF(C55&gt;15,"No",IF(C55&lt;-15,"No","Yes")))</f>
        <v>N/A</v>
      </c>
      <c r="E55" s="23">
        <v>112.78082329999999</v>
      </c>
      <c r="F55" s="5" t="str">
        <f>IF($B55="N/A","N/A",IF(E55&gt;15,"No",IF(E55&lt;-15,"No","Yes")))</f>
        <v>N/A</v>
      </c>
      <c r="G55" s="23">
        <v>111.68493123</v>
      </c>
      <c r="H55" s="5" t="str">
        <f>IF($B55="N/A","N/A",IF(G55&gt;15,"No",IF(G55&lt;-15,"No","Yes")))</f>
        <v>N/A</v>
      </c>
      <c r="I55" s="6">
        <v>27.41</v>
      </c>
      <c r="J55" s="6">
        <v>-0.97199999999999998</v>
      </c>
      <c r="K55" s="91" t="str">
        <f t="shared" ref="K55:K74" si="9">IF(J55="Div by 0", "N/A", IF(J55="N/A","N/A", IF(J55&gt;30, "No", IF(J55&lt;-30, "No", "Yes"))))</f>
        <v>Yes</v>
      </c>
    </row>
    <row r="56" spans="1:11" x14ac:dyDescent="0.25">
      <c r="A56" s="110" t="s">
        <v>876</v>
      </c>
      <c r="B56" s="21" t="s">
        <v>261</v>
      </c>
      <c r="C56" s="46">
        <v>73.979428831000007</v>
      </c>
      <c r="D56" s="5" t="str">
        <f>IF($B56="N/A","N/A",IF(C56&gt;90,"No",IF(C56&lt;20,"No","Yes")))</f>
        <v>Yes</v>
      </c>
      <c r="E56" s="23">
        <v>85.299459380000002</v>
      </c>
      <c r="F56" s="5" t="str">
        <f>IF($B56="N/A","N/A",IF(E56&gt;90,"No",IF(E56&lt;20,"No","Yes")))</f>
        <v>Yes</v>
      </c>
      <c r="G56" s="23">
        <v>85.429849723000004</v>
      </c>
      <c r="H56" s="5" t="str">
        <f>IF($B56="N/A","N/A",IF(G56&gt;90,"No",IF(G56&lt;20,"No","Yes")))</f>
        <v>Yes</v>
      </c>
      <c r="I56" s="6">
        <v>15.3</v>
      </c>
      <c r="J56" s="6">
        <v>0.15290000000000001</v>
      </c>
      <c r="K56" s="91" t="str">
        <f t="shared" si="9"/>
        <v>Yes</v>
      </c>
    </row>
    <row r="57" spans="1:11" x14ac:dyDescent="0.25">
      <c r="A57" s="110" t="s">
        <v>877</v>
      </c>
      <c r="B57" s="21" t="s">
        <v>262</v>
      </c>
      <c r="C57" s="46">
        <v>48.312540767000002</v>
      </c>
      <c r="D57" s="5" t="str">
        <f>IF($B57="N/A","N/A",IF(C57&gt;60,"No",IF(C57&lt;10,"No","Yes")))</f>
        <v>Yes</v>
      </c>
      <c r="E57" s="23">
        <v>42.554210802</v>
      </c>
      <c r="F57" s="5" t="str">
        <f>IF($B57="N/A","N/A",IF(E57&gt;60,"No",IF(E57&lt;10,"No","Yes")))</f>
        <v>Yes</v>
      </c>
      <c r="G57" s="23">
        <v>42.16581695</v>
      </c>
      <c r="H57" s="5" t="str">
        <f>IF($B57="N/A","N/A",IF(G57&gt;60,"No",IF(G57&lt;10,"No","Yes")))</f>
        <v>Yes</v>
      </c>
      <c r="I57" s="6">
        <v>-11.9</v>
      </c>
      <c r="J57" s="6">
        <v>-0.91300000000000003</v>
      </c>
      <c r="K57" s="91" t="str">
        <f t="shared" si="9"/>
        <v>Yes</v>
      </c>
    </row>
    <row r="58" spans="1:11" ht="25" x14ac:dyDescent="0.25">
      <c r="A58" s="110" t="s">
        <v>878</v>
      </c>
      <c r="B58" s="21" t="s">
        <v>263</v>
      </c>
      <c r="C58" s="46">
        <v>43.568982925999997</v>
      </c>
      <c r="D58" s="5" t="str">
        <f>IF($B58="N/A","N/A",IF(C58&gt;100,"No",IF(C58&lt;10,"No","Yes")))</f>
        <v>Yes</v>
      </c>
      <c r="E58" s="23">
        <v>63.125994802000001</v>
      </c>
      <c r="F58" s="5" t="str">
        <f>IF($B58="N/A","N/A",IF(E58&gt;100,"No",IF(E58&lt;10,"No","Yes")))</f>
        <v>Yes</v>
      </c>
      <c r="G58" s="23">
        <v>64.482916548999995</v>
      </c>
      <c r="H58" s="5" t="str">
        <f>IF($B58="N/A","N/A",IF(G58&gt;100,"No",IF(G58&lt;10,"No","Yes")))</f>
        <v>Yes</v>
      </c>
      <c r="I58" s="6">
        <v>44.89</v>
      </c>
      <c r="J58" s="6">
        <v>2.15</v>
      </c>
      <c r="K58" s="91" t="str">
        <f t="shared" si="9"/>
        <v>Yes</v>
      </c>
    </row>
    <row r="59" spans="1:11" x14ac:dyDescent="0.25">
      <c r="A59" s="110" t="s">
        <v>879</v>
      </c>
      <c r="B59" s="21" t="s">
        <v>264</v>
      </c>
      <c r="C59" s="46">
        <v>145.62950971000001</v>
      </c>
      <c r="D59" s="5" t="str">
        <f>IF($B59="N/A","N/A",IF(C59&gt;100,"No",IF(C59&lt;20,"No","Yes")))</f>
        <v>No</v>
      </c>
      <c r="E59" s="23">
        <v>149.16969123999999</v>
      </c>
      <c r="F59" s="5" t="str">
        <f>IF($B59="N/A","N/A",IF(E59&gt;100,"No",IF(E59&lt;20,"No","Yes")))</f>
        <v>No</v>
      </c>
      <c r="G59" s="23">
        <v>130.70163027000001</v>
      </c>
      <c r="H59" s="5" t="str">
        <f>IF($B59="N/A","N/A",IF(G59&gt;100,"No",IF(G59&lt;20,"No","Yes")))</f>
        <v>No</v>
      </c>
      <c r="I59" s="6">
        <v>2.431</v>
      </c>
      <c r="J59" s="6">
        <v>-12.4</v>
      </c>
      <c r="K59" s="91" t="str">
        <f t="shared" si="9"/>
        <v>Yes</v>
      </c>
    </row>
    <row r="60" spans="1:11" x14ac:dyDescent="0.25">
      <c r="A60" s="110" t="s">
        <v>880</v>
      </c>
      <c r="B60" s="21" t="s">
        <v>264</v>
      </c>
      <c r="C60" s="46">
        <v>140.71995233999999</v>
      </c>
      <c r="D60" s="5" t="str">
        <f>IF($B60="N/A","N/A",IF(C60&gt;100,"No",IF(C60&lt;20,"No","Yes")))</f>
        <v>No</v>
      </c>
      <c r="E60" s="23">
        <v>146.46403476</v>
      </c>
      <c r="F60" s="5" t="str">
        <f>IF($B60="N/A","N/A",IF(E60&gt;100,"No",IF(E60&lt;20,"No","Yes")))</f>
        <v>No</v>
      </c>
      <c r="G60" s="23">
        <v>148.18162089</v>
      </c>
      <c r="H60" s="5" t="str">
        <f>IF($B60="N/A","N/A",IF(G60&gt;100,"No",IF(G60&lt;20,"No","Yes")))</f>
        <v>No</v>
      </c>
      <c r="I60" s="6">
        <v>4.0819999999999999</v>
      </c>
      <c r="J60" s="6">
        <v>1.173</v>
      </c>
      <c r="K60" s="91" t="str">
        <f t="shared" si="9"/>
        <v>Yes</v>
      </c>
    </row>
    <row r="61" spans="1:11" x14ac:dyDescent="0.25">
      <c r="A61" s="110" t="s">
        <v>881</v>
      </c>
      <c r="B61" s="21" t="s">
        <v>213</v>
      </c>
      <c r="C61" s="46">
        <v>58.552885668999998</v>
      </c>
      <c r="D61" s="5" t="str">
        <f>IF($B61="N/A","N/A",IF(C61&gt;15,"No",IF(C61&lt;-15,"No","Yes")))</f>
        <v>N/A</v>
      </c>
      <c r="E61" s="23">
        <v>54.717988153999997</v>
      </c>
      <c r="F61" s="5" t="str">
        <f>IF($B61="N/A","N/A",IF(E61&gt;15,"No",IF(E61&lt;-15,"No","Yes")))</f>
        <v>N/A</v>
      </c>
      <c r="G61" s="23">
        <v>63.080268705000002</v>
      </c>
      <c r="H61" s="5" t="str">
        <f>IF($B61="N/A","N/A",IF(G61&gt;15,"No",IF(G61&lt;-15,"No","Yes")))</f>
        <v>N/A</v>
      </c>
      <c r="I61" s="6">
        <v>-6.55</v>
      </c>
      <c r="J61" s="6">
        <v>15.28</v>
      </c>
      <c r="K61" s="91" t="str">
        <f t="shared" si="9"/>
        <v>Yes</v>
      </c>
    </row>
    <row r="62" spans="1:11" x14ac:dyDescent="0.25">
      <c r="A62" s="110" t="s">
        <v>882</v>
      </c>
      <c r="B62" s="21" t="s">
        <v>265</v>
      </c>
      <c r="C62" s="46">
        <v>51.190564602000002</v>
      </c>
      <c r="D62" s="5" t="str">
        <f>IF($B62="N/A","N/A",IF(C62&gt;60,"No",IF(C62&lt;10,"No","Yes")))</f>
        <v>Yes</v>
      </c>
      <c r="E62" s="23">
        <v>61.565335941000001</v>
      </c>
      <c r="F62" s="5" t="str">
        <f>IF($B62="N/A","N/A",IF(E62&gt;60,"No",IF(E62&lt;10,"No","Yes")))</f>
        <v>No</v>
      </c>
      <c r="G62" s="23">
        <v>60.817219315000003</v>
      </c>
      <c r="H62" s="5" t="str">
        <f>IF($B62="N/A","N/A",IF(G62&gt;60,"No",IF(G62&lt;10,"No","Yes")))</f>
        <v>No</v>
      </c>
      <c r="I62" s="6">
        <v>20.27</v>
      </c>
      <c r="J62" s="6">
        <v>-1.22</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92.620879607000006</v>
      </c>
      <c r="D64" s="5" t="str">
        <f t="shared" ref="D64:D74" si="10">IF($B64="N/A","N/A",IF(C64&gt;15,"No",IF(C64&lt;-15,"No","Yes")))</f>
        <v>N/A</v>
      </c>
      <c r="E64" s="23">
        <v>115.85802783</v>
      </c>
      <c r="F64" s="5" t="str">
        <f>IF($B64="N/A","N/A",IF(E64&gt;15,"No",IF(E64&lt;-15,"No","Yes")))</f>
        <v>N/A</v>
      </c>
      <c r="G64" s="23">
        <v>116.11564374</v>
      </c>
      <c r="H64" s="5" t="str">
        <f>IF($B64="N/A","N/A",IF(G64&gt;15,"No",IF(G64&lt;-15,"No","Yes")))</f>
        <v>N/A</v>
      </c>
      <c r="I64" s="6">
        <v>25.09</v>
      </c>
      <c r="J64" s="6">
        <v>0.22239999999999999</v>
      </c>
      <c r="K64" s="91" t="str">
        <f t="shared" si="9"/>
        <v>Yes</v>
      </c>
    </row>
    <row r="65" spans="1:11" ht="25" customHeight="1" x14ac:dyDescent="0.25">
      <c r="A65" s="110" t="s">
        <v>885</v>
      </c>
      <c r="B65" s="21" t="s">
        <v>213</v>
      </c>
      <c r="C65" s="46">
        <v>124.6299195</v>
      </c>
      <c r="D65" s="5" t="str">
        <f t="shared" si="10"/>
        <v>N/A</v>
      </c>
      <c r="E65" s="23">
        <v>197.45256366999999</v>
      </c>
      <c r="F65" s="5" t="str">
        <f t="shared" ref="F65:F73" si="11">IF($B65="N/A","N/A",IF(E65&gt;15,"No",IF(E65&lt;-15,"No","Yes")))</f>
        <v>N/A</v>
      </c>
      <c r="G65" s="23">
        <v>177.07880577</v>
      </c>
      <c r="H65" s="5" t="str">
        <f t="shared" ref="H65:H86" si="12">IF($B65="N/A","N/A",IF(G65&gt;15,"No",IF(G65&lt;-15,"No","Yes")))</f>
        <v>N/A</v>
      </c>
      <c r="I65" s="6">
        <v>58.43</v>
      </c>
      <c r="J65" s="6">
        <v>-10.3</v>
      </c>
      <c r="K65" s="91" t="str">
        <f t="shared" si="9"/>
        <v>Yes</v>
      </c>
    </row>
    <row r="66" spans="1:11" x14ac:dyDescent="0.25">
      <c r="A66" s="110" t="s">
        <v>886</v>
      </c>
      <c r="B66" s="21" t="s">
        <v>213</v>
      </c>
      <c r="C66" s="46">
        <v>92.666963323000004</v>
      </c>
      <c r="D66" s="5" t="str">
        <f t="shared" si="10"/>
        <v>N/A</v>
      </c>
      <c r="E66" s="23">
        <v>66.812818043999997</v>
      </c>
      <c r="F66" s="5" t="str">
        <f t="shared" si="11"/>
        <v>N/A</v>
      </c>
      <c r="G66" s="23">
        <v>66.615735846999996</v>
      </c>
      <c r="H66" s="5" t="str">
        <f t="shared" si="12"/>
        <v>N/A</v>
      </c>
      <c r="I66" s="6">
        <v>-27.9</v>
      </c>
      <c r="J66" s="6">
        <v>-0.29499999999999998</v>
      </c>
      <c r="K66" s="91" t="str">
        <f t="shared" si="9"/>
        <v>Yes</v>
      </c>
    </row>
    <row r="67" spans="1:11" x14ac:dyDescent="0.25">
      <c r="A67" s="110" t="s">
        <v>887</v>
      </c>
      <c r="B67" s="21" t="s">
        <v>213</v>
      </c>
      <c r="C67" s="46" t="s">
        <v>1747</v>
      </c>
      <c r="D67" s="5" t="str">
        <f t="shared" si="10"/>
        <v>N/A</v>
      </c>
      <c r="E67" s="23" t="s">
        <v>1747</v>
      </c>
      <c r="F67" s="5" t="str">
        <f t="shared" si="11"/>
        <v>N/A</v>
      </c>
      <c r="G67" s="23" t="s">
        <v>1747</v>
      </c>
      <c r="H67" s="5" t="str">
        <f t="shared" si="12"/>
        <v>N/A</v>
      </c>
      <c r="I67" s="6" t="s">
        <v>1747</v>
      </c>
      <c r="J67" s="6" t="s">
        <v>1747</v>
      </c>
      <c r="K67" s="91" t="str">
        <f t="shared" si="9"/>
        <v>N/A</v>
      </c>
    </row>
    <row r="68" spans="1:11" ht="25" x14ac:dyDescent="0.25">
      <c r="A68" s="110" t="s">
        <v>888</v>
      </c>
      <c r="B68" s="21" t="s">
        <v>213</v>
      </c>
      <c r="C68" s="46">
        <v>265.76686805000003</v>
      </c>
      <c r="D68" s="5" t="str">
        <f t="shared" si="10"/>
        <v>N/A</v>
      </c>
      <c r="E68" s="23">
        <v>321.38006502000002</v>
      </c>
      <c r="F68" s="5" t="str">
        <f t="shared" si="11"/>
        <v>N/A</v>
      </c>
      <c r="G68" s="23">
        <v>203.75117936000001</v>
      </c>
      <c r="H68" s="5" t="str">
        <f t="shared" si="12"/>
        <v>N/A</v>
      </c>
      <c r="I68" s="6">
        <v>20.93</v>
      </c>
      <c r="J68" s="6">
        <v>-36.6</v>
      </c>
      <c r="K68" s="91" t="str">
        <f t="shared" si="9"/>
        <v>No</v>
      </c>
    </row>
    <row r="69" spans="1:11" x14ac:dyDescent="0.25">
      <c r="A69" s="110" t="s">
        <v>889</v>
      </c>
      <c r="B69" s="21" t="s">
        <v>213</v>
      </c>
      <c r="C69" s="46" t="s">
        <v>1747</v>
      </c>
      <c r="D69" s="5" t="str">
        <f t="shared" si="10"/>
        <v>N/A</v>
      </c>
      <c r="E69" s="23" t="s">
        <v>1747</v>
      </c>
      <c r="F69" s="5" t="str">
        <f t="shared" si="11"/>
        <v>N/A</v>
      </c>
      <c r="G69" s="23">
        <v>3865.5520833</v>
      </c>
      <c r="H69" s="5" t="str">
        <f t="shared" si="12"/>
        <v>N/A</v>
      </c>
      <c r="I69" s="6" t="s">
        <v>1747</v>
      </c>
      <c r="J69" s="6" t="s">
        <v>1747</v>
      </c>
      <c r="K69" s="91" t="str">
        <f t="shared" si="9"/>
        <v>N/A</v>
      </c>
    </row>
    <row r="70" spans="1:11" ht="25" x14ac:dyDescent="0.25">
      <c r="A70" s="110" t="s">
        <v>890</v>
      </c>
      <c r="B70" s="21" t="s">
        <v>213</v>
      </c>
      <c r="C70" s="46">
        <v>26.345054945000001</v>
      </c>
      <c r="D70" s="5" t="str">
        <f t="shared" si="10"/>
        <v>N/A</v>
      </c>
      <c r="E70" s="23">
        <v>26.241830064999998</v>
      </c>
      <c r="F70" s="5" t="str">
        <f t="shared" si="11"/>
        <v>N/A</v>
      </c>
      <c r="G70" s="23">
        <v>27.664596273000001</v>
      </c>
      <c r="H70" s="5" t="str">
        <f t="shared" si="12"/>
        <v>N/A</v>
      </c>
      <c r="I70" s="6">
        <v>-0.39200000000000002</v>
      </c>
      <c r="J70" s="6">
        <v>5.4219999999999997</v>
      </c>
      <c r="K70" s="91" t="str">
        <f t="shared" si="9"/>
        <v>Yes</v>
      </c>
    </row>
    <row r="71" spans="1:11" x14ac:dyDescent="0.25">
      <c r="A71" s="110" t="s">
        <v>891</v>
      </c>
      <c r="B71" s="21" t="s">
        <v>213</v>
      </c>
      <c r="C71" s="46">
        <v>2412.7187270999998</v>
      </c>
      <c r="D71" s="5" t="str">
        <f t="shared" si="10"/>
        <v>N/A</v>
      </c>
      <c r="E71" s="23">
        <v>2562.1659817999998</v>
      </c>
      <c r="F71" s="5" t="str">
        <f t="shared" si="11"/>
        <v>N/A</v>
      </c>
      <c r="G71" s="23">
        <v>2366.2240885000001</v>
      </c>
      <c r="H71" s="5" t="str">
        <f t="shared" si="12"/>
        <v>N/A</v>
      </c>
      <c r="I71" s="6">
        <v>6.194</v>
      </c>
      <c r="J71" s="6">
        <v>-7.65</v>
      </c>
      <c r="K71" s="91" t="str">
        <f t="shared" si="9"/>
        <v>Yes</v>
      </c>
    </row>
    <row r="72" spans="1:11" ht="25" x14ac:dyDescent="0.25">
      <c r="A72" s="110" t="s">
        <v>892</v>
      </c>
      <c r="B72" s="21" t="s">
        <v>213</v>
      </c>
      <c r="C72" s="46">
        <v>172.36387442</v>
      </c>
      <c r="D72" s="5" t="str">
        <f t="shared" si="10"/>
        <v>N/A</v>
      </c>
      <c r="E72" s="23">
        <v>171.70505969000001</v>
      </c>
      <c r="F72" s="5" t="str">
        <f t="shared" si="11"/>
        <v>N/A</v>
      </c>
      <c r="G72" s="23">
        <v>168.10488305999999</v>
      </c>
      <c r="H72" s="5" t="str">
        <f t="shared" si="12"/>
        <v>N/A</v>
      </c>
      <c r="I72" s="6">
        <v>-0.38200000000000001</v>
      </c>
      <c r="J72" s="6">
        <v>-2.1</v>
      </c>
      <c r="K72" s="91" t="str">
        <f t="shared" si="9"/>
        <v>Yes</v>
      </c>
    </row>
    <row r="73" spans="1:11" x14ac:dyDescent="0.25">
      <c r="A73" s="110" t="s">
        <v>893</v>
      </c>
      <c r="B73" s="21" t="s">
        <v>213</v>
      </c>
      <c r="C73" s="46">
        <v>98.898379269000003</v>
      </c>
      <c r="D73" s="5" t="str">
        <f t="shared" si="10"/>
        <v>N/A</v>
      </c>
      <c r="E73" s="23">
        <v>106.74452909999999</v>
      </c>
      <c r="F73" s="5" t="str">
        <f t="shared" si="11"/>
        <v>N/A</v>
      </c>
      <c r="G73" s="23">
        <v>111.38121766</v>
      </c>
      <c r="H73" s="5" t="str">
        <f t="shared" si="12"/>
        <v>N/A</v>
      </c>
      <c r="I73" s="6">
        <v>7.9340000000000002</v>
      </c>
      <c r="J73" s="6">
        <v>4.3440000000000003</v>
      </c>
      <c r="K73" s="91" t="str">
        <f t="shared" si="9"/>
        <v>Yes</v>
      </c>
    </row>
    <row r="74" spans="1:11" x14ac:dyDescent="0.25">
      <c r="A74" s="110" t="s">
        <v>894</v>
      </c>
      <c r="B74" s="21" t="s">
        <v>213</v>
      </c>
      <c r="C74" s="46">
        <v>61.642395782000001</v>
      </c>
      <c r="D74" s="5" t="str">
        <f t="shared" si="10"/>
        <v>N/A</v>
      </c>
      <c r="E74" s="23">
        <v>65.047591874000005</v>
      </c>
      <c r="F74" s="5" t="str">
        <f>IF($B74="N/A","N/A",IF(E74&gt;15,"No",IF(E74&lt;-15,"No","Yes")))</f>
        <v>N/A</v>
      </c>
      <c r="G74" s="23">
        <v>65.207490011000004</v>
      </c>
      <c r="H74" s="5" t="str">
        <f t="shared" si="12"/>
        <v>N/A</v>
      </c>
      <c r="I74" s="6">
        <v>5.524</v>
      </c>
      <c r="J74" s="6">
        <v>0.24579999999999999</v>
      </c>
      <c r="K74" s="91" t="str">
        <f t="shared" si="9"/>
        <v>Yes</v>
      </c>
    </row>
    <row r="75" spans="1:11" x14ac:dyDescent="0.25">
      <c r="A75" s="110" t="s">
        <v>895</v>
      </c>
      <c r="B75" s="21" t="s">
        <v>213</v>
      </c>
      <c r="C75" s="44">
        <v>0.31643672410000001</v>
      </c>
      <c r="D75" s="5" t="str">
        <f t="shared" ref="D75:D80" si="13">IF($B75="N/A","N/A",IF(C75&gt;15,"No",IF(C75&lt;-15,"No","Yes")))</f>
        <v>N/A</v>
      </c>
      <c r="E75" s="4">
        <v>3.9310074600000001E-2</v>
      </c>
      <c r="F75" s="5" t="str">
        <f>IF($B75="N/A","N/A",IF(E75&gt;15,"No",IF(E75&lt;-15,"No","Yes")))</f>
        <v>N/A</v>
      </c>
      <c r="G75" s="4">
        <v>3.9185313399999998E-2</v>
      </c>
      <c r="H75" s="5" t="str">
        <f t="shared" si="12"/>
        <v>N/A</v>
      </c>
      <c r="I75" s="6">
        <v>-87.6</v>
      </c>
      <c r="J75" s="6">
        <v>-0.317</v>
      </c>
      <c r="K75" s="91" t="str">
        <f t="shared" ref="K75:K80" si="14">IF(J75="Div by 0", "N/A", IF(J75="N/A","N/A", IF(J75&gt;30, "No", IF(J75&lt;-30, "No", "Yes"))))</f>
        <v>Yes</v>
      </c>
    </row>
    <row r="76" spans="1:11" x14ac:dyDescent="0.25">
      <c r="A76" s="110" t="s">
        <v>896</v>
      </c>
      <c r="B76" s="21" t="s">
        <v>213</v>
      </c>
      <c r="C76" s="44">
        <v>1.8188279398</v>
      </c>
      <c r="D76" s="5" t="str">
        <f t="shared" si="13"/>
        <v>N/A</v>
      </c>
      <c r="E76" s="4">
        <v>0.1601028541</v>
      </c>
      <c r="F76" s="5" t="str">
        <f t="shared" ref="F76:F86" si="15">IF($B76="N/A","N/A",IF(E76&gt;15,"No",IF(E76&lt;-15,"No","Yes")))</f>
        <v>N/A</v>
      </c>
      <c r="G76" s="4">
        <v>0.31034140020000001</v>
      </c>
      <c r="H76" s="5" t="str">
        <f t="shared" si="12"/>
        <v>N/A</v>
      </c>
      <c r="I76" s="6">
        <v>-91.2</v>
      </c>
      <c r="J76" s="6">
        <v>93.84</v>
      </c>
      <c r="K76" s="91" t="str">
        <f t="shared" si="14"/>
        <v>No</v>
      </c>
    </row>
    <row r="77" spans="1:11" x14ac:dyDescent="0.25">
      <c r="A77" s="110" t="s">
        <v>897</v>
      </c>
      <c r="B77" s="21" t="s">
        <v>213</v>
      </c>
      <c r="C77" s="44">
        <v>0.86561298460000002</v>
      </c>
      <c r="D77" s="5" t="str">
        <f t="shared" si="13"/>
        <v>N/A</v>
      </c>
      <c r="E77" s="4">
        <v>7.0645045700000006E-2</v>
      </c>
      <c r="F77" s="5" t="str">
        <f t="shared" si="15"/>
        <v>N/A</v>
      </c>
      <c r="G77" s="4">
        <v>0.16038718190000001</v>
      </c>
      <c r="H77" s="5" t="str">
        <f t="shared" si="12"/>
        <v>N/A</v>
      </c>
      <c r="I77" s="6">
        <v>-91.8</v>
      </c>
      <c r="J77" s="6">
        <v>127</v>
      </c>
      <c r="K77" s="91" t="str">
        <f t="shared" si="14"/>
        <v>No</v>
      </c>
    </row>
    <row r="78" spans="1:11" x14ac:dyDescent="0.25">
      <c r="A78" s="110" t="s">
        <v>898</v>
      </c>
      <c r="B78" s="21" t="s">
        <v>213</v>
      </c>
      <c r="C78" s="44">
        <v>0</v>
      </c>
      <c r="D78" s="5" t="str">
        <f t="shared" si="13"/>
        <v>N/A</v>
      </c>
      <c r="E78" s="4">
        <v>0</v>
      </c>
      <c r="F78" s="5" t="str">
        <f t="shared" si="15"/>
        <v>N/A</v>
      </c>
      <c r="G78" s="4">
        <v>0</v>
      </c>
      <c r="H78" s="5" t="str">
        <f t="shared" si="12"/>
        <v>N/A</v>
      </c>
      <c r="I78" s="6" t="s">
        <v>1747</v>
      </c>
      <c r="J78" s="6" t="s">
        <v>1747</v>
      </c>
      <c r="K78" s="91" t="str">
        <f t="shared" si="14"/>
        <v>N/A</v>
      </c>
    </row>
    <row r="79" spans="1:11" ht="25" x14ac:dyDescent="0.25">
      <c r="A79" s="110" t="s">
        <v>899</v>
      </c>
      <c r="B79" s="21" t="s">
        <v>213</v>
      </c>
      <c r="C79" s="44">
        <v>21.220798004999999</v>
      </c>
      <c r="D79" s="5" t="str">
        <f t="shared" si="13"/>
        <v>N/A</v>
      </c>
      <c r="E79" s="4">
        <v>62.073175874999997</v>
      </c>
      <c r="F79" s="5" t="str">
        <f t="shared" si="15"/>
        <v>N/A</v>
      </c>
      <c r="G79" s="4">
        <v>66.721000344000004</v>
      </c>
      <c r="H79" s="5" t="str">
        <f t="shared" si="12"/>
        <v>N/A</v>
      </c>
      <c r="I79" s="6">
        <v>192.5</v>
      </c>
      <c r="J79" s="6">
        <v>7.4880000000000004</v>
      </c>
      <c r="K79" s="91" t="str">
        <f t="shared" si="14"/>
        <v>Yes</v>
      </c>
    </row>
    <row r="80" spans="1:11" ht="25" x14ac:dyDescent="0.25">
      <c r="A80" s="110" t="s">
        <v>900</v>
      </c>
      <c r="B80" s="21" t="s">
        <v>213</v>
      </c>
      <c r="C80" s="48">
        <v>18.128114974999999</v>
      </c>
      <c r="D80" s="5" t="str">
        <f t="shared" si="13"/>
        <v>N/A</v>
      </c>
      <c r="E80" s="48">
        <v>54.525806469000003</v>
      </c>
      <c r="F80" s="5" t="str">
        <f t="shared" si="15"/>
        <v>N/A</v>
      </c>
      <c r="G80" s="48">
        <v>60.297413499999998</v>
      </c>
      <c r="H80" s="5" t="str">
        <f t="shared" si="12"/>
        <v>N/A</v>
      </c>
      <c r="I80" s="6">
        <v>200.8</v>
      </c>
      <c r="J80" s="49">
        <v>10.59</v>
      </c>
      <c r="K80" s="91" t="str">
        <f t="shared" si="14"/>
        <v>Yes</v>
      </c>
    </row>
    <row r="81" spans="1:11" x14ac:dyDescent="0.25">
      <c r="A81" s="110" t="s">
        <v>901</v>
      </c>
      <c r="B81" s="21" t="s">
        <v>213</v>
      </c>
      <c r="C81" s="50">
        <v>60.073581560000001</v>
      </c>
      <c r="D81" s="5" t="str">
        <f t="shared" ref="D81:D86" si="16">IF($B81="N/A","N/A",IF(C81&gt;15,"No",IF(C81&lt;-15,"No","Yes")))</f>
        <v>N/A</v>
      </c>
      <c r="E81" s="51">
        <v>71.144740784999996</v>
      </c>
      <c r="F81" s="5" t="str">
        <f t="shared" si="15"/>
        <v>N/A</v>
      </c>
      <c r="G81" s="51">
        <v>78.484397365999996</v>
      </c>
      <c r="H81" s="5" t="str">
        <f>IF($B81="N/A","N/A",IF(G81&gt;15,"No",IF(G81&lt;-15,"No","Yes")))</f>
        <v>N/A</v>
      </c>
      <c r="I81" s="6">
        <v>18.43</v>
      </c>
      <c r="J81" s="6">
        <v>10.32</v>
      </c>
      <c r="K81" s="91" t="str">
        <f t="shared" ref="K81:K86" si="17">IF(J81="Div by 0", "N/A", IF(J81="N/A","N/A", IF(J81&gt;30, "No", IF(J81&lt;-30, "No", "Yes"))))</f>
        <v>Yes</v>
      </c>
    </row>
    <row r="82" spans="1:11" x14ac:dyDescent="0.25">
      <c r="A82" s="110" t="s">
        <v>902</v>
      </c>
      <c r="B82" s="21" t="s">
        <v>213</v>
      </c>
      <c r="C82" s="50">
        <v>125.34272764000001</v>
      </c>
      <c r="D82" s="5" t="str">
        <f t="shared" si="16"/>
        <v>N/A</v>
      </c>
      <c r="E82" s="51">
        <v>127.01368553</v>
      </c>
      <c r="F82" s="5" t="str">
        <f t="shared" si="15"/>
        <v>N/A</v>
      </c>
      <c r="G82" s="51">
        <v>115.65041209</v>
      </c>
      <c r="H82" s="5" t="str">
        <f t="shared" si="12"/>
        <v>N/A</v>
      </c>
      <c r="I82" s="6">
        <v>1.333</v>
      </c>
      <c r="J82" s="6">
        <v>-8.9499999999999993</v>
      </c>
      <c r="K82" s="91" t="str">
        <f t="shared" si="17"/>
        <v>Yes</v>
      </c>
    </row>
    <row r="83" spans="1:11" x14ac:dyDescent="0.25">
      <c r="A83" s="110" t="s">
        <v>903</v>
      </c>
      <c r="B83" s="21" t="s">
        <v>213</v>
      </c>
      <c r="C83" s="50">
        <v>137.80002091</v>
      </c>
      <c r="D83" s="5" t="str">
        <f t="shared" si="16"/>
        <v>N/A</v>
      </c>
      <c r="E83" s="51">
        <v>136.00083375</v>
      </c>
      <c r="F83" s="5" t="str">
        <f t="shared" si="15"/>
        <v>N/A</v>
      </c>
      <c r="G83" s="51">
        <v>133.12289290999999</v>
      </c>
      <c r="H83" s="5" t="str">
        <f t="shared" si="12"/>
        <v>N/A</v>
      </c>
      <c r="I83" s="6">
        <v>-1.31</v>
      </c>
      <c r="J83" s="6">
        <v>-2.12</v>
      </c>
      <c r="K83" s="91" t="str">
        <f t="shared" si="17"/>
        <v>Yes</v>
      </c>
    </row>
    <row r="84" spans="1:11" x14ac:dyDescent="0.25">
      <c r="A84" s="110" t="s">
        <v>904</v>
      </c>
      <c r="B84" s="21" t="s">
        <v>213</v>
      </c>
      <c r="C84" s="50" t="s">
        <v>1747</v>
      </c>
      <c r="D84" s="5" t="str">
        <f t="shared" si="16"/>
        <v>N/A</v>
      </c>
      <c r="E84" s="51" t="s">
        <v>1747</v>
      </c>
      <c r="F84" s="5" t="str">
        <f t="shared" si="15"/>
        <v>N/A</v>
      </c>
      <c r="G84" s="51" t="s">
        <v>1747</v>
      </c>
      <c r="H84" s="5" t="str">
        <f t="shared" si="12"/>
        <v>N/A</v>
      </c>
      <c r="I84" s="6" t="s">
        <v>1747</v>
      </c>
      <c r="J84" s="6" t="s">
        <v>1747</v>
      </c>
      <c r="K84" s="91" t="str">
        <f t="shared" si="17"/>
        <v>N/A</v>
      </c>
    </row>
    <row r="85" spans="1:11" x14ac:dyDescent="0.25">
      <c r="A85" s="110" t="s">
        <v>905</v>
      </c>
      <c r="B85" s="21" t="s">
        <v>213</v>
      </c>
      <c r="C85" s="50">
        <v>101.09677422</v>
      </c>
      <c r="D85" s="5" t="str">
        <f t="shared" si="16"/>
        <v>N/A</v>
      </c>
      <c r="E85" s="51">
        <v>105.32266065</v>
      </c>
      <c r="F85" s="5" t="str">
        <f t="shared" si="15"/>
        <v>N/A</v>
      </c>
      <c r="G85" s="51">
        <v>108.25516406</v>
      </c>
      <c r="H85" s="5" t="str">
        <f t="shared" si="12"/>
        <v>N/A</v>
      </c>
      <c r="I85" s="6">
        <v>4.18</v>
      </c>
      <c r="J85" s="6">
        <v>2.7839999999999998</v>
      </c>
      <c r="K85" s="91" t="str">
        <f t="shared" si="17"/>
        <v>Yes</v>
      </c>
    </row>
    <row r="86" spans="1:11" ht="25" x14ac:dyDescent="0.25">
      <c r="A86" s="110" t="s">
        <v>906</v>
      </c>
      <c r="B86" s="21" t="s">
        <v>213</v>
      </c>
      <c r="C86" s="52">
        <v>110.83795435</v>
      </c>
      <c r="D86" s="5" t="str">
        <f t="shared" si="16"/>
        <v>N/A</v>
      </c>
      <c r="E86" s="52">
        <v>113.79102637</v>
      </c>
      <c r="F86" s="5" t="str">
        <f t="shared" si="15"/>
        <v>N/A</v>
      </c>
      <c r="G86" s="52">
        <v>115.04229551</v>
      </c>
      <c r="H86" s="5" t="str">
        <f t="shared" si="12"/>
        <v>N/A</v>
      </c>
      <c r="I86" s="6">
        <v>2.6640000000000001</v>
      </c>
      <c r="J86" s="6">
        <v>1.1000000000000001</v>
      </c>
      <c r="K86" s="91" t="str">
        <f t="shared" si="17"/>
        <v>Yes</v>
      </c>
    </row>
    <row r="87" spans="1:11" x14ac:dyDescent="0.25">
      <c r="A87" s="110" t="s">
        <v>32</v>
      </c>
      <c r="B87" s="21" t="s">
        <v>266</v>
      </c>
      <c r="C87" s="44">
        <v>92.968020010000004</v>
      </c>
      <c r="D87" s="5" t="str">
        <f>IF($B87="N/A","N/A",IF(C87&gt;60,"Yes","No"))</f>
        <v>Yes</v>
      </c>
      <c r="E87" s="4">
        <v>99.404352828</v>
      </c>
      <c r="F87" s="5" t="str">
        <f>IF($B87="N/A","N/A",IF(E87&gt;60,"Yes","No"))</f>
        <v>Yes</v>
      </c>
      <c r="G87" s="4">
        <v>99.091344970999998</v>
      </c>
      <c r="H87" s="5" t="str">
        <f>IF($B87="N/A","N/A",IF(G87&gt;60,"Yes","No"))</f>
        <v>Yes</v>
      </c>
      <c r="I87" s="6">
        <v>6.923</v>
      </c>
      <c r="J87" s="6">
        <v>-0.315</v>
      </c>
      <c r="K87" s="91" t="str">
        <f t="shared" ref="K87:K105" si="18">IF(J87="Div by 0", "N/A", IF(J87="N/A","N/A", IF(J87&gt;30, "No", IF(J87&lt;-30, "No", "Yes"))))</f>
        <v>Yes</v>
      </c>
    </row>
    <row r="88" spans="1:11" x14ac:dyDescent="0.25">
      <c r="A88" s="110" t="s">
        <v>39</v>
      </c>
      <c r="B88" s="21" t="s">
        <v>267</v>
      </c>
      <c r="C88" s="44">
        <v>99.500053794999999</v>
      </c>
      <c r="D88" s="5" t="str">
        <f>IF($B88="N/A","N/A",IF(C88&gt;100,"No",IF(C88&lt;85,"No","Yes")))</f>
        <v>Yes</v>
      </c>
      <c r="E88" s="4">
        <v>99.867386218999997</v>
      </c>
      <c r="F88" s="5" t="str">
        <f>IF($B88="N/A","N/A",IF(E88&gt;100,"No",IF(E88&lt;85,"No","Yes")))</f>
        <v>Yes</v>
      </c>
      <c r="G88" s="4">
        <v>96.867654707</v>
      </c>
      <c r="H88" s="5" t="str">
        <f>IF($B88="N/A","N/A",IF(G88&gt;100,"No",IF(G88&lt;85,"No","Yes")))</f>
        <v>Yes</v>
      </c>
      <c r="I88" s="6">
        <v>0.36919999999999997</v>
      </c>
      <c r="J88" s="6">
        <v>-3</v>
      </c>
      <c r="K88" s="91" t="str">
        <f t="shared" si="18"/>
        <v>Yes</v>
      </c>
    </row>
    <row r="89" spans="1:11" x14ac:dyDescent="0.25">
      <c r="A89" s="110" t="s">
        <v>907</v>
      </c>
      <c r="B89" s="21" t="s">
        <v>213</v>
      </c>
      <c r="C89" s="44">
        <v>44.894601418999997</v>
      </c>
      <c r="D89" s="5" t="str">
        <f>IF($B89="N/A","N/A",IF(C89&gt;15,"No",IF(C89&lt;-15,"No","Yes")))</f>
        <v>N/A</v>
      </c>
      <c r="E89" s="4">
        <v>28.429015895999999</v>
      </c>
      <c r="F89" s="5" t="str">
        <f>IF($B89="N/A","N/A",IF(E89&gt;15,"No",IF(E89&lt;-15,"No","Yes")))</f>
        <v>N/A</v>
      </c>
      <c r="G89" s="4">
        <v>30.043747033999999</v>
      </c>
      <c r="H89" s="5" t="str">
        <f>IF($B89="N/A","N/A",IF(G89&gt;15,"No",IF(G89&lt;-15,"No","Yes")))</f>
        <v>N/A</v>
      </c>
      <c r="I89" s="6">
        <v>-36.700000000000003</v>
      </c>
      <c r="J89" s="6">
        <v>5.68</v>
      </c>
      <c r="K89" s="91" t="str">
        <f t="shared" si="18"/>
        <v>Yes</v>
      </c>
    </row>
    <row r="90" spans="1:11" x14ac:dyDescent="0.25">
      <c r="A90" s="110" t="s">
        <v>848</v>
      </c>
      <c r="B90" s="21" t="s">
        <v>268</v>
      </c>
      <c r="C90" s="44">
        <v>12.941371948</v>
      </c>
      <c r="D90" s="5" t="str">
        <f>IF($B90="N/A","N/A",IF(C90&gt;25,"No",IF(C90&lt;5,"No","Yes")))</f>
        <v>Yes</v>
      </c>
      <c r="E90" s="4">
        <v>25.514964173999999</v>
      </c>
      <c r="F90" s="5" t="str">
        <f>IF($B90="N/A","N/A",IF(E90&gt;25,"No",IF(E90&lt;5,"No","Yes")))</f>
        <v>No</v>
      </c>
      <c r="G90" s="4">
        <v>27.242440214999998</v>
      </c>
      <c r="H90" s="5" t="str">
        <f>IF($B90="N/A","N/A",IF(G90&gt;25,"No",IF(G90&lt;5,"No","Yes")))</f>
        <v>No</v>
      </c>
      <c r="I90" s="6">
        <v>97.16</v>
      </c>
      <c r="J90" s="6">
        <v>6.77</v>
      </c>
      <c r="K90" s="91" t="str">
        <f t="shared" si="18"/>
        <v>Yes</v>
      </c>
    </row>
    <row r="91" spans="1:11" x14ac:dyDescent="0.25">
      <c r="A91" s="110" t="s">
        <v>849</v>
      </c>
      <c r="B91" s="21" t="s">
        <v>269</v>
      </c>
      <c r="C91" s="44">
        <v>46.743906981000002</v>
      </c>
      <c r="D91" s="5" t="str">
        <f>IF($B91="N/A","N/A",IF(C91&gt;70,"No",IF(C91&lt;40,"No","Yes")))</f>
        <v>Yes</v>
      </c>
      <c r="E91" s="4">
        <v>38.699525997999999</v>
      </c>
      <c r="F91" s="5" t="str">
        <f>IF($B91="N/A","N/A",IF(E91&gt;70,"No",IF(E91&lt;40,"No","Yes")))</f>
        <v>No</v>
      </c>
      <c r="G91" s="4">
        <v>39.439759014000003</v>
      </c>
      <c r="H91" s="5" t="str">
        <f>IF($B91="N/A","N/A",IF(G91&gt;70,"No",IF(G91&lt;40,"No","Yes")))</f>
        <v>No</v>
      </c>
      <c r="I91" s="6">
        <v>-17.2</v>
      </c>
      <c r="J91" s="6">
        <v>1.913</v>
      </c>
      <c r="K91" s="91" t="str">
        <f t="shared" si="18"/>
        <v>Yes</v>
      </c>
    </row>
    <row r="92" spans="1:11" x14ac:dyDescent="0.25">
      <c r="A92" s="110" t="s">
        <v>850</v>
      </c>
      <c r="B92" s="21" t="s">
        <v>270</v>
      </c>
      <c r="C92" s="44">
        <v>40.314721071000001</v>
      </c>
      <c r="D92" s="5" t="str">
        <f>IF($B92="N/A","N/A",IF(C92&gt;55,"No",IF(C92&lt;20,"No","Yes")))</f>
        <v>Yes</v>
      </c>
      <c r="E92" s="4">
        <v>35.785509828000002</v>
      </c>
      <c r="F92" s="5" t="str">
        <f>IF($B92="N/A","N/A",IF(E92&gt;55,"No",IF(E92&lt;20,"No","Yes")))</f>
        <v>Yes</v>
      </c>
      <c r="G92" s="4">
        <v>33.317800769999998</v>
      </c>
      <c r="H92" s="5" t="str">
        <f>IF($B92="N/A","N/A",IF(G92&gt;55,"No",IF(G92&lt;20,"No","Yes")))</f>
        <v>Yes</v>
      </c>
      <c r="I92" s="6">
        <v>-11.2</v>
      </c>
      <c r="J92" s="6">
        <v>-6.9</v>
      </c>
      <c r="K92" s="91" t="str">
        <f t="shared" si="18"/>
        <v>Yes</v>
      </c>
    </row>
    <row r="93" spans="1:11" x14ac:dyDescent="0.25">
      <c r="A93" s="110" t="s">
        <v>163</v>
      </c>
      <c r="B93" s="21" t="s">
        <v>246</v>
      </c>
      <c r="C93" s="44">
        <v>94.570306701000007</v>
      </c>
      <c r="D93" s="5" t="str">
        <f>IF($B93="N/A","N/A",IF(C93&gt;95,"Yes","No"))</f>
        <v>No</v>
      </c>
      <c r="E93" s="4">
        <v>90.381306546000005</v>
      </c>
      <c r="F93" s="5" t="str">
        <f>IF($B93="N/A","N/A",IF(E93&gt;95,"Yes","No"))</f>
        <v>No</v>
      </c>
      <c r="G93" s="4">
        <v>91.514926877999997</v>
      </c>
      <c r="H93" s="5" t="str">
        <f>IF($B93="N/A","N/A",IF(G93&gt;95,"Yes","No"))</f>
        <v>No</v>
      </c>
      <c r="I93" s="6">
        <v>-4.43</v>
      </c>
      <c r="J93" s="6">
        <v>1.254</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26.349902302</v>
      </c>
      <c r="D95" s="5" t="str">
        <f>IF($B95="N/A","N/A",IF(C95&gt;15,"No",IF(C95&lt;-15,"No","Yes")))</f>
        <v>N/A</v>
      </c>
      <c r="E95" s="4">
        <v>31.105948056999999</v>
      </c>
      <c r="F95" s="5" t="str">
        <f>IF($B95="N/A","N/A",IF(E95&gt;15,"No",IF(E95&lt;-15,"No","Yes")))</f>
        <v>N/A</v>
      </c>
      <c r="G95" s="4">
        <v>35.717732513999998</v>
      </c>
      <c r="H95" s="5" t="str">
        <f>IF($B95="N/A","N/A",IF(G95&gt;15,"No",IF(G95&lt;-15,"No","Yes")))</f>
        <v>N/A</v>
      </c>
      <c r="I95" s="6">
        <v>18.05</v>
      </c>
      <c r="J95" s="6">
        <v>14.83</v>
      </c>
      <c r="K95" s="91" t="str">
        <f t="shared" si="18"/>
        <v>Yes</v>
      </c>
    </row>
    <row r="96" spans="1:11" x14ac:dyDescent="0.25">
      <c r="A96" s="110" t="s">
        <v>908</v>
      </c>
      <c r="B96" s="21" t="s">
        <v>213</v>
      </c>
      <c r="C96" s="44">
        <v>85.426169982000005</v>
      </c>
      <c r="D96" s="5" t="str">
        <f>IF($B96="N/A","N/A",IF(C96&gt;15,"No",IF(C96&lt;-15,"No","Yes")))</f>
        <v>N/A</v>
      </c>
      <c r="E96" s="4">
        <v>87.841174066999997</v>
      </c>
      <c r="F96" s="5" t="str">
        <f>IF($B96="N/A","N/A",IF(E96&gt;15,"No",IF(E96&lt;-15,"No","Yes")))</f>
        <v>N/A</v>
      </c>
      <c r="G96" s="4">
        <v>90.372466223999993</v>
      </c>
      <c r="H96" s="5" t="str">
        <f>IF($B96="N/A","N/A",IF(G96&gt;15,"No",IF(G96&lt;-15,"No","Yes")))</f>
        <v>N/A</v>
      </c>
      <c r="I96" s="6">
        <v>2.827</v>
      </c>
      <c r="J96" s="6">
        <v>2.8820000000000001</v>
      </c>
      <c r="K96" s="91" t="str">
        <f t="shared" si="18"/>
        <v>Yes</v>
      </c>
    </row>
    <row r="97" spans="1:11" x14ac:dyDescent="0.25">
      <c r="A97" s="110" t="s">
        <v>909</v>
      </c>
      <c r="B97" s="21" t="s">
        <v>213</v>
      </c>
      <c r="C97" s="44">
        <v>82.876169871000002</v>
      </c>
      <c r="D97" s="5" t="str">
        <f>IF($B97="N/A","N/A",IF(C97&gt;15,"No",IF(C97&lt;-15,"No","Yes")))</f>
        <v>N/A</v>
      </c>
      <c r="E97" s="4">
        <v>86.869934858999997</v>
      </c>
      <c r="F97" s="5" t="str">
        <f>IF($B97="N/A","N/A",IF(E97&gt;15,"No",IF(E97&lt;-15,"No","Yes")))</f>
        <v>N/A</v>
      </c>
      <c r="G97" s="4">
        <v>89.650762079000003</v>
      </c>
      <c r="H97" s="5" t="str">
        <f>IF($B97="N/A","N/A",IF(G97&gt;15,"No",IF(G97&lt;-15,"No","Yes")))</f>
        <v>N/A</v>
      </c>
      <c r="I97" s="6">
        <v>4.819</v>
      </c>
      <c r="J97" s="6">
        <v>3.2010000000000001</v>
      </c>
      <c r="K97" s="91" t="str">
        <f t="shared" si="18"/>
        <v>Yes</v>
      </c>
    </row>
    <row r="98" spans="1:11" x14ac:dyDescent="0.25">
      <c r="A98" s="110" t="s">
        <v>43</v>
      </c>
      <c r="B98" s="21" t="s">
        <v>223</v>
      </c>
      <c r="C98" s="44">
        <v>95.996792052000004</v>
      </c>
      <c r="D98" s="5" t="str">
        <f>IF($B98="N/A","N/A",IF(C98&gt;100,"No",IF(C98&lt;98,"No","Yes")))</f>
        <v>No</v>
      </c>
      <c r="E98" s="4">
        <v>91.610844005000004</v>
      </c>
      <c r="F98" s="5" t="str">
        <f>IF($B98="N/A","N/A",IF(E98&gt;100,"No",IF(E98&lt;98,"No","Yes")))</f>
        <v>No</v>
      </c>
      <c r="G98" s="4">
        <v>92.650896031000002</v>
      </c>
      <c r="H98" s="5" t="str">
        <f>IF($B98="N/A","N/A",IF(G98&gt;100,"No",IF(G98&lt;98,"No","Yes")))</f>
        <v>No</v>
      </c>
      <c r="I98" s="6">
        <v>-4.57</v>
      </c>
      <c r="J98" s="6">
        <v>1.135</v>
      </c>
      <c r="K98" s="91" t="str">
        <f t="shared" si="18"/>
        <v>Yes</v>
      </c>
    </row>
    <row r="99" spans="1:11" x14ac:dyDescent="0.25">
      <c r="A99" s="110" t="s">
        <v>44</v>
      </c>
      <c r="B99" s="21" t="s">
        <v>213</v>
      </c>
      <c r="C99" s="44">
        <v>64.376437215999999</v>
      </c>
      <c r="D99" s="5" t="str">
        <f>IF($B99="N/A","N/A",IF(C99&gt;15,"No",IF(C99&lt;-15,"No","Yes")))</f>
        <v>N/A</v>
      </c>
      <c r="E99" s="4">
        <v>32.374493231999999</v>
      </c>
      <c r="F99" s="5" t="str">
        <f>IF($B99="N/A","N/A",IF(E99&gt;15,"No",IF(E99&lt;-15,"No","Yes")))</f>
        <v>N/A</v>
      </c>
      <c r="G99" s="4">
        <v>27.851928671</v>
      </c>
      <c r="H99" s="5" t="str">
        <f>IF($B99="N/A","N/A",IF(G99&gt;15,"No",IF(G99&lt;-15,"No","Yes")))</f>
        <v>N/A</v>
      </c>
      <c r="I99" s="6">
        <v>-49.7</v>
      </c>
      <c r="J99" s="6">
        <v>-14</v>
      </c>
      <c r="K99" s="91" t="str">
        <f t="shared" si="18"/>
        <v>Yes</v>
      </c>
    </row>
    <row r="100" spans="1:11" x14ac:dyDescent="0.25">
      <c r="A100" s="110" t="s">
        <v>45</v>
      </c>
      <c r="B100" s="21" t="s">
        <v>213</v>
      </c>
      <c r="C100" s="44">
        <v>35.623562784000001</v>
      </c>
      <c r="D100" s="5" t="str">
        <f>IF($B100="N/A","N/A",IF(C100&gt;15,"No",IF(C100&lt;-15,"No","Yes")))</f>
        <v>N/A</v>
      </c>
      <c r="E100" s="4">
        <v>67.625506767999994</v>
      </c>
      <c r="F100" s="5" t="str">
        <f>IF($B100="N/A","N/A",IF(E100&gt;15,"No",IF(E100&lt;-15,"No","Yes")))</f>
        <v>N/A</v>
      </c>
      <c r="G100" s="4">
        <v>72.148071329000004</v>
      </c>
      <c r="H100" s="5" t="str">
        <f>IF($B100="N/A","N/A",IF(G100&gt;15,"No",IF(G100&lt;-15,"No","Yes")))</f>
        <v>N/A</v>
      </c>
      <c r="I100" s="6">
        <v>89.83</v>
      </c>
      <c r="J100" s="6">
        <v>6.6879999999999997</v>
      </c>
      <c r="K100" s="91" t="str">
        <f t="shared" si="18"/>
        <v>Yes</v>
      </c>
    </row>
    <row r="101" spans="1:11" x14ac:dyDescent="0.25">
      <c r="A101" s="110"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91" t="str">
        <f t="shared" si="18"/>
        <v>Yes</v>
      </c>
    </row>
    <row r="102" spans="1:11" x14ac:dyDescent="0.25">
      <c r="A102" s="110"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91" t="str">
        <f t="shared" si="18"/>
        <v>N/A</v>
      </c>
    </row>
    <row r="103" spans="1:11" x14ac:dyDescent="0.25">
      <c r="A103" s="110"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91" t="str">
        <f t="shared" si="18"/>
        <v>N/A</v>
      </c>
    </row>
    <row r="104" spans="1:11" x14ac:dyDescent="0.25">
      <c r="A104" s="110" t="s">
        <v>33</v>
      </c>
      <c r="B104" s="21" t="s">
        <v>223</v>
      </c>
      <c r="C104" s="44">
        <v>99.999435169999998</v>
      </c>
      <c r="D104" s="5" t="str">
        <f>IF($B104="N/A","N/A",IF(C104&gt;100,"No",IF(C104&lt;98,"No","Yes")))</f>
        <v>Yes</v>
      </c>
      <c r="E104" s="4">
        <v>99.999959740999998</v>
      </c>
      <c r="F104" s="5" t="str">
        <f>IF($B104="N/A","N/A",IF(E104&gt;100,"No",IF(E104&lt;98,"No","Yes")))</f>
        <v>Yes</v>
      </c>
      <c r="G104" s="4">
        <v>100</v>
      </c>
      <c r="H104" s="5" t="str">
        <f>IF($B104="N/A","N/A",IF(G104&gt;100,"No",IF(G104&lt;98,"No","Yes")))</f>
        <v>Yes</v>
      </c>
      <c r="I104" s="6">
        <v>5.0000000000000001E-4</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91" t="str">
        <f>IF(J106="Div by 0", "N/A", IF(J106="N/A","N/A", IF(J106&gt;30, "No", IF(J106&lt;-30, "No", "Yes"))))</f>
        <v>Yes</v>
      </c>
    </row>
    <row r="107" spans="1:11" x14ac:dyDescent="0.25">
      <c r="A107" s="110" t="s">
        <v>910</v>
      </c>
      <c r="B107" s="21" t="s">
        <v>213</v>
      </c>
      <c r="C107" s="53">
        <v>74.948655273</v>
      </c>
      <c r="D107" s="5" t="str">
        <f t="shared" ref="D107:D130" si="19">IF($B107="N/A","N/A",IF(C107&gt;15,"No",IF(C107&lt;-15,"No","Yes")))</f>
        <v>N/A</v>
      </c>
      <c r="E107" s="5">
        <v>34.044480108999998</v>
      </c>
      <c r="F107" s="5" t="str">
        <f t="shared" ref="F107:F130" si="20">IF($B107="N/A","N/A",IF(E107&gt;15,"No",IF(E107&lt;-15,"No","Yes")))</f>
        <v>N/A</v>
      </c>
      <c r="G107" s="4">
        <v>29.728875324000001</v>
      </c>
      <c r="H107" s="5" t="str">
        <f t="shared" ref="H107:H130" si="21">IF($B107="N/A","N/A",IF(G107&gt;15,"No",IF(G107&lt;-15,"No","Yes")))</f>
        <v>N/A</v>
      </c>
      <c r="I107" s="6">
        <v>-54.6</v>
      </c>
      <c r="J107" s="6">
        <v>-12.7</v>
      </c>
      <c r="K107" s="91" t="str">
        <f t="shared" ref="K107:K130" si="22">IF(J107="Div by 0", "N/A", IF(J107="N/A","N/A", IF(J107&gt;30, "No", IF(J107&lt;-30, "No", "Yes"))))</f>
        <v>Yes</v>
      </c>
    </row>
    <row r="108" spans="1:11" x14ac:dyDescent="0.25">
      <c r="A108" s="110" t="s">
        <v>911</v>
      </c>
      <c r="B108" s="21" t="s">
        <v>213</v>
      </c>
      <c r="C108" s="53">
        <v>3.8938241131</v>
      </c>
      <c r="D108" s="21" t="s">
        <v>213</v>
      </c>
      <c r="E108" s="5">
        <v>3.8983766836</v>
      </c>
      <c r="F108" s="21" t="s">
        <v>213</v>
      </c>
      <c r="G108" s="4">
        <v>3.5739967471999998</v>
      </c>
      <c r="H108" s="21" t="s">
        <v>213</v>
      </c>
      <c r="I108" s="6">
        <v>0.1169</v>
      </c>
      <c r="J108" s="6">
        <v>-8.32</v>
      </c>
      <c r="K108" s="91" t="str">
        <f t="shared" si="22"/>
        <v>Yes</v>
      </c>
    </row>
    <row r="109" spans="1:11" x14ac:dyDescent="0.25">
      <c r="A109" s="110" t="s">
        <v>912</v>
      </c>
      <c r="B109" s="21" t="s">
        <v>213</v>
      </c>
      <c r="C109" s="53">
        <v>0</v>
      </c>
      <c r="D109" s="5" t="str">
        <f t="shared" si="19"/>
        <v>N/A</v>
      </c>
      <c r="E109" s="5">
        <v>0</v>
      </c>
      <c r="F109" s="5" t="str">
        <f t="shared" si="20"/>
        <v>N/A</v>
      </c>
      <c r="G109" s="4">
        <v>0</v>
      </c>
      <c r="H109" s="5" t="str">
        <f t="shared" si="21"/>
        <v>N/A</v>
      </c>
      <c r="I109" s="6" t="s">
        <v>1747</v>
      </c>
      <c r="J109" s="6" t="s">
        <v>1747</v>
      </c>
      <c r="K109" s="91" t="str">
        <f t="shared" si="22"/>
        <v>N/A</v>
      </c>
    </row>
    <row r="110" spans="1:11" x14ac:dyDescent="0.25">
      <c r="A110" s="110" t="s">
        <v>913</v>
      </c>
      <c r="B110" s="21" t="s">
        <v>213</v>
      </c>
      <c r="C110" s="53">
        <v>0</v>
      </c>
      <c r="D110" s="5" t="str">
        <f t="shared" si="19"/>
        <v>N/A</v>
      </c>
      <c r="E110" s="5">
        <v>0</v>
      </c>
      <c r="F110" s="5" t="str">
        <f t="shared" si="20"/>
        <v>N/A</v>
      </c>
      <c r="G110" s="4">
        <v>0</v>
      </c>
      <c r="H110" s="5" t="str">
        <f t="shared" si="21"/>
        <v>N/A</v>
      </c>
      <c r="I110" s="6" t="s">
        <v>1747</v>
      </c>
      <c r="J110" s="6" t="s">
        <v>1747</v>
      </c>
      <c r="K110" s="91" t="str">
        <f t="shared" si="22"/>
        <v>N/A</v>
      </c>
    </row>
    <row r="111" spans="1:11" x14ac:dyDescent="0.25">
      <c r="A111" s="110" t="s">
        <v>914</v>
      </c>
      <c r="B111" s="21" t="s">
        <v>213</v>
      </c>
      <c r="C111" s="53">
        <v>0</v>
      </c>
      <c r="D111" s="5" t="str">
        <f t="shared" si="19"/>
        <v>N/A</v>
      </c>
      <c r="E111" s="5">
        <v>0</v>
      </c>
      <c r="F111" s="5" t="str">
        <f t="shared" si="20"/>
        <v>N/A</v>
      </c>
      <c r="G111" s="4">
        <v>2.3558300000000001E-4</v>
      </c>
      <c r="H111" s="5" t="str">
        <f t="shared" si="21"/>
        <v>N/A</v>
      </c>
      <c r="I111" s="6" t="s">
        <v>1747</v>
      </c>
      <c r="J111" s="6" t="s">
        <v>1747</v>
      </c>
      <c r="K111" s="91" t="str">
        <f t="shared" si="22"/>
        <v>N/A</v>
      </c>
    </row>
    <row r="112" spans="1:11" x14ac:dyDescent="0.25">
      <c r="A112" s="110" t="s">
        <v>915</v>
      </c>
      <c r="B112" s="21" t="s">
        <v>213</v>
      </c>
      <c r="C112" s="53">
        <v>0.94775368879999999</v>
      </c>
      <c r="D112" s="5" t="str">
        <f t="shared" si="19"/>
        <v>N/A</v>
      </c>
      <c r="E112" s="5">
        <v>1.0798902758</v>
      </c>
      <c r="F112" s="5" t="str">
        <f t="shared" si="20"/>
        <v>N/A</v>
      </c>
      <c r="G112" s="4">
        <v>0.88255018419999998</v>
      </c>
      <c r="H112" s="5" t="str">
        <f t="shared" si="21"/>
        <v>N/A</v>
      </c>
      <c r="I112" s="6">
        <v>13.94</v>
      </c>
      <c r="J112" s="6">
        <v>-18.3</v>
      </c>
      <c r="K112" s="91" t="str">
        <f t="shared" si="22"/>
        <v>Yes</v>
      </c>
    </row>
    <row r="113" spans="1:11" x14ac:dyDescent="0.25">
      <c r="A113" s="110" t="s">
        <v>916</v>
      </c>
      <c r="B113" s="21" t="s">
        <v>213</v>
      </c>
      <c r="C113" s="53">
        <v>4.1943611999999998E-3</v>
      </c>
      <c r="D113" s="5" t="str">
        <f t="shared" si="19"/>
        <v>N/A</v>
      </c>
      <c r="E113" s="5">
        <v>1.0437137000000001E-2</v>
      </c>
      <c r="F113" s="5" t="str">
        <f t="shared" si="20"/>
        <v>N/A</v>
      </c>
      <c r="G113" s="4">
        <v>1.0354435800000001E-2</v>
      </c>
      <c r="H113" s="5" t="str">
        <f t="shared" si="21"/>
        <v>N/A</v>
      </c>
      <c r="I113" s="6">
        <v>148.80000000000001</v>
      </c>
      <c r="J113" s="6">
        <v>-0.79200000000000004</v>
      </c>
      <c r="K113" s="91" t="str">
        <f t="shared" si="22"/>
        <v>Yes</v>
      </c>
    </row>
    <row r="114" spans="1:11" x14ac:dyDescent="0.25">
      <c r="A114" s="110" t="s">
        <v>917</v>
      </c>
      <c r="B114" s="21" t="s">
        <v>213</v>
      </c>
      <c r="C114" s="53">
        <v>0</v>
      </c>
      <c r="D114" s="5" t="str">
        <f t="shared" si="19"/>
        <v>N/A</v>
      </c>
      <c r="E114" s="5">
        <v>0</v>
      </c>
      <c r="F114" s="5" t="str">
        <f t="shared" si="20"/>
        <v>N/A</v>
      </c>
      <c r="G114" s="4">
        <v>8.0771330000000004E-4</v>
      </c>
      <c r="H114" s="5" t="str">
        <f t="shared" si="21"/>
        <v>N/A</v>
      </c>
      <c r="I114" s="6" t="s">
        <v>1747</v>
      </c>
      <c r="J114" s="6" t="s">
        <v>1747</v>
      </c>
      <c r="K114" s="91" t="str">
        <f t="shared" si="22"/>
        <v>N/A</v>
      </c>
    </row>
    <row r="115" spans="1:11" x14ac:dyDescent="0.25">
      <c r="A115" s="110" t="s">
        <v>918</v>
      </c>
      <c r="B115" s="21" t="s">
        <v>213</v>
      </c>
      <c r="C115" s="53">
        <v>0.30864978170000001</v>
      </c>
      <c r="D115" s="5" t="str">
        <f t="shared" si="19"/>
        <v>N/A</v>
      </c>
      <c r="E115" s="5">
        <v>0.356076004</v>
      </c>
      <c r="F115" s="5" t="str">
        <f t="shared" si="20"/>
        <v>N/A</v>
      </c>
      <c r="G115" s="4">
        <v>0.1023776612</v>
      </c>
      <c r="H115" s="5" t="str">
        <f t="shared" si="21"/>
        <v>N/A</v>
      </c>
      <c r="I115" s="6">
        <v>15.37</v>
      </c>
      <c r="J115" s="6">
        <v>-71.2</v>
      </c>
      <c r="K115" s="91" t="str">
        <f t="shared" si="22"/>
        <v>No</v>
      </c>
    </row>
    <row r="116" spans="1:11" x14ac:dyDescent="0.25">
      <c r="A116" s="110" t="s">
        <v>919</v>
      </c>
      <c r="B116" s="21" t="s">
        <v>213</v>
      </c>
      <c r="C116" s="53">
        <v>0.65659172359999995</v>
      </c>
      <c r="D116" s="5" t="str">
        <f t="shared" si="19"/>
        <v>N/A</v>
      </c>
      <c r="E116" s="5">
        <v>0.74323959780000004</v>
      </c>
      <c r="F116" s="5" t="str">
        <f t="shared" si="20"/>
        <v>N/A</v>
      </c>
      <c r="G116" s="4">
        <v>0.73379631759999997</v>
      </c>
      <c r="H116" s="5" t="str">
        <f t="shared" si="21"/>
        <v>N/A</v>
      </c>
      <c r="I116" s="6">
        <v>13.2</v>
      </c>
      <c r="J116" s="6">
        <v>-1.27</v>
      </c>
      <c r="K116" s="91" t="str">
        <f t="shared" si="22"/>
        <v>Yes</v>
      </c>
    </row>
    <row r="117" spans="1:11" x14ac:dyDescent="0.25">
      <c r="A117" s="110" t="s">
        <v>920</v>
      </c>
      <c r="B117" s="21" t="s">
        <v>213</v>
      </c>
      <c r="C117" s="53">
        <v>6.0526396400000002E-2</v>
      </c>
      <c r="D117" s="5" t="str">
        <f t="shared" si="19"/>
        <v>N/A</v>
      </c>
      <c r="E117" s="5">
        <v>0.10818811070000001</v>
      </c>
      <c r="F117" s="5" t="str">
        <f t="shared" si="20"/>
        <v>N/A</v>
      </c>
      <c r="G117" s="4">
        <v>0.1122609309</v>
      </c>
      <c r="H117" s="5" t="str">
        <f t="shared" si="21"/>
        <v>N/A</v>
      </c>
      <c r="I117" s="6">
        <v>78.75</v>
      </c>
      <c r="J117" s="6">
        <v>3.7650000000000001</v>
      </c>
      <c r="K117" s="91" t="str">
        <f t="shared" si="22"/>
        <v>Yes</v>
      </c>
    </row>
    <row r="118" spans="1:11" x14ac:dyDescent="0.25">
      <c r="A118" s="110" t="s">
        <v>921</v>
      </c>
      <c r="B118" s="21" t="s">
        <v>213</v>
      </c>
      <c r="C118" s="53">
        <v>1.9161081612999999</v>
      </c>
      <c r="D118" s="5" t="str">
        <f t="shared" si="19"/>
        <v>N/A</v>
      </c>
      <c r="E118" s="5">
        <v>1.6005455582999999</v>
      </c>
      <c r="F118" s="5" t="str">
        <f t="shared" si="20"/>
        <v>N/A</v>
      </c>
      <c r="G118" s="4">
        <v>1.7316139210999999</v>
      </c>
      <c r="H118" s="5" t="str">
        <f t="shared" si="21"/>
        <v>N/A</v>
      </c>
      <c r="I118" s="6">
        <v>-16.5</v>
      </c>
      <c r="J118" s="6">
        <v>8.1890000000000001</v>
      </c>
      <c r="K118" s="91" t="str">
        <f t="shared" si="22"/>
        <v>Yes</v>
      </c>
    </row>
    <row r="119" spans="1:11" x14ac:dyDescent="0.25">
      <c r="A119" s="110" t="s">
        <v>922</v>
      </c>
      <c r="B119" s="21" t="s">
        <v>213</v>
      </c>
      <c r="C119" s="53">
        <v>21.157520613999999</v>
      </c>
      <c r="D119" s="5" t="str">
        <f t="shared" si="19"/>
        <v>N/A</v>
      </c>
      <c r="E119" s="5">
        <v>62.057143207000003</v>
      </c>
      <c r="F119" s="5" t="str">
        <f t="shared" si="20"/>
        <v>N/A</v>
      </c>
      <c r="G119" s="4">
        <v>66.697127929000004</v>
      </c>
      <c r="H119" s="5" t="str">
        <f t="shared" si="21"/>
        <v>N/A</v>
      </c>
      <c r="I119" s="6">
        <v>193.3</v>
      </c>
      <c r="J119" s="6">
        <v>7.4770000000000003</v>
      </c>
      <c r="K119" s="91" t="str">
        <f t="shared" si="22"/>
        <v>Yes</v>
      </c>
    </row>
    <row r="120" spans="1:11" x14ac:dyDescent="0.25">
      <c r="A120" s="110" t="s">
        <v>923</v>
      </c>
      <c r="B120" s="21" t="s">
        <v>213</v>
      </c>
      <c r="C120" s="53">
        <v>14.545768557000001</v>
      </c>
      <c r="D120" s="5" t="str">
        <f t="shared" si="19"/>
        <v>N/A</v>
      </c>
      <c r="E120" s="5">
        <v>33.192581197999999</v>
      </c>
      <c r="F120" s="5" t="str">
        <f t="shared" si="20"/>
        <v>N/A</v>
      </c>
      <c r="G120" s="4">
        <v>37.754034247</v>
      </c>
      <c r="H120" s="5" t="str">
        <f t="shared" si="21"/>
        <v>N/A</v>
      </c>
      <c r="I120" s="6">
        <v>128.19999999999999</v>
      </c>
      <c r="J120" s="6">
        <v>13.74</v>
      </c>
      <c r="K120" s="91" t="str">
        <f t="shared" si="22"/>
        <v>Yes</v>
      </c>
    </row>
    <row r="121" spans="1:11" x14ac:dyDescent="0.25">
      <c r="A121" s="110" t="s">
        <v>924</v>
      </c>
      <c r="B121" s="21" t="s">
        <v>213</v>
      </c>
      <c r="C121" s="53">
        <v>0</v>
      </c>
      <c r="D121" s="5" t="str">
        <f t="shared" si="19"/>
        <v>N/A</v>
      </c>
      <c r="E121" s="5">
        <v>0</v>
      </c>
      <c r="F121" s="5" t="str">
        <f t="shared" si="20"/>
        <v>N/A</v>
      </c>
      <c r="G121" s="4">
        <v>0</v>
      </c>
      <c r="H121" s="5" t="str">
        <f t="shared" si="21"/>
        <v>N/A</v>
      </c>
      <c r="I121" s="6" t="s">
        <v>1747</v>
      </c>
      <c r="J121" s="6" t="s">
        <v>1747</v>
      </c>
      <c r="K121" s="91" t="str">
        <f t="shared" si="22"/>
        <v>N/A</v>
      </c>
    </row>
    <row r="122" spans="1:11" x14ac:dyDescent="0.25">
      <c r="A122" s="110" t="s">
        <v>925</v>
      </c>
      <c r="B122" s="21" t="s">
        <v>213</v>
      </c>
      <c r="C122" s="53">
        <v>0</v>
      </c>
      <c r="D122" s="5" t="str">
        <f t="shared" si="19"/>
        <v>N/A</v>
      </c>
      <c r="E122" s="5">
        <v>0</v>
      </c>
      <c r="F122" s="5" t="str">
        <f t="shared" si="20"/>
        <v>N/A</v>
      </c>
      <c r="G122" s="4">
        <v>0</v>
      </c>
      <c r="H122" s="5" t="str">
        <f t="shared" si="21"/>
        <v>N/A</v>
      </c>
      <c r="I122" s="6" t="s">
        <v>1747</v>
      </c>
      <c r="J122" s="6" t="s">
        <v>1747</v>
      </c>
      <c r="K122" s="91" t="str">
        <f t="shared" si="22"/>
        <v>N/A</v>
      </c>
    </row>
    <row r="123" spans="1:11" x14ac:dyDescent="0.25">
      <c r="A123" s="110" t="s">
        <v>926</v>
      </c>
      <c r="B123" s="21" t="s">
        <v>213</v>
      </c>
      <c r="C123" s="53">
        <v>2.3534393151000002</v>
      </c>
      <c r="D123" s="5" t="str">
        <f t="shared" si="19"/>
        <v>N/A</v>
      </c>
      <c r="E123" s="5">
        <v>17.192143922</v>
      </c>
      <c r="F123" s="5" t="str">
        <f t="shared" si="20"/>
        <v>N/A</v>
      </c>
      <c r="G123" s="4">
        <v>16.969260001999999</v>
      </c>
      <c r="H123" s="5" t="str">
        <f t="shared" si="21"/>
        <v>N/A</v>
      </c>
      <c r="I123" s="6">
        <v>630.5</v>
      </c>
      <c r="J123" s="6">
        <v>-1.3</v>
      </c>
      <c r="K123" s="91" t="str">
        <f t="shared" si="22"/>
        <v>Yes</v>
      </c>
    </row>
    <row r="124" spans="1:11" x14ac:dyDescent="0.25">
      <c r="A124" s="110" t="s">
        <v>927</v>
      </c>
      <c r="B124" s="21" t="s">
        <v>213</v>
      </c>
      <c r="C124" s="53">
        <v>0</v>
      </c>
      <c r="D124" s="5" t="str">
        <f t="shared" si="19"/>
        <v>N/A</v>
      </c>
      <c r="E124" s="5">
        <v>0</v>
      </c>
      <c r="F124" s="5" t="str">
        <f t="shared" si="20"/>
        <v>N/A</v>
      </c>
      <c r="G124" s="4">
        <v>0</v>
      </c>
      <c r="H124" s="5" t="str">
        <f t="shared" si="21"/>
        <v>N/A</v>
      </c>
      <c r="I124" s="6" t="s">
        <v>1747</v>
      </c>
      <c r="J124" s="6" t="s">
        <v>1747</v>
      </c>
      <c r="K124" s="91" t="str">
        <f t="shared" si="22"/>
        <v>N/A</v>
      </c>
    </row>
    <row r="125" spans="1:11" x14ac:dyDescent="0.25">
      <c r="A125" s="110" t="s">
        <v>928</v>
      </c>
      <c r="B125" s="21" t="s">
        <v>213</v>
      </c>
      <c r="C125" s="53">
        <v>4.2145185436999997</v>
      </c>
      <c r="D125" s="5" t="str">
        <f t="shared" si="19"/>
        <v>N/A</v>
      </c>
      <c r="E125" s="5">
        <v>11.524271998</v>
      </c>
      <c r="F125" s="5" t="str">
        <f t="shared" si="20"/>
        <v>N/A</v>
      </c>
      <c r="G125" s="4">
        <v>11.790550068</v>
      </c>
      <c r="H125" s="5" t="str">
        <f t="shared" si="21"/>
        <v>N/A</v>
      </c>
      <c r="I125" s="6">
        <v>173.4</v>
      </c>
      <c r="J125" s="6">
        <v>2.3109999999999999</v>
      </c>
      <c r="K125" s="91" t="str">
        <f t="shared" si="22"/>
        <v>Yes</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0</v>
      </c>
      <c r="H128" s="5" t="str">
        <f t="shared" si="21"/>
        <v>N/A</v>
      </c>
      <c r="I128" s="6" t="s">
        <v>1747</v>
      </c>
      <c r="J128" s="6" t="s">
        <v>1747</v>
      </c>
      <c r="K128" s="91" t="str">
        <f t="shared" si="22"/>
        <v>N/A</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4.3794198300000003E-2</v>
      </c>
      <c r="D130" s="100" t="str">
        <f t="shared" si="19"/>
        <v>N/A</v>
      </c>
      <c r="E130" s="100">
        <v>0.14814608879999999</v>
      </c>
      <c r="F130" s="100" t="str">
        <f t="shared" si="20"/>
        <v>N/A</v>
      </c>
      <c r="G130" s="104">
        <v>0.18328361039999999</v>
      </c>
      <c r="H130" s="100" t="str">
        <f t="shared" si="21"/>
        <v>N/A</v>
      </c>
      <c r="I130" s="101">
        <v>238.3</v>
      </c>
      <c r="J130" s="101">
        <v>23.72</v>
      </c>
      <c r="K130" s="102" t="str">
        <f t="shared" si="22"/>
        <v>Yes</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2350955</v>
      </c>
      <c r="D6" s="5" t="str">
        <f>IF($B6="N/A","N/A",IF(C6&gt;15,"No",IF(C6&lt;-15,"No","Yes")))</f>
        <v>N/A</v>
      </c>
      <c r="E6" s="22">
        <v>1480076</v>
      </c>
      <c r="F6" s="5" t="str">
        <f>IF($B6="N/A","N/A",IF(E6&gt;15,"No",IF(E6&lt;-15,"No","Yes")))</f>
        <v>N/A</v>
      </c>
      <c r="G6" s="22">
        <v>1452544</v>
      </c>
      <c r="H6" s="5" t="str">
        <f>IF($B6="N/A","N/A",IF(G6&gt;15,"No",IF(G6&lt;-15,"No","Yes")))</f>
        <v>N/A</v>
      </c>
      <c r="I6" s="6">
        <v>-37</v>
      </c>
      <c r="J6" s="6">
        <v>-1.86</v>
      </c>
      <c r="K6" s="91" t="str">
        <f t="shared" ref="K6:K13"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29.154264969</v>
      </c>
      <c r="D9" s="5" t="str">
        <f t="shared" ref="D9:D17" si="1">IF($B9="N/A","N/A",IF(C9&gt;15,"No",IF(C9&lt;-15,"No","Yes")))</f>
        <v>N/A</v>
      </c>
      <c r="E9" s="23">
        <v>31.328503400999999</v>
      </c>
      <c r="F9" s="5" t="str">
        <f>IF($B9="N/A","N/A",IF(E9&gt;15,"No",IF(E9&lt;-15,"No","Yes")))</f>
        <v>N/A</v>
      </c>
      <c r="G9" s="23">
        <v>32.489151446999998</v>
      </c>
      <c r="H9" s="5" t="str">
        <f>IF($B9="N/A","N/A",IF(G9&gt;15,"No",IF(G9&lt;-15,"No","Yes")))</f>
        <v>N/A</v>
      </c>
      <c r="I9" s="6">
        <v>7.4580000000000002</v>
      </c>
      <c r="J9" s="6">
        <v>3.7050000000000001</v>
      </c>
      <c r="K9" s="91" t="str">
        <f t="shared" si="0"/>
        <v>Yes</v>
      </c>
    </row>
    <row r="10" spans="1:11" x14ac:dyDescent="0.25">
      <c r="A10" s="110" t="s">
        <v>16</v>
      </c>
      <c r="B10" s="21" t="s">
        <v>213</v>
      </c>
      <c r="C10" s="44">
        <v>3.8361006485</v>
      </c>
      <c r="D10" s="5" t="str">
        <f t="shared" si="1"/>
        <v>N/A</v>
      </c>
      <c r="E10" s="4">
        <v>3.6494747567000001</v>
      </c>
      <c r="F10" s="5" t="str">
        <f>IF($B10="N/A","N/A",IF(E10&gt;15,"No",IF(E10&lt;-15,"No","Yes")))</f>
        <v>N/A</v>
      </c>
      <c r="G10" s="4">
        <v>4.4560440165999999</v>
      </c>
      <c r="H10" s="5" t="str">
        <f>IF($B10="N/A","N/A",IF(G10&gt;15,"No",IF(G10&lt;-15,"No","Yes")))</f>
        <v>N/A</v>
      </c>
      <c r="I10" s="6">
        <v>-4.8600000000000003</v>
      </c>
      <c r="J10" s="6">
        <v>22.1</v>
      </c>
      <c r="K10" s="91" t="str">
        <f t="shared" si="0"/>
        <v>Yes</v>
      </c>
    </row>
    <row r="11" spans="1:11" x14ac:dyDescent="0.25">
      <c r="A11" s="110" t="s">
        <v>36</v>
      </c>
      <c r="B11" s="21" t="s">
        <v>213</v>
      </c>
      <c r="C11" s="44">
        <v>0.2613377348</v>
      </c>
      <c r="D11" s="5" t="str">
        <f t="shared" si="1"/>
        <v>N/A</v>
      </c>
      <c r="E11" s="4">
        <v>0.1875535867</v>
      </c>
      <c r="F11" s="5" t="str">
        <f>IF($B11="N/A","N/A",IF(E11&gt;15,"No",IF(E11&lt;-15,"No","Yes")))</f>
        <v>N/A</v>
      </c>
      <c r="G11" s="4">
        <v>0.2566360278</v>
      </c>
      <c r="H11" s="5" t="str">
        <f>IF($B11="N/A","N/A",IF(G11&gt;15,"No",IF(G11&lt;-15,"No","Yes")))</f>
        <v>N/A</v>
      </c>
      <c r="I11" s="6">
        <v>-28.2</v>
      </c>
      <c r="J11" s="6">
        <v>36.83</v>
      </c>
      <c r="K11" s="91" t="str">
        <f t="shared" si="0"/>
        <v>No</v>
      </c>
    </row>
    <row r="12" spans="1:11" x14ac:dyDescent="0.25">
      <c r="A12" s="110" t="s">
        <v>37</v>
      </c>
      <c r="B12" s="21" t="s">
        <v>213</v>
      </c>
      <c r="C12" s="44">
        <v>0</v>
      </c>
      <c r="D12" s="5" t="str">
        <f t="shared" si="1"/>
        <v>N/A</v>
      </c>
      <c r="E12" s="4">
        <v>0</v>
      </c>
      <c r="F12" s="5" t="str">
        <f>IF($B12="N/A","N/A",IF(E12&gt;15,"No",IF(E12&lt;-15,"No","Yes")))</f>
        <v>N/A</v>
      </c>
      <c r="G12" s="4">
        <v>0</v>
      </c>
      <c r="H12" s="5" t="str">
        <f>IF($B12="N/A","N/A",IF(G12&gt;15,"No",IF(G12&lt;-15,"No","Yes")))</f>
        <v>N/A</v>
      </c>
      <c r="I12" s="6" t="s">
        <v>1747</v>
      </c>
      <c r="J12" s="6" t="s">
        <v>1747</v>
      </c>
      <c r="K12" s="91" t="str">
        <f t="shared" si="0"/>
        <v>N/A</v>
      </c>
    </row>
    <row r="13" spans="1:11" x14ac:dyDescent="0.25">
      <c r="A13" s="110" t="s">
        <v>38</v>
      </c>
      <c r="B13" s="21" t="s">
        <v>213</v>
      </c>
      <c r="C13" s="44">
        <v>4.0844177909999999</v>
      </c>
      <c r="D13" s="5" t="str">
        <f t="shared" si="1"/>
        <v>N/A</v>
      </c>
      <c r="E13" s="4">
        <v>3.932861044</v>
      </c>
      <c r="F13" s="5" t="str">
        <f>IF($B13="N/A","N/A",IF(E13&gt;15,"No",IF(E13&lt;-15,"No","Yes")))</f>
        <v>N/A</v>
      </c>
      <c r="G13" s="4">
        <v>4.7437595952000002</v>
      </c>
      <c r="H13" s="5" t="str">
        <f>IF($B13="N/A","N/A",IF(G13&gt;15,"No",IF(G13&lt;-15,"No","Yes")))</f>
        <v>N/A</v>
      </c>
      <c r="I13" s="6">
        <v>-3.71</v>
      </c>
      <c r="J13" s="6">
        <v>20.62</v>
      </c>
      <c r="K13" s="91" t="str">
        <f t="shared" si="0"/>
        <v>Yes</v>
      </c>
    </row>
    <row r="14" spans="1:11" x14ac:dyDescent="0.25">
      <c r="A14" s="110" t="s">
        <v>673</v>
      </c>
      <c r="B14" s="21" t="s">
        <v>213</v>
      </c>
      <c r="C14" s="44">
        <v>24.137722754999999</v>
      </c>
      <c r="D14" s="5" t="str">
        <f t="shared" si="1"/>
        <v>N/A</v>
      </c>
      <c r="E14" s="4">
        <v>25.818268792000001</v>
      </c>
      <c r="F14" s="5" t="str">
        <f t="shared" ref="F14:F33" si="2">IF($B14="N/A","N/A",IF(E14&gt;15,"No",IF(E14&lt;-15,"No","Yes")))</f>
        <v>N/A</v>
      </c>
      <c r="G14" s="4">
        <v>25.086368924999999</v>
      </c>
      <c r="H14" s="5" t="str">
        <f t="shared" ref="H14:H33" si="3">IF($B14="N/A","N/A",IF(G14&gt;15,"No",IF(G14&lt;-15,"No","Yes")))</f>
        <v>N/A</v>
      </c>
      <c r="I14" s="6">
        <v>6.9619999999999997</v>
      </c>
      <c r="J14" s="6">
        <v>-2.83</v>
      </c>
      <c r="K14" s="91" t="str">
        <f t="shared" ref="K14:K30" si="4">IF(J14="Div by 0", "N/A", IF(J14="N/A","N/A", IF(J14&gt;30, "No", IF(J14&lt;-30, "No", "Yes"))))</f>
        <v>Yes</v>
      </c>
    </row>
    <row r="15" spans="1:11" x14ac:dyDescent="0.25">
      <c r="A15" s="110" t="s">
        <v>674</v>
      </c>
      <c r="B15" s="21" t="s">
        <v>213</v>
      </c>
      <c r="C15" s="44">
        <v>2.4282472442</v>
      </c>
      <c r="D15" s="5" t="str">
        <f t="shared" si="1"/>
        <v>N/A</v>
      </c>
      <c r="E15" s="4">
        <v>2.7021585377999999</v>
      </c>
      <c r="F15" s="5" t="str">
        <f t="shared" si="2"/>
        <v>N/A</v>
      </c>
      <c r="G15" s="4">
        <v>2.8952350790999999</v>
      </c>
      <c r="H15" s="5" t="str">
        <f t="shared" si="3"/>
        <v>N/A</v>
      </c>
      <c r="I15" s="6">
        <v>11.28</v>
      </c>
      <c r="J15" s="6">
        <v>7.1449999999999996</v>
      </c>
      <c r="K15" s="91" t="str">
        <f t="shared" si="4"/>
        <v>Yes</v>
      </c>
    </row>
    <row r="16" spans="1:11" x14ac:dyDescent="0.25">
      <c r="A16" s="110" t="s">
        <v>379</v>
      </c>
      <c r="B16" s="21" t="s">
        <v>213</v>
      </c>
      <c r="C16" s="44">
        <v>6.4942119266000002</v>
      </c>
      <c r="D16" s="5" t="str">
        <f t="shared" si="1"/>
        <v>N/A</v>
      </c>
      <c r="E16" s="4">
        <v>7.5650169315999998</v>
      </c>
      <c r="F16" s="5" t="str">
        <f t="shared" si="2"/>
        <v>N/A</v>
      </c>
      <c r="G16" s="4">
        <v>6.4116104070000004</v>
      </c>
      <c r="H16" s="5" t="str">
        <f t="shared" si="3"/>
        <v>N/A</v>
      </c>
      <c r="I16" s="6">
        <v>16.489999999999998</v>
      </c>
      <c r="J16" s="6">
        <v>-15.2</v>
      </c>
      <c r="K16" s="91" t="str">
        <f t="shared" si="4"/>
        <v>Yes</v>
      </c>
    </row>
    <row r="17" spans="1:11" x14ac:dyDescent="0.25">
      <c r="A17" s="110" t="s">
        <v>380</v>
      </c>
      <c r="B17" s="21" t="s">
        <v>213</v>
      </c>
      <c r="C17" s="44">
        <v>13.778230549</v>
      </c>
      <c r="D17" s="5" t="str">
        <f t="shared" si="1"/>
        <v>N/A</v>
      </c>
      <c r="E17" s="4">
        <v>11.731154346</v>
      </c>
      <c r="F17" s="5" t="str">
        <f t="shared" si="2"/>
        <v>N/A</v>
      </c>
      <c r="G17" s="4">
        <v>11.788239506</v>
      </c>
      <c r="H17" s="5" t="str">
        <f t="shared" si="3"/>
        <v>N/A</v>
      </c>
      <c r="I17" s="6">
        <v>-14.9</v>
      </c>
      <c r="J17" s="6">
        <v>0.48659999999999998</v>
      </c>
      <c r="K17" s="91" t="str">
        <f t="shared" si="4"/>
        <v>Yes</v>
      </c>
    </row>
    <row r="18" spans="1:11" x14ac:dyDescent="0.25">
      <c r="A18" s="110" t="s">
        <v>381</v>
      </c>
      <c r="B18" s="21" t="s">
        <v>213</v>
      </c>
      <c r="C18" s="44">
        <v>9.357899E-4</v>
      </c>
      <c r="D18" s="5" t="str">
        <f t="shared" ref="D18:D33" si="5">IF($B18="N/A","N/A",IF(C18&gt;15,"No",IF(C18&lt;-15,"No","Yes")))</f>
        <v>N/A</v>
      </c>
      <c r="E18" s="4">
        <v>1.3512820000000001E-3</v>
      </c>
      <c r="F18" s="5" t="str">
        <f t="shared" si="2"/>
        <v>N/A</v>
      </c>
      <c r="G18" s="4">
        <v>6.1962560000000005E-4</v>
      </c>
      <c r="H18" s="5" t="str">
        <f t="shared" si="3"/>
        <v>N/A</v>
      </c>
      <c r="I18" s="6">
        <v>44.4</v>
      </c>
      <c r="J18" s="6">
        <v>-54.1</v>
      </c>
      <c r="K18" s="91" t="str">
        <f t="shared" si="4"/>
        <v>No</v>
      </c>
    </row>
    <row r="19" spans="1:11" x14ac:dyDescent="0.25">
      <c r="A19" s="110" t="s">
        <v>382</v>
      </c>
      <c r="B19" s="21" t="s">
        <v>213</v>
      </c>
      <c r="C19" s="44">
        <v>23.413591497999999</v>
      </c>
      <c r="D19" s="5" t="str">
        <f t="shared" si="5"/>
        <v>N/A</v>
      </c>
      <c r="E19" s="4">
        <v>24.096195059999999</v>
      </c>
      <c r="F19" s="5" t="str">
        <f t="shared" si="2"/>
        <v>N/A</v>
      </c>
      <c r="G19" s="4">
        <v>25.374494833</v>
      </c>
      <c r="H19" s="5" t="str">
        <f t="shared" si="3"/>
        <v>N/A</v>
      </c>
      <c r="I19" s="6">
        <v>2.915</v>
      </c>
      <c r="J19" s="6">
        <v>5.3049999999999997</v>
      </c>
      <c r="K19" s="91" t="str">
        <f t="shared" si="4"/>
        <v>Yes</v>
      </c>
    </row>
    <row r="20" spans="1:11" x14ac:dyDescent="0.25">
      <c r="A20" s="110" t="s">
        <v>384</v>
      </c>
      <c r="B20" s="21" t="s">
        <v>213</v>
      </c>
      <c r="C20" s="44">
        <v>2.8550525212000002</v>
      </c>
      <c r="D20" s="5" t="str">
        <f t="shared" si="5"/>
        <v>N/A</v>
      </c>
      <c r="E20" s="4">
        <v>2.4477797086000002</v>
      </c>
      <c r="F20" s="5" t="str">
        <f t="shared" si="2"/>
        <v>N/A</v>
      </c>
      <c r="G20" s="4">
        <v>2.0815289606</v>
      </c>
      <c r="H20" s="5" t="str">
        <f t="shared" si="3"/>
        <v>N/A</v>
      </c>
      <c r="I20" s="6">
        <v>-14.3</v>
      </c>
      <c r="J20" s="6">
        <v>-15</v>
      </c>
      <c r="K20" s="91" t="str">
        <f t="shared" si="4"/>
        <v>Yes</v>
      </c>
    </row>
    <row r="21" spans="1:11" x14ac:dyDescent="0.25">
      <c r="A21" s="110" t="s">
        <v>385</v>
      </c>
      <c r="B21" s="21" t="s">
        <v>213</v>
      </c>
      <c r="C21" s="44">
        <v>20.324804175000001</v>
      </c>
      <c r="D21" s="5" t="str">
        <f t="shared" si="5"/>
        <v>N/A</v>
      </c>
      <c r="E21" s="4">
        <v>18.740456570999999</v>
      </c>
      <c r="F21" s="5" t="str">
        <f t="shared" si="2"/>
        <v>N/A</v>
      </c>
      <c r="G21" s="4">
        <v>19.892735922</v>
      </c>
      <c r="H21" s="5" t="str">
        <f t="shared" si="3"/>
        <v>N/A</v>
      </c>
      <c r="I21" s="6">
        <v>-7.8</v>
      </c>
      <c r="J21" s="6">
        <v>6.149</v>
      </c>
      <c r="K21" s="91" t="str">
        <f t="shared" si="4"/>
        <v>Yes</v>
      </c>
    </row>
    <row r="22" spans="1:11" x14ac:dyDescent="0.25">
      <c r="A22" s="110" t="s">
        <v>386</v>
      </c>
      <c r="B22" s="21" t="s">
        <v>213</v>
      </c>
      <c r="C22" s="44">
        <v>0.13109566110000001</v>
      </c>
      <c r="D22" s="5" t="str">
        <f t="shared" si="5"/>
        <v>N/A</v>
      </c>
      <c r="E22" s="4">
        <v>0.1453303749</v>
      </c>
      <c r="F22" s="5" t="str">
        <f t="shared" si="2"/>
        <v>N/A</v>
      </c>
      <c r="G22" s="4">
        <v>5.70744033E-2</v>
      </c>
      <c r="H22" s="5" t="str">
        <f t="shared" si="3"/>
        <v>N/A</v>
      </c>
      <c r="I22" s="6">
        <v>10.86</v>
      </c>
      <c r="J22" s="6">
        <v>-60.7</v>
      </c>
      <c r="K22" s="91" t="str">
        <f t="shared" si="4"/>
        <v>No</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1.8588768E-3</v>
      </c>
      <c r="H24" s="5" t="str">
        <f t="shared" si="3"/>
        <v>N/A</v>
      </c>
      <c r="I24" s="6" t="s">
        <v>1747</v>
      </c>
      <c r="J24" s="6" t="s">
        <v>1747</v>
      </c>
      <c r="K24" s="91" t="str">
        <f t="shared" si="4"/>
        <v>N/A</v>
      </c>
    </row>
    <row r="25" spans="1:11" x14ac:dyDescent="0.25">
      <c r="A25" s="110" t="s">
        <v>391</v>
      </c>
      <c r="B25" s="21" t="s">
        <v>213</v>
      </c>
      <c r="C25" s="44">
        <v>6.2527781000000001E-3</v>
      </c>
      <c r="D25" s="5" t="str">
        <f t="shared" si="5"/>
        <v>N/A</v>
      </c>
      <c r="E25" s="4">
        <v>7.2293584999999997E-3</v>
      </c>
      <c r="F25" s="5" t="str">
        <f t="shared" si="2"/>
        <v>N/A</v>
      </c>
      <c r="G25" s="4">
        <v>2.0516492399999999E-2</v>
      </c>
      <c r="H25" s="5" t="str">
        <f t="shared" si="3"/>
        <v>N/A</v>
      </c>
      <c r="I25" s="6">
        <v>15.62</v>
      </c>
      <c r="J25" s="6">
        <v>183.8</v>
      </c>
      <c r="K25" s="91" t="str">
        <f t="shared" si="4"/>
        <v>No</v>
      </c>
    </row>
    <row r="26" spans="1:11" x14ac:dyDescent="0.25">
      <c r="A26" s="110" t="s">
        <v>392</v>
      </c>
      <c r="B26" s="21" t="s">
        <v>213</v>
      </c>
      <c r="C26" s="44">
        <v>0.72179178249999998</v>
      </c>
      <c r="D26" s="5" t="str">
        <f t="shared" si="5"/>
        <v>N/A</v>
      </c>
      <c r="E26" s="4">
        <v>0.88785981260000002</v>
      </c>
      <c r="F26" s="5" t="str">
        <f t="shared" si="2"/>
        <v>N/A</v>
      </c>
      <c r="G26" s="4">
        <v>0.97487762389999999</v>
      </c>
      <c r="H26" s="5" t="str">
        <f t="shared" si="3"/>
        <v>N/A</v>
      </c>
      <c r="I26" s="6">
        <v>23.01</v>
      </c>
      <c r="J26" s="6">
        <v>9.8010000000000002</v>
      </c>
      <c r="K26" s="91" t="str">
        <f t="shared" si="4"/>
        <v>Yes</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3.0656477898999999</v>
      </c>
      <c r="D29" s="5" t="str">
        <f t="shared" si="5"/>
        <v>N/A</v>
      </c>
      <c r="E29" s="4">
        <v>2.9879546725999999</v>
      </c>
      <c r="F29" s="5" t="str">
        <f t="shared" si="2"/>
        <v>N/A</v>
      </c>
      <c r="G29" s="4">
        <v>1.671612197</v>
      </c>
      <c r="H29" s="5" t="str">
        <f t="shared" si="3"/>
        <v>N/A</v>
      </c>
      <c r="I29" s="6">
        <v>-2.5299999999999998</v>
      </c>
      <c r="J29" s="6">
        <v>-44.1</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99.998085884000005</v>
      </c>
      <c r="D31" s="5" t="str">
        <f t="shared" si="5"/>
        <v>N/A</v>
      </c>
      <c r="E31" s="4">
        <v>99.99885141</v>
      </c>
      <c r="F31" s="5" t="str">
        <f t="shared" si="2"/>
        <v>N/A</v>
      </c>
      <c r="G31" s="4">
        <v>99.987676793000006</v>
      </c>
      <c r="H31" s="5" t="str">
        <f t="shared" si="3"/>
        <v>N/A</v>
      </c>
      <c r="I31" s="6">
        <v>8.0000000000000004E-4</v>
      </c>
      <c r="J31" s="6">
        <v>-1.0999999999999999E-2</v>
      </c>
      <c r="K31" s="91" t="str">
        <f t="shared" ref="K31:K43" si="6">IF(J31="Div by 0", "N/A", IF(J31="N/A","N/A", IF(J31&gt;30, "No", IF(J31&lt;-30, "No", "Yes"))))</f>
        <v>Yes</v>
      </c>
    </row>
    <row r="32" spans="1:11" x14ac:dyDescent="0.25">
      <c r="A32" s="110" t="s">
        <v>39</v>
      </c>
      <c r="B32" s="21" t="s">
        <v>267</v>
      </c>
      <c r="C32" s="44">
        <v>99.999137982999997</v>
      </c>
      <c r="D32" s="5" t="str">
        <f>IF($B32="N/A","N/A",IF(C32&gt;100,"No",IF(C32&lt;85,"No","Yes")))</f>
        <v>Yes</v>
      </c>
      <c r="E32" s="4">
        <v>99.999700477000005</v>
      </c>
      <c r="F32" s="5" t="str">
        <f>IF($B32="N/A","N/A",IF(E32&gt;100,"No",IF(E32&lt;85,"No","Yes")))</f>
        <v>Yes</v>
      </c>
      <c r="G32" s="4">
        <v>99.987912101999996</v>
      </c>
      <c r="H32" s="5" t="str">
        <f>IF($B32="N/A","N/A",IF(G32&gt;100,"No",IF(G32&lt;85,"No","Yes")))</f>
        <v>Yes</v>
      </c>
      <c r="I32" s="6">
        <v>5.9999999999999995E-4</v>
      </c>
      <c r="J32" s="6">
        <v>-1.2E-2</v>
      </c>
      <c r="K32" s="91" t="str">
        <f t="shared" si="6"/>
        <v>Yes</v>
      </c>
    </row>
    <row r="33" spans="1:11" x14ac:dyDescent="0.25">
      <c r="A33" s="110" t="s">
        <v>907</v>
      </c>
      <c r="B33" s="21" t="s">
        <v>213</v>
      </c>
      <c r="C33" s="44">
        <v>51.897350388</v>
      </c>
      <c r="D33" s="5" t="str">
        <f t="shared" si="5"/>
        <v>N/A</v>
      </c>
      <c r="E33" s="4">
        <v>52.789990129000003</v>
      </c>
      <c r="F33" s="5" t="str">
        <f t="shared" si="2"/>
        <v>N/A</v>
      </c>
      <c r="G33" s="4">
        <v>53.176646366</v>
      </c>
      <c r="H33" s="5" t="str">
        <f t="shared" si="3"/>
        <v>N/A</v>
      </c>
      <c r="I33" s="6">
        <v>1.72</v>
      </c>
      <c r="J33" s="6">
        <v>0.73240000000000005</v>
      </c>
      <c r="K33" s="91" t="str">
        <f t="shared" si="6"/>
        <v>Yes</v>
      </c>
    </row>
    <row r="34" spans="1:11" x14ac:dyDescent="0.25">
      <c r="A34" s="110" t="s">
        <v>848</v>
      </c>
      <c r="B34" s="21" t="s">
        <v>268</v>
      </c>
      <c r="C34" s="44">
        <v>13.443517616999999</v>
      </c>
      <c r="D34" s="5" t="str">
        <f>IF($B34="N/A","N/A",IF(C34&gt;25,"No",IF(C34&lt;5,"No","Yes")))</f>
        <v>Yes</v>
      </c>
      <c r="E34" s="4">
        <v>12.495312687</v>
      </c>
      <c r="F34" s="5" t="str">
        <f>IF($B34="N/A","N/A",IF(E34&gt;25,"No",IF(E34&lt;5,"No","Yes")))</f>
        <v>Yes</v>
      </c>
      <c r="G34" s="4">
        <v>12.227022821</v>
      </c>
      <c r="H34" s="5" t="str">
        <f>IF($B34="N/A","N/A",IF(G34&gt;25,"No",IF(G34&lt;5,"No","Yes")))</f>
        <v>Yes</v>
      </c>
      <c r="I34" s="6">
        <v>-7.05</v>
      </c>
      <c r="J34" s="6">
        <v>-2.15</v>
      </c>
      <c r="K34" s="91" t="str">
        <f t="shared" si="6"/>
        <v>Yes</v>
      </c>
    </row>
    <row r="35" spans="1:11" x14ac:dyDescent="0.25">
      <c r="A35" s="110" t="s">
        <v>849</v>
      </c>
      <c r="B35" s="21" t="s">
        <v>269</v>
      </c>
      <c r="C35" s="44">
        <v>38.116644192999999</v>
      </c>
      <c r="D35" s="5" t="str">
        <f>IF($B35="N/A","N/A",IF(C35&gt;70,"No",IF(C35&lt;40,"No","Yes")))</f>
        <v>No</v>
      </c>
      <c r="E35" s="4">
        <v>37.546341058000003</v>
      </c>
      <c r="F35" s="5" t="str">
        <f>IF($B35="N/A","N/A",IF(E35&gt;70,"No",IF(E35&lt;40,"No","Yes")))</f>
        <v>No</v>
      </c>
      <c r="G35" s="4">
        <v>37.446647364999997</v>
      </c>
      <c r="H35" s="5" t="str">
        <f>IF($B35="N/A","N/A",IF(G35&gt;70,"No",IF(G35&lt;40,"No","Yes")))</f>
        <v>No</v>
      </c>
      <c r="I35" s="6">
        <v>-1.5</v>
      </c>
      <c r="J35" s="6">
        <v>-0.26600000000000001</v>
      </c>
      <c r="K35" s="91" t="str">
        <f t="shared" si="6"/>
        <v>Yes</v>
      </c>
    </row>
    <row r="36" spans="1:11" x14ac:dyDescent="0.25">
      <c r="A36" s="110" t="s">
        <v>850</v>
      </c>
      <c r="B36" s="21" t="s">
        <v>270</v>
      </c>
      <c r="C36" s="44">
        <v>48.439838190000003</v>
      </c>
      <c r="D36" s="5" t="str">
        <f>IF($B36="N/A","N/A",IF(C36&gt;55,"No",IF(C36&lt;20,"No","Yes")))</f>
        <v>Yes</v>
      </c>
      <c r="E36" s="4">
        <v>49.958346255000002</v>
      </c>
      <c r="F36" s="5" t="str">
        <f>IF($B36="N/A","N/A",IF(E36&gt;55,"No",IF(E36&lt;20,"No","Yes")))</f>
        <v>Yes</v>
      </c>
      <c r="G36" s="4">
        <v>50.326329813999997</v>
      </c>
      <c r="H36" s="5" t="str">
        <f>IF($B36="N/A","N/A",IF(G36&gt;55,"No",IF(G36&lt;20,"No","Yes")))</f>
        <v>Yes</v>
      </c>
      <c r="I36" s="6">
        <v>3.1349999999999998</v>
      </c>
      <c r="J36" s="6">
        <v>0.73660000000000003</v>
      </c>
      <c r="K36" s="91" t="str">
        <f t="shared" si="6"/>
        <v>Yes</v>
      </c>
    </row>
    <row r="37" spans="1:11" x14ac:dyDescent="0.25">
      <c r="A37" s="110" t="s">
        <v>163</v>
      </c>
      <c r="B37" s="21" t="s">
        <v>246</v>
      </c>
      <c r="C37" s="44">
        <v>98.315620672999998</v>
      </c>
      <c r="D37" s="5" t="str">
        <f>IF($B37="N/A","N/A",IF(C37&gt;95,"Yes","No"))</f>
        <v>Yes</v>
      </c>
      <c r="E37" s="4">
        <v>98.264953962000007</v>
      </c>
      <c r="F37" s="5" t="str">
        <f>IF($B37="N/A","N/A",IF(E37&gt;95,"Yes","No"))</f>
        <v>Yes</v>
      </c>
      <c r="G37" s="4">
        <v>95.137221316999998</v>
      </c>
      <c r="H37" s="5" t="str">
        <f>IF($B37="N/A","N/A",IF(G37&gt;95,"Yes","No"))</f>
        <v>Yes</v>
      </c>
      <c r="I37" s="6">
        <v>-5.1999999999999998E-2</v>
      </c>
      <c r="J37" s="6">
        <v>-3.18</v>
      </c>
      <c r="K37" s="91" t="str">
        <f t="shared" si="6"/>
        <v>Yes</v>
      </c>
    </row>
    <row r="38" spans="1:11" x14ac:dyDescent="0.25">
      <c r="A38" s="110"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1" t="str">
        <f t="shared" si="6"/>
        <v>Yes</v>
      </c>
    </row>
    <row r="39" spans="1:11" x14ac:dyDescent="0.25">
      <c r="A39" s="110" t="s">
        <v>42</v>
      </c>
      <c r="B39" s="21" t="s">
        <v>213</v>
      </c>
      <c r="C39" s="44">
        <v>22.727272726999999</v>
      </c>
      <c r="D39" s="5" t="str">
        <f t="shared" si="7"/>
        <v>N/A</v>
      </c>
      <c r="E39" s="4">
        <v>10</v>
      </c>
      <c r="F39" s="5" t="str">
        <f>IF($B39="N/A","N/A",IF(E39&gt;15,"No",IF(E39&lt;-15,"No","Yes")))</f>
        <v>N/A</v>
      </c>
      <c r="G39" s="4">
        <v>0</v>
      </c>
      <c r="H39" s="5" t="str">
        <f>IF($B39="N/A","N/A",IF(G39&gt;15,"No",IF(G39&lt;-15,"No","Yes")))</f>
        <v>N/A</v>
      </c>
      <c r="I39" s="6">
        <v>-56</v>
      </c>
      <c r="J39" s="6">
        <v>-100</v>
      </c>
      <c r="K39" s="91" t="str">
        <f t="shared" si="6"/>
        <v>No</v>
      </c>
    </row>
    <row r="40" spans="1:11" x14ac:dyDescent="0.25">
      <c r="A40" s="110" t="s">
        <v>43</v>
      </c>
      <c r="B40" s="21" t="s">
        <v>223</v>
      </c>
      <c r="C40" s="44">
        <v>98.543072988999995</v>
      </c>
      <c r="D40" s="5" t="str">
        <f>IF($B40="N/A","N/A",IF(C40&gt;100,"No",IF(C40&lt;98,"No","Yes")))</f>
        <v>Yes</v>
      </c>
      <c r="E40" s="4">
        <v>98.722669886999995</v>
      </c>
      <c r="F40" s="5" t="str">
        <f>IF($B40="N/A","N/A",IF(E40&gt;100,"No",IF(E40&lt;98,"No","Yes")))</f>
        <v>Yes</v>
      </c>
      <c r="G40" s="4">
        <v>97.739676196999994</v>
      </c>
      <c r="H40" s="5" t="str">
        <f>IF($B40="N/A","N/A",IF(G40&gt;100,"No",IF(G40&lt;98,"No","Yes")))</f>
        <v>No</v>
      </c>
      <c r="I40" s="6">
        <v>0.18229999999999999</v>
      </c>
      <c r="J40" s="6">
        <v>-0.996</v>
      </c>
      <c r="K40" s="91" t="str">
        <f t="shared" si="6"/>
        <v>Yes</v>
      </c>
    </row>
    <row r="41" spans="1:11" x14ac:dyDescent="0.25">
      <c r="A41" s="110" t="s">
        <v>44</v>
      </c>
      <c r="B41" s="21" t="s">
        <v>213</v>
      </c>
      <c r="C41" s="44">
        <v>68.250715165000003</v>
      </c>
      <c r="D41" s="5" t="str">
        <f t="shared" si="7"/>
        <v>N/A</v>
      </c>
      <c r="E41" s="4">
        <v>68.705359475999998</v>
      </c>
      <c r="F41" s="5" t="str">
        <f t="shared" ref="F41:F47" si="8">IF($B41="N/A","N/A",IF(E41&gt;15,"No",IF(E41&lt;-15,"No","Yes")))</f>
        <v>N/A</v>
      </c>
      <c r="G41" s="4">
        <v>67.811434898000002</v>
      </c>
      <c r="H41" s="5" t="str">
        <f t="shared" ref="H41:H47" si="9">IF($B41="N/A","N/A",IF(G41&gt;15,"No",IF(G41&lt;-15,"No","Yes")))</f>
        <v>N/A</v>
      </c>
      <c r="I41" s="6">
        <v>0.66610000000000003</v>
      </c>
      <c r="J41" s="6">
        <v>-1.3</v>
      </c>
      <c r="K41" s="91" t="str">
        <f t="shared" si="6"/>
        <v>Yes</v>
      </c>
    </row>
    <row r="42" spans="1:11" x14ac:dyDescent="0.25">
      <c r="A42" s="110" t="s">
        <v>45</v>
      </c>
      <c r="B42" s="21" t="s">
        <v>213</v>
      </c>
      <c r="C42" s="44">
        <v>31.749284835000001</v>
      </c>
      <c r="D42" s="5" t="str">
        <f t="shared" si="7"/>
        <v>N/A</v>
      </c>
      <c r="E42" s="4">
        <v>31.294640523999998</v>
      </c>
      <c r="F42" s="5" t="str">
        <f t="shared" si="8"/>
        <v>N/A</v>
      </c>
      <c r="G42" s="4">
        <v>32.188565101999998</v>
      </c>
      <c r="H42" s="5" t="str">
        <f t="shared" si="9"/>
        <v>N/A</v>
      </c>
      <c r="I42" s="6">
        <v>-1.43</v>
      </c>
      <c r="J42" s="6">
        <v>2.8559999999999999</v>
      </c>
      <c r="K42" s="91" t="str">
        <f t="shared" si="6"/>
        <v>Yes</v>
      </c>
    </row>
    <row r="43" spans="1:11" x14ac:dyDescent="0.25">
      <c r="A43" s="110" t="s">
        <v>50</v>
      </c>
      <c r="B43" s="21" t="s">
        <v>213</v>
      </c>
      <c r="C43" s="44">
        <v>0</v>
      </c>
      <c r="D43" s="5" t="str">
        <f t="shared" si="7"/>
        <v>N/A</v>
      </c>
      <c r="E43" s="4">
        <v>0</v>
      </c>
      <c r="F43" s="5" t="str">
        <f t="shared" si="8"/>
        <v>N/A</v>
      </c>
      <c r="G43" s="4">
        <v>0</v>
      </c>
      <c r="H43" s="5" t="str">
        <f t="shared" si="9"/>
        <v>N/A</v>
      </c>
      <c r="I43" s="6" t="s">
        <v>1747</v>
      </c>
      <c r="J43" s="6" t="s">
        <v>1747</v>
      </c>
      <c r="K43" s="91" t="str">
        <f t="shared" si="6"/>
        <v>N/A</v>
      </c>
    </row>
    <row r="44" spans="1:11" x14ac:dyDescent="0.25">
      <c r="A44" s="110" t="s">
        <v>910</v>
      </c>
      <c r="B44" s="21" t="s">
        <v>213</v>
      </c>
      <c r="C44" s="44">
        <v>79.617814887999998</v>
      </c>
      <c r="D44" s="5" t="str">
        <f t="shared" si="7"/>
        <v>N/A</v>
      </c>
      <c r="E44" s="4">
        <v>81.119956001999995</v>
      </c>
      <c r="F44" s="5" t="str">
        <f t="shared" si="8"/>
        <v>N/A</v>
      </c>
      <c r="G44" s="4">
        <v>80.042050360999994</v>
      </c>
      <c r="H44" s="5" t="str">
        <f t="shared" si="9"/>
        <v>N/A</v>
      </c>
      <c r="I44" s="6">
        <v>1.887</v>
      </c>
      <c r="J44" s="6">
        <v>-1.33</v>
      </c>
      <c r="K44" s="91" t="str">
        <f>IF(J44="Div by 0", "N/A", IF(J44="N/A","N/A", IF(J44&gt;30, "No", IF(J44&lt;-30, "No", "Yes"))))</f>
        <v>Yes</v>
      </c>
    </row>
    <row r="45" spans="1:11" x14ac:dyDescent="0.25">
      <c r="A45" s="110" t="s">
        <v>911</v>
      </c>
      <c r="B45" s="21" t="s">
        <v>213</v>
      </c>
      <c r="C45" s="44">
        <v>20.382185111999998</v>
      </c>
      <c r="D45" s="5" t="str">
        <f t="shared" si="7"/>
        <v>N/A</v>
      </c>
      <c r="E45" s="4">
        <v>18.880043998000001</v>
      </c>
      <c r="F45" s="5" t="str">
        <f t="shared" si="8"/>
        <v>N/A</v>
      </c>
      <c r="G45" s="4">
        <v>19.957949638999999</v>
      </c>
      <c r="H45" s="5" t="str">
        <f t="shared" si="9"/>
        <v>N/A</v>
      </c>
      <c r="I45" s="6">
        <v>-7.37</v>
      </c>
      <c r="J45" s="6">
        <v>5.7089999999999996</v>
      </c>
      <c r="K45" s="91" t="str">
        <f>IF(J45="Div by 0", "N/A", IF(J45="N/A","N/A", IF(J45&gt;30, "No", IF(J45&lt;-30, "No", "Yes"))))</f>
        <v>Yes</v>
      </c>
    </row>
    <row r="46" spans="1:11" x14ac:dyDescent="0.25">
      <c r="A46" s="110" t="s">
        <v>934</v>
      </c>
      <c r="B46" s="21" t="s">
        <v>213</v>
      </c>
      <c r="C46" s="44">
        <v>9.357899E-4</v>
      </c>
      <c r="D46" s="5" t="str">
        <f t="shared" si="7"/>
        <v>N/A</v>
      </c>
      <c r="E46" s="4">
        <v>1.3512820000000001E-3</v>
      </c>
      <c r="F46" s="5" t="str">
        <f t="shared" si="8"/>
        <v>N/A</v>
      </c>
      <c r="G46" s="4">
        <v>6.1960260000000001E-4</v>
      </c>
      <c r="H46" s="5" t="str">
        <f t="shared" si="9"/>
        <v>N/A</v>
      </c>
      <c r="I46" s="6">
        <v>44.4</v>
      </c>
      <c r="J46" s="6">
        <v>-54.1</v>
      </c>
      <c r="K46" s="91" t="str">
        <f>IF(J46="Div by 0", "N/A", IF(J46="N/A","N/A", IF(J46&gt;30, "No", IF(J46&lt;-30, "No", "Yes"))))</f>
        <v>No</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10162217</v>
      </c>
      <c r="D6" s="5" t="str">
        <f t="shared" ref="D6:D15" si="0">IF($B6="N/A","N/A",IF(C6&lt;0,"No","Yes"))</f>
        <v>N/A</v>
      </c>
      <c r="E6" s="43">
        <v>25800379</v>
      </c>
      <c r="F6" s="5" t="str">
        <f t="shared" ref="F6:F15" si="1">IF($B6="N/A","N/A",IF(E6&lt;0,"No","Yes"))</f>
        <v>N/A</v>
      </c>
      <c r="G6" s="43">
        <v>23488541</v>
      </c>
      <c r="H6" s="5" t="str">
        <f t="shared" ref="H6:H15" si="2">IF($B6="N/A","N/A",IF(G6&lt;0,"No","Yes"))</f>
        <v>N/A</v>
      </c>
      <c r="I6" s="6">
        <v>153.9</v>
      </c>
      <c r="J6" s="6">
        <v>-8.9600000000000009</v>
      </c>
      <c r="K6" s="91" t="str">
        <f t="shared" ref="K6:K15" si="3">IF(J6="Div by 0", "N/A", IF(J6="N/A","N/A", IF(J6&gt;30, "No", IF(J6&lt;-30, "No", "Yes"))))</f>
        <v>Yes</v>
      </c>
    </row>
    <row r="7" spans="1:11" x14ac:dyDescent="0.25">
      <c r="A7" s="111" t="s">
        <v>443</v>
      </c>
      <c r="B7" s="3" t="s">
        <v>213</v>
      </c>
      <c r="C7" s="44">
        <v>7.4756620528999997</v>
      </c>
      <c r="D7" s="5" t="str">
        <f t="shared" si="0"/>
        <v>N/A</v>
      </c>
      <c r="E7" s="44">
        <v>5.5527788952000003</v>
      </c>
      <c r="F7" s="5" t="str">
        <f t="shared" si="1"/>
        <v>N/A</v>
      </c>
      <c r="G7" s="44">
        <v>4.7307025158</v>
      </c>
      <c r="H7" s="5" t="str">
        <f t="shared" si="2"/>
        <v>N/A</v>
      </c>
      <c r="I7" s="6">
        <v>-25.7</v>
      </c>
      <c r="J7" s="6">
        <v>-14.8</v>
      </c>
      <c r="K7" s="91" t="str">
        <f t="shared" si="3"/>
        <v>Yes</v>
      </c>
    </row>
    <row r="8" spans="1:11" x14ac:dyDescent="0.25">
      <c r="A8" s="111" t="s">
        <v>444</v>
      </c>
      <c r="B8" s="3" t="s">
        <v>213</v>
      </c>
      <c r="C8" s="44">
        <v>47.365294403999997</v>
      </c>
      <c r="D8" s="5" t="str">
        <f t="shared" si="0"/>
        <v>N/A</v>
      </c>
      <c r="E8" s="44">
        <v>39.147917167999999</v>
      </c>
      <c r="F8" s="5" t="str">
        <f t="shared" si="1"/>
        <v>N/A</v>
      </c>
      <c r="G8" s="44">
        <v>37.577557499000001</v>
      </c>
      <c r="H8" s="5" t="str">
        <f t="shared" si="2"/>
        <v>N/A</v>
      </c>
      <c r="I8" s="6">
        <v>-17.3</v>
      </c>
      <c r="J8" s="6">
        <v>-4.01</v>
      </c>
      <c r="K8" s="91" t="str">
        <f t="shared" si="3"/>
        <v>Yes</v>
      </c>
    </row>
    <row r="9" spans="1:11" x14ac:dyDescent="0.25">
      <c r="A9" s="111" t="s">
        <v>445</v>
      </c>
      <c r="B9" s="3" t="s">
        <v>213</v>
      </c>
      <c r="C9" s="44">
        <v>29.826591972999999</v>
      </c>
      <c r="D9" s="5" t="str">
        <f t="shared" si="0"/>
        <v>N/A</v>
      </c>
      <c r="E9" s="44">
        <v>36.238785485000001</v>
      </c>
      <c r="F9" s="5" t="str">
        <f t="shared" si="1"/>
        <v>N/A</v>
      </c>
      <c r="G9" s="44">
        <v>37.861461892999998</v>
      </c>
      <c r="H9" s="5" t="str">
        <f t="shared" si="2"/>
        <v>N/A</v>
      </c>
      <c r="I9" s="6">
        <v>21.5</v>
      </c>
      <c r="J9" s="6">
        <v>4.4779999999999998</v>
      </c>
      <c r="K9" s="91" t="str">
        <f t="shared" si="3"/>
        <v>Yes</v>
      </c>
    </row>
    <row r="10" spans="1:11" x14ac:dyDescent="0.25">
      <c r="A10" s="111" t="s">
        <v>446</v>
      </c>
      <c r="B10" s="3" t="s">
        <v>213</v>
      </c>
      <c r="C10" s="44">
        <v>14.71998679</v>
      </c>
      <c r="D10" s="5" t="str">
        <f t="shared" si="0"/>
        <v>N/A</v>
      </c>
      <c r="E10" s="44">
        <v>18.425035539</v>
      </c>
      <c r="F10" s="5" t="str">
        <f t="shared" si="1"/>
        <v>N/A</v>
      </c>
      <c r="G10" s="44">
        <v>19.205837433999999</v>
      </c>
      <c r="H10" s="5" t="str">
        <f t="shared" si="2"/>
        <v>N/A</v>
      </c>
      <c r="I10" s="6">
        <v>25.17</v>
      </c>
      <c r="J10" s="6">
        <v>4.2380000000000004</v>
      </c>
      <c r="K10" s="91" t="str">
        <f t="shared" si="3"/>
        <v>Yes</v>
      </c>
    </row>
    <row r="11" spans="1:11" ht="13" x14ac:dyDescent="0.3">
      <c r="A11" s="111" t="s">
        <v>1627</v>
      </c>
      <c r="B11" s="3" t="s">
        <v>213</v>
      </c>
      <c r="C11" s="44">
        <v>86.649665127000006</v>
      </c>
      <c r="D11" s="5" t="str">
        <f t="shared" si="0"/>
        <v>N/A</v>
      </c>
      <c r="E11" s="44">
        <v>85.278658116000003</v>
      </c>
      <c r="F11" s="5" t="str">
        <f t="shared" si="1"/>
        <v>N/A</v>
      </c>
      <c r="G11" s="44">
        <v>90.411247764999999</v>
      </c>
      <c r="H11" s="5" t="str">
        <f t="shared" si="2"/>
        <v>N/A</v>
      </c>
      <c r="I11" s="6">
        <v>-1.58</v>
      </c>
      <c r="J11" s="6">
        <v>6.0190000000000001</v>
      </c>
      <c r="K11" s="91" t="str">
        <f t="shared" si="3"/>
        <v>Yes</v>
      </c>
    </row>
    <row r="12" spans="1:11" x14ac:dyDescent="0.25">
      <c r="A12" s="111" t="s">
        <v>16</v>
      </c>
      <c r="B12" s="3" t="s">
        <v>213</v>
      </c>
      <c r="C12" s="44">
        <v>0.2015701889</v>
      </c>
      <c r="D12" s="5" t="str">
        <f t="shared" si="0"/>
        <v>N/A</v>
      </c>
      <c r="E12" s="44">
        <v>0.33410361919999998</v>
      </c>
      <c r="F12" s="5" t="str">
        <f t="shared" si="1"/>
        <v>N/A</v>
      </c>
      <c r="G12" s="44">
        <v>0.57114232850000002</v>
      </c>
      <c r="H12" s="5" t="str">
        <f t="shared" si="2"/>
        <v>N/A</v>
      </c>
      <c r="I12" s="6">
        <v>65.75</v>
      </c>
      <c r="J12" s="6">
        <v>70.95</v>
      </c>
      <c r="K12" s="91" t="str">
        <f t="shared" si="3"/>
        <v>No</v>
      </c>
    </row>
    <row r="13" spans="1:11" x14ac:dyDescent="0.25">
      <c r="A13" s="111" t="s">
        <v>36</v>
      </c>
      <c r="B13" s="3" t="s">
        <v>213</v>
      </c>
      <c r="C13" s="44">
        <v>0.41173548110000002</v>
      </c>
      <c r="D13" s="5" t="str">
        <f t="shared" si="0"/>
        <v>N/A</v>
      </c>
      <c r="E13" s="44">
        <v>0.61092760450000005</v>
      </c>
      <c r="F13" s="5" t="str">
        <f t="shared" si="1"/>
        <v>N/A</v>
      </c>
      <c r="G13" s="44">
        <v>1.1334947741000001</v>
      </c>
      <c r="H13" s="5" t="str">
        <f t="shared" si="2"/>
        <v>N/A</v>
      </c>
      <c r="I13" s="6">
        <v>48.38</v>
      </c>
      <c r="J13" s="6">
        <v>85.54</v>
      </c>
      <c r="K13" s="91" t="str">
        <f t="shared" si="3"/>
        <v>No</v>
      </c>
    </row>
    <row r="14" spans="1:11" x14ac:dyDescent="0.25">
      <c r="A14" s="111" t="s">
        <v>37</v>
      </c>
      <c r="B14" s="3" t="s">
        <v>213</v>
      </c>
      <c r="C14" s="44">
        <v>0.43708100760000002</v>
      </c>
      <c r="D14" s="5" t="str">
        <f t="shared" si="0"/>
        <v>N/A</v>
      </c>
      <c r="E14" s="44">
        <v>1.8965748824999999</v>
      </c>
      <c r="F14" s="5" t="str">
        <f t="shared" si="1"/>
        <v>N/A</v>
      </c>
      <c r="G14" s="44">
        <v>32.584109060000003</v>
      </c>
      <c r="H14" s="5" t="str">
        <f t="shared" si="2"/>
        <v>N/A</v>
      </c>
      <c r="I14" s="6">
        <v>333.9</v>
      </c>
      <c r="J14" s="6">
        <v>1618</v>
      </c>
      <c r="K14" s="91" t="str">
        <f t="shared" si="3"/>
        <v>No</v>
      </c>
    </row>
    <row r="15" spans="1:11" x14ac:dyDescent="0.25">
      <c r="A15" s="111" t="s">
        <v>38</v>
      </c>
      <c r="B15" s="3" t="s">
        <v>213</v>
      </c>
      <c r="C15" s="44">
        <v>0.1854481358</v>
      </c>
      <c r="D15" s="5" t="str">
        <f t="shared" si="0"/>
        <v>N/A</v>
      </c>
      <c r="E15" s="44">
        <v>0.29322652989999998</v>
      </c>
      <c r="F15" s="5" t="str">
        <f t="shared" si="1"/>
        <v>N/A</v>
      </c>
      <c r="G15" s="44">
        <v>0.40605775300000002</v>
      </c>
      <c r="H15" s="5" t="str">
        <f t="shared" si="2"/>
        <v>N/A</v>
      </c>
      <c r="I15" s="6">
        <v>58.12</v>
      </c>
      <c r="J15" s="6">
        <v>38.479999999999997</v>
      </c>
      <c r="K15" s="91" t="str">
        <f t="shared" si="3"/>
        <v>No</v>
      </c>
    </row>
    <row r="16" spans="1:11" x14ac:dyDescent="0.25">
      <c r="A16" s="111" t="s">
        <v>376</v>
      </c>
      <c r="B16" s="3" t="s">
        <v>213</v>
      </c>
      <c r="C16" s="4">
        <v>18.895640586999999</v>
      </c>
      <c r="D16" s="5" t="str">
        <f t="shared" ref="D16:D41" si="4">IF($B16="N/A","N/A",IF(C16&lt;0,"No","Yes"))</f>
        <v>N/A</v>
      </c>
      <c r="E16" s="4">
        <v>19.222717620000001</v>
      </c>
      <c r="F16" s="5" t="str">
        <f t="shared" ref="F16:F41" si="5">IF($B16="N/A","N/A",IF(E16&lt;0,"No","Yes"))</f>
        <v>N/A</v>
      </c>
      <c r="G16" s="4">
        <v>17.361300594999999</v>
      </c>
      <c r="H16" s="5" t="str">
        <f t="shared" ref="H16:H41" si="6">IF($B16="N/A","N/A",IF(G16&lt;0,"No","Yes"))</f>
        <v>N/A</v>
      </c>
      <c r="I16" s="6">
        <v>1.7310000000000001</v>
      </c>
      <c r="J16" s="6">
        <v>-9.68</v>
      </c>
      <c r="K16" s="91" t="str">
        <f t="shared" ref="K16:K41" si="7">IF(J16="Div by 0", "N/A", IF(J16="N/A","N/A", IF(J16&gt;30, "No", IF(J16&lt;-30, "No", "Yes"))))</f>
        <v>Yes</v>
      </c>
    </row>
    <row r="17" spans="1:11" x14ac:dyDescent="0.25">
      <c r="A17" s="111" t="s">
        <v>377</v>
      </c>
      <c r="B17" s="3" t="s">
        <v>213</v>
      </c>
      <c r="C17" s="4">
        <v>6.4598207261000002</v>
      </c>
      <c r="D17" s="5" t="str">
        <f t="shared" si="4"/>
        <v>N/A</v>
      </c>
      <c r="E17" s="4">
        <v>7.0148814480999997</v>
      </c>
      <c r="F17" s="5" t="str">
        <f t="shared" si="5"/>
        <v>N/A</v>
      </c>
      <c r="G17" s="4">
        <v>8.2104480782000007</v>
      </c>
      <c r="H17" s="5" t="str">
        <f t="shared" si="6"/>
        <v>N/A</v>
      </c>
      <c r="I17" s="6">
        <v>8.593</v>
      </c>
      <c r="J17" s="6">
        <v>17.04</v>
      </c>
      <c r="K17" s="91" t="str">
        <f t="shared" si="7"/>
        <v>Yes</v>
      </c>
    </row>
    <row r="18" spans="1:11" x14ac:dyDescent="0.25">
      <c r="A18" s="111" t="s">
        <v>378</v>
      </c>
      <c r="B18" s="3" t="s">
        <v>213</v>
      </c>
      <c r="C18" s="4">
        <v>2.7102156941</v>
      </c>
      <c r="D18" s="5" t="str">
        <f t="shared" si="4"/>
        <v>N/A</v>
      </c>
      <c r="E18" s="4">
        <v>2.9177090771</v>
      </c>
      <c r="F18" s="5" t="str">
        <f t="shared" si="5"/>
        <v>N/A</v>
      </c>
      <c r="G18" s="4">
        <v>3.1466617871000002</v>
      </c>
      <c r="H18" s="5" t="str">
        <f t="shared" si="6"/>
        <v>N/A</v>
      </c>
      <c r="I18" s="6">
        <v>7.6559999999999997</v>
      </c>
      <c r="J18" s="6">
        <v>7.8470000000000004</v>
      </c>
      <c r="K18" s="91" t="str">
        <f t="shared" si="7"/>
        <v>Yes</v>
      </c>
    </row>
    <row r="19" spans="1:11" x14ac:dyDescent="0.25">
      <c r="A19" s="111" t="s">
        <v>379</v>
      </c>
      <c r="B19" s="3" t="s">
        <v>213</v>
      </c>
      <c r="C19" s="4">
        <v>6.7540675424999996</v>
      </c>
      <c r="D19" s="5" t="str">
        <f t="shared" si="4"/>
        <v>N/A</v>
      </c>
      <c r="E19" s="4">
        <v>11.410235484999999</v>
      </c>
      <c r="F19" s="5" t="str">
        <f t="shared" si="5"/>
        <v>N/A</v>
      </c>
      <c r="G19" s="4">
        <v>12.153648223999999</v>
      </c>
      <c r="H19" s="5" t="str">
        <f t="shared" si="6"/>
        <v>N/A</v>
      </c>
      <c r="I19" s="6">
        <v>68.94</v>
      </c>
      <c r="J19" s="6">
        <v>6.5149999999999997</v>
      </c>
      <c r="K19" s="91" t="str">
        <f t="shared" si="7"/>
        <v>Yes</v>
      </c>
    </row>
    <row r="20" spans="1:11" x14ac:dyDescent="0.25">
      <c r="A20" s="111" t="s">
        <v>380</v>
      </c>
      <c r="B20" s="3" t="s">
        <v>213</v>
      </c>
      <c r="C20" s="4">
        <v>1.2090668797999999</v>
      </c>
      <c r="D20" s="5" t="str">
        <f t="shared" si="4"/>
        <v>N/A</v>
      </c>
      <c r="E20" s="4">
        <v>2.9749252907999999</v>
      </c>
      <c r="F20" s="5" t="str">
        <f t="shared" si="5"/>
        <v>N/A</v>
      </c>
      <c r="G20" s="4">
        <v>5.0548074332999997</v>
      </c>
      <c r="H20" s="5" t="str">
        <f t="shared" si="6"/>
        <v>N/A</v>
      </c>
      <c r="I20" s="6">
        <v>146.1</v>
      </c>
      <c r="J20" s="6">
        <v>69.91</v>
      </c>
      <c r="K20" s="91" t="str">
        <f t="shared" si="7"/>
        <v>No</v>
      </c>
    </row>
    <row r="21" spans="1:11" x14ac:dyDescent="0.25">
      <c r="A21" s="111" t="s">
        <v>381</v>
      </c>
      <c r="B21" s="3" t="s">
        <v>213</v>
      </c>
      <c r="C21" s="4">
        <v>0.33320485090000002</v>
      </c>
      <c r="D21" s="5" t="str">
        <f t="shared" si="4"/>
        <v>N/A</v>
      </c>
      <c r="E21" s="4">
        <v>0.28856165249999999</v>
      </c>
      <c r="F21" s="5" t="str">
        <f t="shared" si="5"/>
        <v>N/A</v>
      </c>
      <c r="G21" s="4">
        <v>0.23828245219999999</v>
      </c>
      <c r="H21" s="5" t="str">
        <f t="shared" si="6"/>
        <v>N/A</v>
      </c>
      <c r="I21" s="6">
        <v>-13.4</v>
      </c>
      <c r="J21" s="6">
        <v>-17.399999999999999</v>
      </c>
      <c r="K21" s="91" t="str">
        <f t="shared" si="7"/>
        <v>Yes</v>
      </c>
    </row>
    <row r="22" spans="1:11" x14ac:dyDescent="0.25">
      <c r="A22" s="111" t="s">
        <v>382</v>
      </c>
      <c r="B22" s="3" t="s">
        <v>213</v>
      </c>
      <c r="C22" s="4">
        <v>20.503980578</v>
      </c>
      <c r="D22" s="5" t="str">
        <f t="shared" si="4"/>
        <v>N/A</v>
      </c>
      <c r="E22" s="4">
        <v>27.523890250000001</v>
      </c>
      <c r="F22" s="5" t="str">
        <f t="shared" si="5"/>
        <v>N/A</v>
      </c>
      <c r="G22" s="4">
        <v>28.374161308000001</v>
      </c>
      <c r="H22" s="5" t="str">
        <f t="shared" si="6"/>
        <v>N/A</v>
      </c>
      <c r="I22" s="6">
        <v>34.24</v>
      </c>
      <c r="J22" s="6">
        <v>3.089</v>
      </c>
      <c r="K22" s="91" t="str">
        <f t="shared" si="7"/>
        <v>Yes</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4.0618794107999996</v>
      </c>
      <c r="D24" s="5" t="str">
        <f t="shared" si="4"/>
        <v>N/A</v>
      </c>
      <c r="E24" s="4">
        <v>6.1155923330000004</v>
      </c>
      <c r="F24" s="5" t="str">
        <f t="shared" si="5"/>
        <v>N/A</v>
      </c>
      <c r="G24" s="4">
        <v>5.5714770510999996</v>
      </c>
      <c r="H24" s="5" t="str">
        <f t="shared" si="6"/>
        <v>N/A</v>
      </c>
      <c r="I24" s="6">
        <v>50.56</v>
      </c>
      <c r="J24" s="6">
        <v>-8.9</v>
      </c>
      <c r="K24" s="91" t="str">
        <f t="shared" si="7"/>
        <v>Yes</v>
      </c>
    </row>
    <row r="25" spans="1:11" x14ac:dyDescent="0.25">
      <c r="A25" s="111" t="s">
        <v>385</v>
      </c>
      <c r="B25" s="3" t="s">
        <v>213</v>
      </c>
      <c r="C25" s="4">
        <v>3.5943534761999998</v>
      </c>
      <c r="D25" s="5" t="str">
        <f t="shared" si="4"/>
        <v>N/A</v>
      </c>
      <c r="E25" s="4">
        <v>5.0554683711999999</v>
      </c>
      <c r="F25" s="5" t="str">
        <f t="shared" si="5"/>
        <v>N/A</v>
      </c>
      <c r="G25" s="4">
        <v>5.2760773129</v>
      </c>
      <c r="H25" s="5" t="str">
        <f t="shared" si="6"/>
        <v>N/A</v>
      </c>
      <c r="I25" s="6">
        <v>40.65</v>
      </c>
      <c r="J25" s="6">
        <v>4.3639999999999999</v>
      </c>
      <c r="K25" s="91" t="str">
        <f t="shared" si="7"/>
        <v>Yes</v>
      </c>
    </row>
    <row r="26" spans="1:11" x14ac:dyDescent="0.25">
      <c r="A26" s="111" t="s">
        <v>386</v>
      </c>
      <c r="B26" s="3" t="s">
        <v>213</v>
      </c>
      <c r="C26" s="4">
        <v>31.129713131999999</v>
      </c>
      <c r="D26" s="5" t="str">
        <f t="shared" si="4"/>
        <v>N/A</v>
      </c>
      <c r="E26" s="4">
        <v>10.610437157</v>
      </c>
      <c r="F26" s="5" t="str">
        <f t="shared" si="5"/>
        <v>N/A</v>
      </c>
      <c r="G26" s="4">
        <v>7.7380128522999998</v>
      </c>
      <c r="H26" s="5" t="str">
        <f t="shared" si="6"/>
        <v>N/A</v>
      </c>
      <c r="I26" s="6">
        <v>-65.900000000000006</v>
      </c>
      <c r="J26" s="6">
        <v>-27.1</v>
      </c>
      <c r="K26" s="91" t="str">
        <f t="shared" si="7"/>
        <v>Yes</v>
      </c>
    </row>
    <row r="27" spans="1:11" x14ac:dyDescent="0.25">
      <c r="A27" s="111" t="s">
        <v>387</v>
      </c>
      <c r="B27" s="3" t="s">
        <v>213</v>
      </c>
      <c r="C27" s="4">
        <v>3.42149749E-2</v>
      </c>
      <c r="D27" s="5" t="str">
        <f t="shared" si="4"/>
        <v>N/A</v>
      </c>
      <c r="E27" s="4">
        <v>7.3184971400000007E-2</v>
      </c>
      <c r="F27" s="5" t="str">
        <f t="shared" si="5"/>
        <v>N/A</v>
      </c>
      <c r="G27" s="4">
        <v>9.8128825599999997E-2</v>
      </c>
      <c r="H27" s="5" t="str">
        <f t="shared" si="6"/>
        <v>N/A</v>
      </c>
      <c r="I27" s="6">
        <v>113.9</v>
      </c>
      <c r="J27" s="6">
        <v>34.08</v>
      </c>
      <c r="K27" s="91" t="str">
        <f t="shared" si="7"/>
        <v>No</v>
      </c>
    </row>
    <row r="28" spans="1:11" x14ac:dyDescent="0.25">
      <c r="A28" s="111" t="s">
        <v>388</v>
      </c>
      <c r="B28" s="3" t="s">
        <v>213</v>
      </c>
      <c r="C28" s="4">
        <v>0</v>
      </c>
      <c r="D28" s="5" t="str">
        <f t="shared" si="4"/>
        <v>N/A</v>
      </c>
      <c r="E28" s="4">
        <v>0</v>
      </c>
      <c r="F28" s="5" t="str">
        <f t="shared" si="5"/>
        <v>N/A</v>
      </c>
      <c r="G28" s="4">
        <v>0</v>
      </c>
      <c r="H28" s="5" t="str">
        <f t="shared" si="6"/>
        <v>N/A</v>
      </c>
      <c r="I28" s="6" t="s">
        <v>1747</v>
      </c>
      <c r="J28" s="6" t="s">
        <v>1747</v>
      </c>
      <c r="K28" s="91" t="str">
        <f t="shared" si="7"/>
        <v>N/A</v>
      </c>
    </row>
    <row r="29" spans="1:11" x14ac:dyDescent="0.25">
      <c r="A29" s="111" t="s">
        <v>389</v>
      </c>
      <c r="B29" s="3" t="s">
        <v>213</v>
      </c>
      <c r="C29" s="4">
        <v>0</v>
      </c>
      <c r="D29" s="5" t="str">
        <f t="shared" si="4"/>
        <v>N/A</v>
      </c>
      <c r="E29" s="4">
        <v>0</v>
      </c>
      <c r="F29" s="5" t="str">
        <f t="shared" si="5"/>
        <v>N/A</v>
      </c>
      <c r="G29" s="4">
        <v>0</v>
      </c>
      <c r="H29" s="5" t="str">
        <f t="shared" si="6"/>
        <v>N/A</v>
      </c>
      <c r="I29" s="6" t="s">
        <v>1747</v>
      </c>
      <c r="J29" s="6" t="s">
        <v>1747</v>
      </c>
      <c r="K29" s="91" t="str">
        <f t="shared" si="7"/>
        <v>N/A</v>
      </c>
    </row>
    <row r="30" spans="1:11" x14ac:dyDescent="0.25">
      <c r="A30" s="111" t="s">
        <v>390</v>
      </c>
      <c r="B30" s="3" t="s">
        <v>213</v>
      </c>
      <c r="C30" s="4">
        <v>2.58506584E-2</v>
      </c>
      <c r="D30" s="5" t="str">
        <f t="shared" si="4"/>
        <v>N/A</v>
      </c>
      <c r="E30" s="4">
        <v>0.12894771820000001</v>
      </c>
      <c r="F30" s="5" t="str">
        <f t="shared" si="5"/>
        <v>N/A</v>
      </c>
      <c r="G30" s="4">
        <v>0.1796410168</v>
      </c>
      <c r="H30" s="5" t="str">
        <f t="shared" si="6"/>
        <v>N/A</v>
      </c>
      <c r="I30" s="6">
        <v>398.8</v>
      </c>
      <c r="J30" s="6">
        <v>39.31</v>
      </c>
      <c r="K30" s="91" t="str">
        <f t="shared" si="7"/>
        <v>No</v>
      </c>
    </row>
    <row r="31" spans="1:11" x14ac:dyDescent="0.25">
      <c r="A31" s="111" t="s">
        <v>391</v>
      </c>
      <c r="B31" s="3" t="s">
        <v>213</v>
      </c>
      <c r="C31" s="4">
        <v>4.9201900000000001E-5</v>
      </c>
      <c r="D31" s="5" t="str">
        <f t="shared" si="4"/>
        <v>N/A</v>
      </c>
      <c r="E31" s="4">
        <v>2.7131380000000002E-4</v>
      </c>
      <c r="F31" s="5" t="str">
        <f t="shared" si="5"/>
        <v>N/A</v>
      </c>
      <c r="G31" s="4">
        <v>6.7990686999999994E-2</v>
      </c>
      <c r="H31" s="5" t="str">
        <f t="shared" si="6"/>
        <v>N/A</v>
      </c>
      <c r="I31" s="6">
        <v>451.4</v>
      </c>
      <c r="J31" s="6">
        <v>24960</v>
      </c>
      <c r="K31" s="91" t="str">
        <f t="shared" si="7"/>
        <v>No</v>
      </c>
    </row>
    <row r="32" spans="1:11" x14ac:dyDescent="0.25">
      <c r="A32" s="111" t="s">
        <v>392</v>
      </c>
      <c r="B32" s="3" t="s">
        <v>213</v>
      </c>
      <c r="C32" s="4">
        <v>0.27899423919999999</v>
      </c>
      <c r="D32" s="5" t="str">
        <f t="shared" si="4"/>
        <v>N/A</v>
      </c>
      <c r="E32" s="4">
        <v>9.1599429600000004E-2</v>
      </c>
      <c r="F32" s="5" t="str">
        <f t="shared" si="5"/>
        <v>N/A</v>
      </c>
      <c r="G32" s="4">
        <v>6.1413003100000002E-2</v>
      </c>
      <c r="H32" s="5" t="str">
        <f t="shared" si="6"/>
        <v>N/A</v>
      </c>
      <c r="I32" s="6">
        <v>-67.2</v>
      </c>
      <c r="J32" s="6">
        <v>-33</v>
      </c>
      <c r="K32" s="91" t="str">
        <f t="shared" si="7"/>
        <v>No</v>
      </c>
    </row>
    <row r="33" spans="1:11" x14ac:dyDescent="0.25">
      <c r="A33" s="111" t="s">
        <v>393</v>
      </c>
      <c r="B33" s="3" t="s">
        <v>213</v>
      </c>
      <c r="C33" s="4">
        <v>7.71682006E-2</v>
      </c>
      <c r="D33" s="5" t="str">
        <f t="shared" si="4"/>
        <v>N/A</v>
      </c>
      <c r="E33" s="4">
        <v>4.6495440999999998E-2</v>
      </c>
      <c r="F33" s="5" t="str">
        <f t="shared" si="5"/>
        <v>N/A</v>
      </c>
      <c r="G33" s="4">
        <v>4.3876770199999998E-2</v>
      </c>
      <c r="H33" s="5" t="str">
        <f t="shared" si="6"/>
        <v>N/A</v>
      </c>
      <c r="I33" s="6">
        <v>-39.700000000000003</v>
      </c>
      <c r="J33" s="6">
        <v>-5.63</v>
      </c>
      <c r="K33" s="91" t="str">
        <f t="shared" si="7"/>
        <v>Yes</v>
      </c>
    </row>
    <row r="34" spans="1:11" x14ac:dyDescent="0.25">
      <c r="A34" s="111" t="s">
        <v>394</v>
      </c>
      <c r="B34" s="3" t="s">
        <v>213</v>
      </c>
      <c r="C34" s="4">
        <v>0</v>
      </c>
      <c r="D34" s="5" t="str">
        <f t="shared" si="4"/>
        <v>N/A</v>
      </c>
      <c r="E34" s="4">
        <v>0</v>
      </c>
      <c r="F34" s="5" t="str">
        <f t="shared" si="5"/>
        <v>N/A</v>
      </c>
      <c r="G34" s="4">
        <v>0</v>
      </c>
      <c r="H34" s="5" t="str">
        <f t="shared" si="6"/>
        <v>N/A</v>
      </c>
      <c r="I34" s="6" t="s">
        <v>1747</v>
      </c>
      <c r="J34" s="6" t="s">
        <v>1747</v>
      </c>
      <c r="K34" s="91" t="str">
        <f t="shared" si="7"/>
        <v>N/A</v>
      </c>
    </row>
    <row r="35" spans="1:11" x14ac:dyDescent="0.25">
      <c r="A35" s="111" t="s">
        <v>395</v>
      </c>
      <c r="B35" s="3" t="s">
        <v>213</v>
      </c>
      <c r="C35" s="4">
        <v>2.5991670912</v>
      </c>
      <c r="D35" s="5" t="str">
        <f t="shared" si="4"/>
        <v>N/A</v>
      </c>
      <c r="E35" s="4">
        <v>2.9586154529000002</v>
      </c>
      <c r="F35" s="5" t="str">
        <f t="shared" si="5"/>
        <v>N/A</v>
      </c>
      <c r="G35" s="4">
        <v>2.9625377275</v>
      </c>
      <c r="H35" s="5" t="str">
        <f t="shared" si="6"/>
        <v>N/A</v>
      </c>
      <c r="I35" s="6">
        <v>13.83</v>
      </c>
      <c r="J35" s="6">
        <v>0.1326</v>
      </c>
      <c r="K35" s="91" t="str">
        <f t="shared" si="7"/>
        <v>Yes</v>
      </c>
    </row>
    <row r="36" spans="1:11" x14ac:dyDescent="0.25">
      <c r="A36" s="111" t="s">
        <v>396</v>
      </c>
      <c r="B36" s="3" t="s">
        <v>213</v>
      </c>
      <c r="C36" s="4">
        <v>0</v>
      </c>
      <c r="D36" s="5" t="str">
        <f t="shared" si="4"/>
        <v>N/A</v>
      </c>
      <c r="E36" s="4">
        <v>0</v>
      </c>
      <c r="F36" s="5" t="str">
        <f t="shared" si="5"/>
        <v>N/A</v>
      </c>
      <c r="G36" s="4">
        <v>0</v>
      </c>
      <c r="H36" s="5" t="str">
        <f t="shared" si="6"/>
        <v>N/A</v>
      </c>
      <c r="I36" s="6" t="s">
        <v>1747</v>
      </c>
      <c r="J36" s="6" t="s">
        <v>1747</v>
      </c>
      <c r="K36" s="91" t="str">
        <f t="shared" si="7"/>
        <v>N/A</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v>
      </c>
      <c r="F38" s="5" t="str">
        <f t="shared" si="5"/>
        <v>N/A</v>
      </c>
      <c r="G38" s="4">
        <v>0</v>
      </c>
      <c r="H38" s="5" t="str">
        <f t="shared" si="6"/>
        <v>N/A</v>
      </c>
      <c r="I38" s="6" t="s">
        <v>1747</v>
      </c>
      <c r="J38" s="6" t="s">
        <v>1747</v>
      </c>
      <c r="K38" s="91" t="str">
        <f t="shared" si="7"/>
        <v>N/A</v>
      </c>
    </row>
    <row r="39" spans="1:11" x14ac:dyDescent="0.25">
      <c r="A39" s="111" t="s">
        <v>399</v>
      </c>
      <c r="B39" s="3" t="s">
        <v>213</v>
      </c>
      <c r="C39" s="4">
        <v>1.1434906379000001</v>
      </c>
      <c r="D39" s="5" t="str">
        <f t="shared" si="4"/>
        <v>N/A</v>
      </c>
      <c r="E39" s="4">
        <v>3.4453524887999998</v>
      </c>
      <c r="F39" s="5" t="str">
        <f t="shared" si="5"/>
        <v>N/A</v>
      </c>
      <c r="G39" s="4">
        <v>3.3864556165000002</v>
      </c>
      <c r="H39" s="5" t="str">
        <f t="shared" si="6"/>
        <v>N/A</v>
      </c>
      <c r="I39" s="6">
        <v>201.3</v>
      </c>
      <c r="J39" s="6">
        <v>-1.71</v>
      </c>
      <c r="K39" s="91" t="str">
        <f t="shared" si="7"/>
        <v>Yes</v>
      </c>
    </row>
    <row r="40" spans="1:11" x14ac:dyDescent="0.25">
      <c r="A40" s="111" t="s">
        <v>400</v>
      </c>
      <c r="B40" s="3" t="s">
        <v>213</v>
      </c>
      <c r="C40" s="4">
        <v>0</v>
      </c>
      <c r="D40" s="5" t="str">
        <f t="shared" si="4"/>
        <v>N/A</v>
      </c>
      <c r="E40" s="4">
        <v>3.8759120999999999E-6</v>
      </c>
      <c r="F40" s="5" t="str">
        <f t="shared" si="5"/>
        <v>N/A</v>
      </c>
      <c r="G40" s="4">
        <v>0</v>
      </c>
      <c r="H40" s="5" t="str">
        <f t="shared" si="6"/>
        <v>N/A</v>
      </c>
      <c r="I40" s="6" t="s">
        <v>1747</v>
      </c>
      <c r="J40" s="6">
        <v>-100</v>
      </c>
      <c r="K40" s="91" t="str">
        <f t="shared" si="7"/>
        <v>No</v>
      </c>
    </row>
    <row r="41" spans="1:11" x14ac:dyDescent="0.25">
      <c r="A41" s="111" t="s">
        <v>401</v>
      </c>
      <c r="B41" s="3" t="s">
        <v>213</v>
      </c>
      <c r="C41" s="4">
        <v>0.18912211770000001</v>
      </c>
      <c r="D41" s="5" t="str">
        <f t="shared" si="4"/>
        <v>N/A</v>
      </c>
      <c r="E41" s="4">
        <v>0.121110624</v>
      </c>
      <c r="F41" s="5" t="str">
        <f t="shared" si="5"/>
        <v>N/A</v>
      </c>
      <c r="G41" s="4">
        <v>7.5079258999999995E-2</v>
      </c>
      <c r="H41" s="5" t="str">
        <f t="shared" si="6"/>
        <v>N/A</v>
      </c>
      <c r="I41" s="6">
        <v>-36</v>
      </c>
      <c r="J41" s="6">
        <v>-38</v>
      </c>
      <c r="K41" s="91" t="str">
        <f t="shared" si="7"/>
        <v>No</v>
      </c>
    </row>
    <row r="42" spans="1:11" x14ac:dyDescent="0.25">
      <c r="A42" s="111" t="s">
        <v>32</v>
      </c>
      <c r="B42" s="3" t="s">
        <v>213</v>
      </c>
      <c r="C42" s="4">
        <v>62.741014092</v>
      </c>
      <c r="D42" s="5" t="str">
        <f t="shared" ref="D42:D51" si="8">IF($B42="N/A","N/A",IF(C42&lt;0,"No","Yes"))</f>
        <v>N/A</v>
      </c>
      <c r="E42" s="4">
        <v>82.550531524999997</v>
      </c>
      <c r="F42" s="5" t="str">
        <f t="shared" ref="F42:F51" si="9">IF($B42="N/A","N/A",IF(E42&lt;0,"No","Yes"))</f>
        <v>N/A</v>
      </c>
      <c r="G42" s="4">
        <v>84.265199784000004</v>
      </c>
      <c r="H42" s="5" t="str">
        <f t="shared" ref="H42:H51" si="10">IF($B42="N/A","N/A",IF(G42&lt;0,"No","Yes"))</f>
        <v>N/A</v>
      </c>
      <c r="I42" s="6">
        <v>31.57</v>
      </c>
      <c r="J42" s="6">
        <v>2.077</v>
      </c>
      <c r="K42" s="91" t="str">
        <f t="shared" ref="K42:K51" si="11">IF(J42="Div by 0", "N/A", IF(J42="N/A","N/A", IF(J42&gt;30, "No", IF(J42&lt;-30, "No", "Yes"))))</f>
        <v>Yes</v>
      </c>
    </row>
    <row r="43" spans="1:11" x14ac:dyDescent="0.25">
      <c r="A43" s="111" t="s">
        <v>39</v>
      </c>
      <c r="B43" s="3" t="s">
        <v>213</v>
      </c>
      <c r="C43" s="4">
        <v>99.918664843000002</v>
      </c>
      <c r="D43" s="5" t="str">
        <f t="shared" si="8"/>
        <v>N/A</v>
      </c>
      <c r="E43" s="4">
        <v>99.871663576000003</v>
      </c>
      <c r="F43" s="5" t="str">
        <f t="shared" si="9"/>
        <v>N/A</v>
      </c>
      <c r="G43" s="4">
        <v>99.978595850999994</v>
      </c>
      <c r="H43" s="5" t="str">
        <f t="shared" si="10"/>
        <v>N/A</v>
      </c>
      <c r="I43" s="6">
        <v>-4.7E-2</v>
      </c>
      <c r="J43" s="6">
        <v>0.1071</v>
      </c>
      <c r="K43" s="91" t="str">
        <f t="shared" si="11"/>
        <v>Yes</v>
      </c>
    </row>
    <row r="44" spans="1:11" x14ac:dyDescent="0.25">
      <c r="A44" s="111" t="s">
        <v>40</v>
      </c>
      <c r="B44" s="3" t="s">
        <v>213</v>
      </c>
      <c r="C44" s="4">
        <v>59.355652665000001</v>
      </c>
      <c r="D44" s="5" t="str">
        <f t="shared" si="8"/>
        <v>N/A</v>
      </c>
      <c r="E44" s="4">
        <v>61.146656901</v>
      </c>
      <c r="F44" s="5" t="str">
        <f t="shared" si="9"/>
        <v>N/A</v>
      </c>
      <c r="G44" s="4">
        <v>62.265800878</v>
      </c>
      <c r="H44" s="5" t="str">
        <f t="shared" si="10"/>
        <v>N/A</v>
      </c>
      <c r="I44" s="6">
        <v>3.0169999999999999</v>
      </c>
      <c r="J44" s="6">
        <v>1.83</v>
      </c>
      <c r="K44" s="91" t="str">
        <f t="shared" si="11"/>
        <v>Yes</v>
      </c>
    </row>
    <row r="45" spans="1:11" x14ac:dyDescent="0.25">
      <c r="A45" s="111" t="s">
        <v>163</v>
      </c>
      <c r="B45" s="3" t="s">
        <v>213</v>
      </c>
      <c r="C45" s="4">
        <v>97.850715055999999</v>
      </c>
      <c r="D45" s="5" t="str">
        <f t="shared" si="8"/>
        <v>N/A</v>
      </c>
      <c r="E45" s="4">
        <v>95.828851971999995</v>
      </c>
      <c r="F45" s="5" t="str">
        <f t="shared" si="9"/>
        <v>N/A</v>
      </c>
      <c r="G45" s="4">
        <v>95.554904836000006</v>
      </c>
      <c r="H45" s="5" t="str">
        <f t="shared" si="10"/>
        <v>N/A</v>
      </c>
      <c r="I45" s="6">
        <v>-2.0699999999999998</v>
      </c>
      <c r="J45" s="6">
        <v>-0.28599999999999998</v>
      </c>
      <c r="K45" s="91" t="str">
        <f t="shared" si="11"/>
        <v>Yes</v>
      </c>
    </row>
    <row r="46" spans="1:11" x14ac:dyDescent="0.25">
      <c r="A46" s="111" t="s">
        <v>41</v>
      </c>
      <c r="B46" s="3" t="s">
        <v>213</v>
      </c>
      <c r="C46" s="4">
        <v>100</v>
      </c>
      <c r="D46" s="5" t="str">
        <f t="shared" si="8"/>
        <v>N/A</v>
      </c>
      <c r="E46" s="4">
        <v>100</v>
      </c>
      <c r="F46" s="5" t="str">
        <f t="shared" si="9"/>
        <v>N/A</v>
      </c>
      <c r="G46" s="4">
        <v>100</v>
      </c>
      <c r="H46" s="5" t="str">
        <f t="shared" si="10"/>
        <v>N/A</v>
      </c>
      <c r="I46" s="6">
        <v>0</v>
      </c>
      <c r="J46" s="6">
        <v>0</v>
      </c>
      <c r="K46" s="91" t="str">
        <f t="shared" si="11"/>
        <v>Yes</v>
      </c>
    </row>
    <row r="47" spans="1:11" x14ac:dyDescent="0.25">
      <c r="A47" s="111" t="s">
        <v>42</v>
      </c>
      <c r="B47" s="3" t="s">
        <v>213</v>
      </c>
      <c r="C47" s="4">
        <v>89.926464073999995</v>
      </c>
      <c r="D47" s="5" t="str">
        <f t="shared" si="8"/>
        <v>N/A</v>
      </c>
      <c r="E47" s="4">
        <v>82.335795836000003</v>
      </c>
      <c r="F47" s="5" t="str">
        <f t="shared" si="9"/>
        <v>N/A</v>
      </c>
      <c r="G47" s="4">
        <v>81.182440279000005</v>
      </c>
      <c r="H47" s="5" t="str">
        <f t="shared" si="10"/>
        <v>N/A</v>
      </c>
      <c r="I47" s="6">
        <v>-8.44</v>
      </c>
      <c r="J47" s="6">
        <v>-1.4</v>
      </c>
      <c r="K47" s="91" t="str">
        <f t="shared" si="11"/>
        <v>Yes</v>
      </c>
    </row>
    <row r="48" spans="1:11" x14ac:dyDescent="0.25">
      <c r="A48" s="111" t="s">
        <v>43</v>
      </c>
      <c r="B48" s="3" t="s">
        <v>213</v>
      </c>
      <c r="C48" s="4">
        <v>99.057635395000005</v>
      </c>
      <c r="D48" s="5" t="str">
        <f t="shared" si="8"/>
        <v>N/A</v>
      </c>
      <c r="E48" s="4">
        <v>98.335145066999999</v>
      </c>
      <c r="F48" s="5" t="str">
        <f t="shared" si="9"/>
        <v>N/A</v>
      </c>
      <c r="G48" s="4">
        <v>98.192324264999996</v>
      </c>
      <c r="H48" s="5" t="str">
        <f t="shared" si="10"/>
        <v>N/A</v>
      </c>
      <c r="I48" s="6">
        <v>-0.72899999999999998</v>
      </c>
      <c r="J48" s="6">
        <v>-0.14499999999999999</v>
      </c>
      <c r="K48" s="91" t="str">
        <f t="shared" si="11"/>
        <v>Yes</v>
      </c>
    </row>
    <row r="49" spans="1:12" x14ac:dyDescent="0.25">
      <c r="A49" s="111" t="s">
        <v>44</v>
      </c>
      <c r="B49" s="3" t="s">
        <v>213</v>
      </c>
      <c r="C49" s="4">
        <v>54.994397515000003</v>
      </c>
      <c r="D49" s="5" t="str">
        <f t="shared" si="8"/>
        <v>N/A</v>
      </c>
      <c r="E49" s="4">
        <v>71.578158199000001</v>
      </c>
      <c r="F49" s="5" t="str">
        <f t="shared" si="9"/>
        <v>N/A</v>
      </c>
      <c r="G49" s="4">
        <v>72.860906880000002</v>
      </c>
      <c r="H49" s="5" t="str">
        <f t="shared" si="10"/>
        <v>N/A</v>
      </c>
      <c r="I49" s="6">
        <v>30.16</v>
      </c>
      <c r="J49" s="6">
        <v>1.792</v>
      </c>
      <c r="K49" s="91" t="str">
        <f t="shared" si="11"/>
        <v>Yes</v>
      </c>
    </row>
    <row r="50" spans="1:12" x14ac:dyDescent="0.25">
      <c r="A50" s="111" t="s">
        <v>45</v>
      </c>
      <c r="B50" s="3" t="s">
        <v>213</v>
      </c>
      <c r="C50" s="4">
        <v>45.005602484999997</v>
      </c>
      <c r="D50" s="5" t="str">
        <f t="shared" si="8"/>
        <v>N/A</v>
      </c>
      <c r="E50" s="4">
        <v>28.421841800999999</v>
      </c>
      <c r="F50" s="5" t="str">
        <f t="shared" si="9"/>
        <v>N/A</v>
      </c>
      <c r="G50" s="4">
        <v>27.139093119999998</v>
      </c>
      <c r="H50" s="5" t="str">
        <f t="shared" si="10"/>
        <v>N/A</v>
      </c>
      <c r="I50" s="6">
        <v>-36.799999999999997</v>
      </c>
      <c r="J50" s="6">
        <v>-4.51</v>
      </c>
      <c r="K50" s="91" t="str">
        <f t="shared" si="11"/>
        <v>Yes</v>
      </c>
    </row>
    <row r="51" spans="1:12" x14ac:dyDescent="0.25">
      <c r="A51" s="111" t="s">
        <v>50</v>
      </c>
      <c r="B51" s="3" t="s">
        <v>213</v>
      </c>
      <c r="C51" s="4">
        <v>0</v>
      </c>
      <c r="D51" s="5" t="str">
        <f t="shared" si="8"/>
        <v>N/A</v>
      </c>
      <c r="E51" s="4">
        <v>0</v>
      </c>
      <c r="F51" s="5" t="str">
        <f t="shared" si="9"/>
        <v>N/A</v>
      </c>
      <c r="G51" s="4">
        <v>0</v>
      </c>
      <c r="H51" s="5" t="str">
        <f t="shared" si="10"/>
        <v>N/A</v>
      </c>
      <c r="I51" s="6" t="s">
        <v>1747</v>
      </c>
      <c r="J51" s="6" t="s">
        <v>1747</v>
      </c>
      <c r="K51" s="91" t="str">
        <f t="shared" si="11"/>
        <v>N/A</v>
      </c>
      <c r="L51" s="29"/>
    </row>
    <row r="52" spans="1:12" s="29" customFormat="1" x14ac:dyDescent="0.25">
      <c r="A52" s="110" t="s">
        <v>895</v>
      </c>
      <c r="B52" s="3" t="s">
        <v>213</v>
      </c>
      <c r="C52" s="4">
        <v>0.2153860718</v>
      </c>
      <c r="D52" s="5" t="str">
        <f t="shared" ref="D52:D57" si="12">IF($B52="N/A","N/A",IF(C52&lt;0,"No","Yes"))</f>
        <v>N/A</v>
      </c>
      <c r="E52" s="4">
        <v>0.53225574710000001</v>
      </c>
      <c r="F52" s="5" t="str">
        <f t="shared" ref="F52:F57" si="13">IF($B52="N/A","N/A",IF(E52&lt;0,"No","Yes"))</f>
        <v>N/A</v>
      </c>
      <c r="G52" s="4">
        <v>0.47264749220000002</v>
      </c>
      <c r="H52" s="5" t="str">
        <f t="shared" ref="H52:H57" si="14">IF($B52="N/A","N/A",IF(G52&lt;0,"No","Yes"))</f>
        <v>N/A</v>
      </c>
      <c r="I52" s="6">
        <v>147.1</v>
      </c>
      <c r="J52" s="6">
        <v>-11.2</v>
      </c>
      <c r="K52" s="91" t="str">
        <f t="shared" ref="K52:K57" si="15">IF(J52="Div by 0", "N/A", IF(J52="N/A","N/A", IF(J52&gt;30, "No", IF(J52&lt;-30, "No", "Yes"))))</f>
        <v>Yes</v>
      </c>
    </row>
    <row r="53" spans="1:12" s="29" customFormat="1" x14ac:dyDescent="0.25">
      <c r="A53" s="110" t="s">
        <v>896</v>
      </c>
      <c r="B53" s="3" t="s">
        <v>213</v>
      </c>
      <c r="C53" s="4">
        <v>0.337170521</v>
      </c>
      <c r="D53" s="5" t="str">
        <f t="shared" si="12"/>
        <v>N/A</v>
      </c>
      <c r="E53" s="4">
        <v>1.1620992079000001</v>
      </c>
      <c r="F53" s="5" t="str">
        <f t="shared" si="13"/>
        <v>N/A</v>
      </c>
      <c r="G53" s="4">
        <v>2.2127300286999998</v>
      </c>
      <c r="H53" s="5" t="str">
        <f t="shared" si="14"/>
        <v>N/A</v>
      </c>
      <c r="I53" s="6">
        <v>244.7</v>
      </c>
      <c r="J53" s="6">
        <v>90.41</v>
      </c>
      <c r="K53" s="91" t="str">
        <f t="shared" si="15"/>
        <v>No</v>
      </c>
    </row>
    <row r="54" spans="1:12" s="29" customFormat="1" x14ac:dyDescent="0.25">
      <c r="A54" s="110" t="s">
        <v>897</v>
      </c>
      <c r="B54" s="3" t="s">
        <v>213</v>
      </c>
      <c r="C54" s="4">
        <v>0.1741450709</v>
      </c>
      <c r="D54" s="5" t="str">
        <f t="shared" si="12"/>
        <v>N/A</v>
      </c>
      <c r="E54" s="4">
        <v>0.67859855859999996</v>
      </c>
      <c r="F54" s="5" t="str">
        <f t="shared" si="13"/>
        <v>N/A</v>
      </c>
      <c r="G54" s="4">
        <v>0.93275269839999997</v>
      </c>
      <c r="H54" s="5" t="str">
        <f t="shared" si="14"/>
        <v>N/A</v>
      </c>
      <c r="I54" s="6">
        <v>289.7</v>
      </c>
      <c r="J54" s="6">
        <v>37.450000000000003</v>
      </c>
      <c r="K54" s="91" t="str">
        <f t="shared" si="15"/>
        <v>No</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9.0255895899999994E-2</v>
      </c>
      <c r="D56" s="5" t="str">
        <f t="shared" si="12"/>
        <v>N/A</v>
      </c>
      <c r="E56" s="4">
        <v>0.4488499956</v>
      </c>
      <c r="F56" s="5" t="str">
        <f t="shared" si="13"/>
        <v>N/A</v>
      </c>
      <c r="G56" s="4">
        <v>0.35889840919999999</v>
      </c>
      <c r="H56" s="5" t="str">
        <f t="shared" si="14"/>
        <v>N/A</v>
      </c>
      <c r="I56" s="6">
        <v>397.3</v>
      </c>
      <c r="J56" s="6">
        <v>-20</v>
      </c>
      <c r="K56" s="91" t="str">
        <f t="shared" si="15"/>
        <v>Yes</v>
      </c>
    </row>
    <row r="57" spans="1:12" s="29" customFormat="1" ht="25" x14ac:dyDescent="0.25">
      <c r="A57" s="117" t="s">
        <v>935</v>
      </c>
      <c r="B57" s="119" t="s">
        <v>213</v>
      </c>
      <c r="C57" s="104">
        <v>8.2836255100000006E-2</v>
      </c>
      <c r="D57" s="100" t="str">
        <f t="shared" si="12"/>
        <v>N/A</v>
      </c>
      <c r="E57" s="104">
        <v>0.445039974</v>
      </c>
      <c r="F57" s="100" t="str">
        <f t="shared" si="13"/>
        <v>N/A</v>
      </c>
      <c r="G57" s="104">
        <v>0.35276350290000003</v>
      </c>
      <c r="H57" s="100" t="str">
        <f t="shared" si="14"/>
        <v>N/A</v>
      </c>
      <c r="I57" s="101">
        <v>437.3</v>
      </c>
      <c r="J57" s="101">
        <v>-20.7</v>
      </c>
      <c r="K57" s="102" t="str">
        <f t="shared" si="15"/>
        <v>Yes</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13513687</v>
      </c>
      <c r="D7" s="18" t="str">
        <f>IF($B7="N/A","N/A",IF(C7&gt;15,"No",IF(C7&lt;-15,"No","Yes")))</f>
        <v>N/A</v>
      </c>
      <c r="E7" s="17">
        <v>13338574</v>
      </c>
      <c r="F7" s="18" t="str">
        <f>IF($B7="N/A","N/A",IF(E7&gt;15,"No",IF(E7&lt;-15,"No","Yes")))</f>
        <v>N/A</v>
      </c>
      <c r="G7" s="17">
        <v>12750508</v>
      </c>
      <c r="H7" s="18" t="str">
        <f>IF($B7="N/A","N/A",IF(G7&gt;15,"No",IF(G7&lt;-15,"No","Yes")))</f>
        <v>N/A</v>
      </c>
      <c r="I7" s="19">
        <v>-1.3</v>
      </c>
      <c r="J7" s="19">
        <v>-4.41</v>
      </c>
      <c r="K7" s="92" t="str">
        <f t="shared" ref="K7:K22" si="0">IF(J7="Div by 0", "N/A", IF(J7="N/A","N/A", IF(J7&gt;30, "No", IF(J7&lt;-30, "No", "Yes"))))</f>
        <v>Yes</v>
      </c>
    </row>
    <row r="8" spans="1:11" x14ac:dyDescent="0.25">
      <c r="A8" s="90" t="s">
        <v>362</v>
      </c>
      <c r="B8" s="16" t="s">
        <v>213</v>
      </c>
      <c r="C8" s="20">
        <v>71.117526992999998</v>
      </c>
      <c r="D8" s="18" t="str">
        <f>IF($B8="N/A","N/A",IF(C8&gt;15,"No",IF(C8&lt;-15,"No","Yes")))</f>
        <v>N/A</v>
      </c>
      <c r="E8" s="20">
        <v>12.381128597</v>
      </c>
      <c r="F8" s="18" t="str">
        <f>IF($B8="N/A","N/A",IF(E8&gt;15,"No",IF(E8&lt;-15,"No","Yes")))</f>
        <v>N/A</v>
      </c>
      <c r="G8" s="20">
        <v>12.162142873000001</v>
      </c>
      <c r="H8" s="18" t="str">
        <f>IF($B8="N/A","N/A",IF(G8&gt;15,"No",IF(G8&lt;-15,"No","Yes")))</f>
        <v>N/A</v>
      </c>
      <c r="I8" s="19">
        <v>-82.6</v>
      </c>
      <c r="J8" s="19">
        <v>-1.77</v>
      </c>
      <c r="K8" s="92" t="str">
        <f t="shared" si="0"/>
        <v>Yes</v>
      </c>
    </row>
    <row r="9" spans="1:11" x14ac:dyDescent="0.25">
      <c r="A9" s="90" t="s">
        <v>119</v>
      </c>
      <c r="B9" s="21" t="s">
        <v>213</v>
      </c>
      <c r="C9" s="5">
        <v>28.882473007000002</v>
      </c>
      <c r="D9" s="5" t="str">
        <f>IF($B9="N/A","N/A",IF(C9&gt;15,"No",IF(C9&lt;-15,"No","Yes")))</f>
        <v>N/A</v>
      </c>
      <c r="E9" s="5">
        <v>87.618871403</v>
      </c>
      <c r="F9" s="5" t="str">
        <f>IF($B9="N/A","N/A",IF(E9&gt;15,"No",IF(E9&lt;-15,"No","Yes")))</f>
        <v>N/A</v>
      </c>
      <c r="G9" s="5">
        <v>87.837857127000007</v>
      </c>
      <c r="H9" s="5" t="str">
        <f>IF($B9="N/A","N/A",IF(G9&gt;15,"No",IF(G9&lt;-15,"No","Yes")))</f>
        <v>N/A</v>
      </c>
      <c r="I9" s="6">
        <v>203.4</v>
      </c>
      <c r="J9" s="6">
        <v>0.24990000000000001</v>
      </c>
      <c r="K9" s="91" t="str">
        <f t="shared" si="0"/>
        <v>Yes</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99.317329164</v>
      </c>
      <c r="D11" s="5" t="str">
        <f>IF(OR($B11="N/A",$C11="N/A"),"N/A",IF(C11&gt;100,"No",IF(C11&lt;95,"No","Yes")))</f>
        <v>Yes</v>
      </c>
      <c r="E11" s="5">
        <v>99.920943573000002</v>
      </c>
      <c r="F11" s="5" t="str">
        <f>IF(OR($B11="N/A",$E11="N/A"),"N/A",IF(E11&gt;100,"No",IF(E11&lt;95,"No","Yes")))</f>
        <v>Yes</v>
      </c>
      <c r="G11" s="5">
        <v>99.993835540000006</v>
      </c>
      <c r="H11" s="5" t="str">
        <f>IF($B11="N/A","N/A",IF(G11&gt;100,"No",IF(G11&lt;95,"No","Yes")))</f>
        <v>Yes</v>
      </c>
      <c r="I11" s="6">
        <v>0.60780000000000001</v>
      </c>
      <c r="J11" s="6">
        <v>7.2900000000000006E-2</v>
      </c>
      <c r="K11" s="91" t="str">
        <f t="shared" si="0"/>
        <v>Yes</v>
      </c>
    </row>
    <row r="12" spans="1:11" x14ac:dyDescent="0.25">
      <c r="A12" s="90"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91" t="str">
        <f t="shared" si="0"/>
        <v>N/A</v>
      </c>
    </row>
    <row r="13" spans="1:11" x14ac:dyDescent="0.25">
      <c r="A13" s="90" t="s">
        <v>837</v>
      </c>
      <c r="B13" s="21" t="s">
        <v>214</v>
      </c>
      <c r="C13" s="5">
        <v>99.255850753000004</v>
      </c>
      <c r="D13" s="5" t="str">
        <f t="shared" si="1"/>
        <v>Yes</v>
      </c>
      <c r="E13" s="5">
        <v>99.873029905999999</v>
      </c>
      <c r="F13" s="5" t="str">
        <f t="shared" si="2"/>
        <v>Yes</v>
      </c>
      <c r="G13" s="5">
        <v>99.979561598999993</v>
      </c>
      <c r="H13" s="5" t="str">
        <f t="shared" si="3"/>
        <v>Yes</v>
      </c>
      <c r="I13" s="6">
        <v>0.62180000000000002</v>
      </c>
      <c r="J13" s="6">
        <v>0.1067</v>
      </c>
      <c r="K13" s="91" t="str">
        <f t="shared" si="0"/>
        <v>Yes</v>
      </c>
    </row>
    <row r="14" spans="1:11" x14ac:dyDescent="0.25">
      <c r="A14" s="90" t="s">
        <v>13</v>
      </c>
      <c r="B14" s="21" t="s">
        <v>213</v>
      </c>
      <c r="C14" s="22">
        <v>9610600</v>
      </c>
      <c r="D14" s="5" t="str">
        <f>IF($B14="N/A","N/A",IF(C14&gt;15,"No",IF(C14&lt;-15,"No","Yes")))</f>
        <v>N/A</v>
      </c>
      <c r="E14" s="22">
        <v>1651466</v>
      </c>
      <c r="F14" s="5" t="str">
        <f>IF($B14="N/A","N/A",IF(E14&gt;15,"No",IF(E14&lt;-15,"No","Yes")))</f>
        <v>N/A</v>
      </c>
      <c r="G14" s="22">
        <v>1550735</v>
      </c>
      <c r="H14" s="5" t="str">
        <f>IF($B14="N/A","N/A",IF(G14&gt;15,"No",IF(G14&lt;-15,"No","Yes")))</f>
        <v>N/A</v>
      </c>
      <c r="I14" s="6">
        <v>-82.8</v>
      </c>
      <c r="J14" s="6">
        <v>-6.1</v>
      </c>
      <c r="K14" s="91" t="str">
        <f t="shared" si="0"/>
        <v>Yes</v>
      </c>
    </row>
    <row r="15" spans="1:11" ht="14.25" customHeight="1" x14ac:dyDescent="0.25">
      <c r="A15" s="90" t="s">
        <v>442</v>
      </c>
      <c r="B15" s="21" t="s">
        <v>213</v>
      </c>
      <c r="C15" s="5">
        <v>1.04052E-5</v>
      </c>
      <c r="D15" s="5" t="str">
        <f>IF($B15="N/A","N/A",IF(C15&gt;15,"No",IF(C15&lt;-15,"No","Yes")))</f>
        <v>N/A</v>
      </c>
      <c r="E15" s="5">
        <v>0</v>
      </c>
      <c r="F15" s="5" t="str">
        <f>IF($B15="N/A","N/A",IF(E15&gt;15,"No",IF(E15&lt;-15,"No","Yes")))</f>
        <v>N/A</v>
      </c>
      <c r="G15" s="5">
        <v>0</v>
      </c>
      <c r="H15" s="5" t="str">
        <f>IF($B15="N/A","N/A",IF(G15&gt;15,"No",IF(G15&lt;-15,"No","Yes")))</f>
        <v>N/A</v>
      </c>
      <c r="I15" s="6">
        <v>-100</v>
      </c>
      <c r="J15" s="6" t="s">
        <v>1747</v>
      </c>
      <c r="K15" s="91" t="str">
        <f t="shared" si="0"/>
        <v>N/A</v>
      </c>
    </row>
    <row r="16" spans="1:11" ht="12.75" customHeight="1" x14ac:dyDescent="0.25">
      <c r="A16" s="90" t="s">
        <v>859</v>
      </c>
      <c r="B16" s="21" t="s">
        <v>213</v>
      </c>
      <c r="C16" s="23">
        <v>35</v>
      </c>
      <c r="D16" s="5" t="str">
        <f>IF($B16="N/A","N/A",IF(C16&gt;15,"No",IF(C16&lt;-15,"No","Yes")))</f>
        <v>N/A</v>
      </c>
      <c r="E16" s="23" t="s">
        <v>1747</v>
      </c>
      <c r="F16" s="5" t="str">
        <f>IF($B16="N/A","N/A",IF(E16&gt;15,"No",IF(E16&lt;-15,"No","Yes")))</f>
        <v>N/A</v>
      </c>
      <c r="G16" s="23" t="s">
        <v>1747</v>
      </c>
      <c r="H16" s="5" t="str">
        <f>IF($B16="N/A","N/A",IF(G16&gt;15,"No",IF(G16&lt;-15,"No","Yes")))</f>
        <v>N/A</v>
      </c>
      <c r="I16" s="6" t="s">
        <v>1747</v>
      </c>
      <c r="J16" s="6" t="s">
        <v>1747</v>
      </c>
      <c r="K16" s="91" t="str">
        <f t="shared" si="0"/>
        <v>N/A</v>
      </c>
    </row>
    <row r="17" spans="1:11" x14ac:dyDescent="0.25">
      <c r="A17" s="90" t="s">
        <v>131</v>
      </c>
      <c r="B17" s="21" t="s">
        <v>213</v>
      </c>
      <c r="C17" s="22">
        <v>28160</v>
      </c>
      <c r="D17" s="5" t="str">
        <f>IF($B17="N/A","N/A",IF(C17&gt;15,"No",IF(C17&lt;-15,"No","Yes")))</f>
        <v>N/A</v>
      </c>
      <c r="E17" s="22">
        <v>3832</v>
      </c>
      <c r="F17" s="5" t="str">
        <f>IF($B17="N/A","N/A",IF(E17&gt;15,"No",IF(E17&lt;-15,"No","Yes")))</f>
        <v>N/A</v>
      </c>
      <c r="G17" s="22">
        <v>4797</v>
      </c>
      <c r="H17" s="5" t="str">
        <f>IF($B17="N/A","N/A",IF(G17&gt;15,"No",IF(G17&lt;-15,"No","Yes")))</f>
        <v>N/A</v>
      </c>
      <c r="I17" s="6">
        <v>-86.4</v>
      </c>
      <c r="J17" s="6">
        <v>25.18</v>
      </c>
      <c r="K17" s="91" t="str">
        <f t="shared" si="0"/>
        <v>Yes</v>
      </c>
    </row>
    <row r="18" spans="1:11" x14ac:dyDescent="0.25">
      <c r="A18" s="90" t="s">
        <v>346</v>
      </c>
      <c r="B18" s="21" t="s">
        <v>213</v>
      </c>
      <c r="C18" s="4">
        <v>0.20838132479999999</v>
      </c>
      <c r="D18" s="5" t="str">
        <f>IF($B18="N/A","N/A",IF(C18&gt;15,"No",IF(C18&lt;-15,"No","Yes")))</f>
        <v>N/A</v>
      </c>
      <c r="E18" s="4">
        <v>2.8728708200000001E-2</v>
      </c>
      <c r="F18" s="5" t="str">
        <f>IF($B18="N/A","N/A",IF(E18&gt;15,"No",IF(E18&lt;-15,"No","Yes")))</f>
        <v>N/A</v>
      </c>
      <c r="G18" s="4">
        <v>3.7622030399999999E-2</v>
      </c>
      <c r="H18" s="5" t="str">
        <f>IF($B18="N/A","N/A",IF(G18&gt;15,"No",IF(G18&lt;-15,"No","Yes")))</f>
        <v>N/A</v>
      </c>
      <c r="I18" s="6">
        <v>-86.2</v>
      </c>
      <c r="J18" s="6">
        <v>30.96</v>
      </c>
      <c r="K18" s="91" t="str">
        <f t="shared" si="0"/>
        <v>No</v>
      </c>
    </row>
    <row r="19" spans="1:11" ht="27.75" customHeight="1" x14ac:dyDescent="0.25">
      <c r="A19" s="90" t="s">
        <v>838</v>
      </c>
      <c r="B19" s="21" t="s">
        <v>213</v>
      </c>
      <c r="C19" s="23">
        <v>66.109943181999995</v>
      </c>
      <c r="D19" s="5" t="str">
        <f>IF($B19="N/A","N/A",IF(C19&gt;60,"No",IF(C19&lt;15,"No","Yes")))</f>
        <v>N/A</v>
      </c>
      <c r="E19" s="23">
        <v>9.7998434238000005</v>
      </c>
      <c r="F19" s="5" t="str">
        <f>IF($B19="N/A","N/A",IF(E19&gt;60,"No",IF(E19&lt;15,"No","Yes")))</f>
        <v>N/A</v>
      </c>
      <c r="G19" s="23">
        <v>15.052949760000001</v>
      </c>
      <c r="H19" s="5" t="str">
        <f>IF($B19="N/A","N/A",IF(G19&gt;60,"No",IF(G19&lt;15,"No","Yes")))</f>
        <v>N/A</v>
      </c>
      <c r="I19" s="6">
        <v>-85.2</v>
      </c>
      <c r="J19" s="6">
        <v>53.6</v>
      </c>
      <c r="K19" s="91" t="str">
        <f t="shared" si="0"/>
        <v>No</v>
      </c>
    </row>
    <row r="20" spans="1:11" x14ac:dyDescent="0.25">
      <c r="A20" s="90"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91" t="str">
        <f t="shared" si="0"/>
        <v>N/A</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9610600</v>
      </c>
      <c r="D6" s="5" t="str">
        <f>IF($B6="N/A","N/A",IF(C6&gt;15,"No",IF(C6&lt;-15,"No","Yes")))</f>
        <v>N/A</v>
      </c>
      <c r="E6" s="22">
        <v>1651466</v>
      </c>
      <c r="F6" s="5" t="str">
        <f>IF($B6="N/A","N/A",IF(E6&gt;15,"No",IF(E6&lt;-15,"No","Yes")))</f>
        <v>N/A</v>
      </c>
      <c r="G6" s="22">
        <v>1550735</v>
      </c>
      <c r="H6" s="5" t="str">
        <f>IF($B6="N/A","N/A",IF(G6&gt;15,"No",IF(G6&lt;-15,"No","Yes")))</f>
        <v>N/A</v>
      </c>
      <c r="I6" s="6">
        <v>-82.8</v>
      </c>
      <c r="J6" s="6">
        <v>-6.1</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56.570317150000001</v>
      </c>
      <c r="D9" s="5" t="str">
        <f>IF($B9="N/A","N/A",IF(C9&gt;60,"No",IF(C9&lt;15,"No","Yes")))</f>
        <v>Yes</v>
      </c>
      <c r="E9" s="23">
        <v>37.329006471</v>
      </c>
      <c r="F9" s="5" t="str">
        <f>IF($B9="N/A","N/A",IF(E9&gt;60,"No",IF(E9&lt;15,"No","Yes")))</f>
        <v>Yes</v>
      </c>
      <c r="G9" s="23">
        <v>41.834846057</v>
      </c>
      <c r="H9" s="5" t="str">
        <f>IF($B9="N/A","N/A",IF(G9&gt;60,"No",IF(G9&lt;15,"No","Yes")))</f>
        <v>Yes</v>
      </c>
      <c r="I9" s="6">
        <v>-34</v>
      </c>
      <c r="J9" s="6">
        <v>12.07</v>
      </c>
      <c r="K9" s="91" t="str">
        <f t="shared" si="0"/>
        <v>Yes</v>
      </c>
    </row>
    <row r="10" spans="1:11" x14ac:dyDescent="0.25">
      <c r="A10" s="90" t="s">
        <v>14</v>
      </c>
      <c r="B10" s="21" t="s">
        <v>272</v>
      </c>
      <c r="C10" s="5">
        <v>0.71227602860000006</v>
      </c>
      <c r="D10" s="5" t="str">
        <f>IF($B10="N/A","N/A",IF(C10&gt;15,"No",IF(C10&lt;=0,"No","Yes")))</f>
        <v>Yes</v>
      </c>
      <c r="E10" s="5">
        <v>1.6506546305000001</v>
      </c>
      <c r="F10" s="5" t="str">
        <f>IF($B10="N/A","N/A",IF(E10&gt;15,"No",IF(E10&lt;=0,"No","Yes")))</f>
        <v>Yes</v>
      </c>
      <c r="G10" s="5">
        <v>2.0202033229</v>
      </c>
      <c r="H10" s="5" t="str">
        <f>IF($B10="N/A","N/A",IF(G10&gt;15,"No",IF(G10&lt;=0,"No","Yes")))</f>
        <v>Yes</v>
      </c>
      <c r="I10" s="6">
        <v>131.69999999999999</v>
      </c>
      <c r="J10" s="6">
        <v>22.39</v>
      </c>
      <c r="K10" s="91" t="str">
        <f t="shared" si="0"/>
        <v>Yes</v>
      </c>
    </row>
    <row r="11" spans="1:11" x14ac:dyDescent="0.25">
      <c r="A11" s="90" t="s">
        <v>874</v>
      </c>
      <c r="B11" s="21" t="s">
        <v>213</v>
      </c>
      <c r="C11" s="23">
        <v>91.718015016999999</v>
      </c>
      <c r="D11" s="5" t="str">
        <f>IF($B11="N/A","N/A",IF(C11&gt;15,"No",IF(C11&lt;-15,"No","Yes")))</f>
        <v>N/A</v>
      </c>
      <c r="E11" s="23">
        <v>124.30447542</v>
      </c>
      <c r="F11" s="5" t="str">
        <f>IF($B11="N/A","N/A",IF(E11&gt;15,"No",IF(E11&lt;-15,"No","Yes")))</f>
        <v>N/A</v>
      </c>
      <c r="G11" s="23">
        <v>144.48672113999999</v>
      </c>
      <c r="H11" s="5" t="str">
        <f>IF($B11="N/A","N/A",IF(G11&gt;15,"No",IF(G11&lt;-15,"No","Yes")))</f>
        <v>N/A</v>
      </c>
      <c r="I11" s="6">
        <v>35.53</v>
      </c>
      <c r="J11" s="6">
        <v>16.239999999999998</v>
      </c>
      <c r="K11" s="91" t="str">
        <f t="shared" si="0"/>
        <v>Yes</v>
      </c>
    </row>
    <row r="12" spans="1:11" x14ac:dyDescent="0.25">
      <c r="A12" s="90" t="s">
        <v>936</v>
      </c>
      <c r="B12" s="21" t="s">
        <v>213</v>
      </c>
      <c r="C12" s="5">
        <v>0.87957047430000002</v>
      </c>
      <c r="D12" s="5" t="str">
        <f>IF($B12="N/A","N/A",IF(C12&gt;15,"No",IF(C12&lt;-15,"No","Yes")))</f>
        <v>N/A</v>
      </c>
      <c r="E12" s="5">
        <v>0.25837649699999998</v>
      </c>
      <c r="F12" s="5" t="str">
        <f>IF($B12="N/A","N/A",IF(E12&gt;15,"No",IF(E12&lt;-15,"No","Yes")))</f>
        <v>N/A</v>
      </c>
      <c r="G12" s="5">
        <v>0.28644481490000001</v>
      </c>
      <c r="H12" s="5" t="str">
        <f>IF($B12="N/A","N/A",IF(G12&gt;15,"No",IF(G12&lt;-15,"No","Yes")))</f>
        <v>N/A</v>
      </c>
      <c r="I12" s="6">
        <v>-70.599999999999994</v>
      </c>
      <c r="J12" s="6">
        <v>10.86</v>
      </c>
      <c r="K12" s="91" t="str">
        <f t="shared" si="0"/>
        <v>Yes</v>
      </c>
    </row>
    <row r="13" spans="1:11" x14ac:dyDescent="0.25">
      <c r="A13" s="90" t="s">
        <v>51</v>
      </c>
      <c r="B13" s="21" t="s">
        <v>273</v>
      </c>
      <c r="C13" s="5">
        <v>98.544378082999998</v>
      </c>
      <c r="D13" s="5" t="str">
        <f>IF($B13="N/A","N/A",IF(C13&gt;99,"No",IF(C13&lt;95,"No","Yes")))</f>
        <v>Yes</v>
      </c>
      <c r="E13" s="5">
        <v>99.202223962999994</v>
      </c>
      <c r="F13" s="5" t="str">
        <f>IF($B13="N/A","N/A",IF(E13&gt;99,"No",IF(E13&lt;95,"No","Yes")))</f>
        <v>No</v>
      </c>
      <c r="G13" s="5">
        <v>99.215210851999998</v>
      </c>
      <c r="H13" s="5" t="str">
        <f>IF($B13="N/A","N/A",IF(G13&gt;99,"No",IF(G13&lt;95,"No","Yes")))</f>
        <v>No</v>
      </c>
      <c r="I13" s="6">
        <v>0.66759999999999997</v>
      </c>
      <c r="J13" s="6">
        <v>1.3100000000000001E-2</v>
      </c>
      <c r="K13" s="91" t="str">
        <f t="shared" si="0"/>
        <v>Yes</v>
      </c>
    </row>
    <row r="14" spans="1:11" x14ac:dyDescent="0.25">
      <c r="A14" s="90" t="s">
        <v>52</v>
      </c>
      <c r="B14" s="21" t="s">
        <v>274</v>
      </c>
      <c r="C14" s="5">
        <v>1.4556219175</v>
      </c>
      <c r="D14" s="5" t="str">
        <f>IF($B14="N/A","N/A",IF(C14&gt;6,"No",IF(C14&lt;=0,"No","Yes")))</f>
        <v>Yes</v>
      </c>
      <c r="E14" s="5">
        <v>0.79777603659999996</v>
      </c>
      <c r="F14" s="5" t="str">
        <f>IF($B14="N/A","N/A",IF(E14&gt;6,"No",IF(E14&lt;=0,"No","Yes")))</f>
        <v>Yes</v>
      </c>
      <c r="G14" s="5">
        <v>0.78478914840000003</v>
      </c>
      <c r="H14" s="5" t="str">
        <f>IF($B14="N/A","N/A",IF(G14&gt;6,"No",IF(G14&lt;=0,"No","Yes")))</f>
        <v>Yes</v>
      </c>
      <c r="I14" s="6">
        <v>-45.2</v>
      </c>
      <c r="J14" s="6">
        <v>-1.63</v>
      </c>
      <c r="K14" s="91" t="str">
        <f t="shared" si="0"/>
        <v>Yes</v>
      </c>
    </row>
    <row r="15" spans="1:11" x14ac:dyDescent="0.25">
      <c r="A15" s="90" t="s">
        <v>164</v>
      </c>
      <c r="B15" s="21" t="s">
        <v>213</v>
      </c>
      <c r="C15" s="5">
        <v>98.371473045000002</v>
      </c>
      <c r="D15" s="5" t="str">
        <f>IF($B15="N/A","N/A",IF(C15&gt;15,"No",IF(C15&lt;-15,"No","Yes")))</f>
        <v>N/A</v>
      </c>
      <c r="E15" s="5">
        <v>99.415793652999994</v>
      </c>
      <c r="F15" s="5" t="str">
        <f>IF($B15="N/A","N/A",IF(E15&gt;15,"No",IF(E15&lt;-15,"No","Yes")))</f>
        <v>N/A</v>
      </c>
      <c r="G15" s="5">
        <v>99.730658113000004</v>
      </c>
      <c r="H15" s="5" t="str">
        <f>IF($B15="N/A","N/A",IF(G15&gt;15,"No",IF(G15&lt;-15,"No","Yes")))</f>
        <v>N/A</v>
      </c>
      <c r="I15" s="6">
        <v>1.0620000000000001</v>
      </c>
      <c r="J15" s="6">
        <v>0.31669999999999998</v>
      </c>
      <c r="K15" s="91" t="str">
        <f t="shared" si="0"/>
        <v>Yes</v>
      </c>
    </row>
    <row r="16" spans="1:11" x14ac:dyDescent="0.25">
      <c r="A16" s="90" t="s">
        <v>165</v>
      </c>
      <c r="B16" s="21" t="s">
        <v>275</v>
      </c>
      <c r="C16" s="5">
        <v>99.999862734999994</v>
      </c>
      <c r="D16" s="5" t="str">
        <f>IF($B16="N/A","N/A",IF(C16&gt;98,"Yes","No"))</f>
        <v>Yes</v>
      </c>
      <c r="E16" s="5">
        <v>100</v>
      </c>
      <c r="F16" s="5" t="str">
        <f>IF($B16="N/A","N/A",IF(E16&gt;98,"Yes","No"))</f>
        <v>Yes</v>
      </c>
      <c r="G16" s="5">
        <v>100</v>
      </c>
      <c r="H16" s="5" t="str">
        <f>IF($B16="N/A","N/A",IF(G16&gt;98,"Yes","No"))</f>
        <v>Yes</v>
      </c>
      <c r="I16" s="6">
        <v>1E-4</v>
      </c>
      <c r="J16" s="6">
        <v>0</v>
      </c>
      <c r="K16" s="91" t="str">
        <f t="shared" si="0"/>
        <v>Yes</v>
      </c>
    </row>
    <row r="17" spans="1:11" x14ac:dyDescent="0.25">
      <c r="A17" s="90" t="s">
        <v>21</v>
      </c>
      <c r="B17" s="21" t="s">
        <v>275</v>
      </c>
      <c r="C17" s="5">
        <v>99.923532628000004</v>
      </c>
      <c r="D17" s="5" t="str">
        <f>IF($B17="N/A","N/A",IF(C17&gt;98,"Yes","No"))</f>
        <v>Yes</v>
      </c>
      <c r="E17" s="5">
        <v>99.965879078</v>
      </c>
      <c r="F17" s="5" t="str">
        <f>IF($B17="N/A","N/A",IF(E17&gt;98,"Yes","No"))</f>
        <v>Yes</v>
      </c>
      <c r="G17" s="5">
        <v>99.969322063000007</v>
      </c>
      <c r="H17" s="5" t="str">
        <f>IF($B17="N/A","N/A",IF(G17&gt;98,"Yes","No"))</f>
        <v>Yes</v>
      </c>
      <c r="I17" s="6">
        <v>4.24E-2</v>
      </c>
      <c r="J17" s="6">
        <v>3.3999999999999998E-3</v>
      </c>
      <c r="K17" s="91" t="str">
        <f t="shared" si="0"/>
        <v>Yes</v>
      </c>
    </row>
    <row r="18" spans="1:11" x14ac:dyDescent="0.25">
      <c r="A18" s="90" t="s">
        <v>53</v>
      </c>
      <c r="B18" s="21" t="s">
        <v>275</v>
      </c>
      <c r="C18" s="5">
        <v>100</v>
      </c>
      <c r="D18" s="5" t="str">
        <f>IF($B18="N/A","N/A",IF(C18&gt;98,"Yes","No"))</f>
        <v>Yes</v>
      </c>
      <c r="E18" s="5">
        <v>99.999877921999996</v>
      </c>
      <c r="F18" s="5" t="str">
        <f>IF($B18="N/A","N/A",IF(E18&gt;98,"Yes","No"))</f>
        <v>Yes</v>
      </c>
      <c r="G18" s="5">
        <v>99.997400174999996</v>
      </c>
      <c r="H18" s="5" t="str">
        <f>IF($B18="N/A","N/A",IF(G18&gt;98,"Yes","No"))</f>
        <v>Yes</v>
      </c>
      <c r="I18" s="6">
        <v>0</v>
      </c>
      <c r="J18" s="6">
        <v>-2E-3</v>
      </c>
      <c r="K18" s="91" t="str">
        <f t="shared" si="0"/>
        <v>Yes</v>
      </c>
    </row>
    <row r="19" spans="1:11" ht="12.75" customHeight="1" x14ac:dyDescent="0.25">
      <c r="A19" s="90" t="s">
        <v>675</v>
      </c>
      <c r="B19" s="21" t="s">
        <v>223</v>
      </c>
      <c r="C19" s="5">
        <v>99.624341873000006</v>
      </c>
      <c r="D19" s="5" t="str">
        <f>IF($B19="N/A","N/A",IF(C19&gt;100,"No",IF(C19&lt;98,"No","Yes")))</f>
        <v>Yes</v>
      </c>
      <c r="E19" s="5">
        <v>98.105561967</v>
      </c>
      <c r="F19" s="5" t="str">
        <f>IF($B19="N/A","N/A",IF(E19&gt;100,"No",IF(E19&lt;98,"No","Yes")))</f>
        <v>Yes</v>
      </c>
      <c r="G19" s="5">
        <v>98.786962310999996</v>
      </c>
      <c r="H19" s="5" t="str">
        <f>IF($B19="N/A","N/A",IF(G19&gt;100,"No",IF(G19&lt;98,"No","Yes")))</f>
        <v>Yes</v>
      </c>
      <c r="I19" s="6">
        <v>-1.52</v>
      </c>
      <c r="J19" s="6">
        <v>0.6946</v>
      </c>
      <c r="K19" s="91" t="str">
        <f>IF(J19="Div by 0", "N/A", IF(J19="N/A","N/A", IF(J19&gt;30, "No", IF(J19&lt;-30, "No", "Yes"))))</f>
        <v>Yes</v>
      </c>
    </row>
    <row r="20" spans="1:11" x14ac:dyDescent="0.25">
      <c r="A20" s="90" t="s">
        <v>676</v>
      </c>
      <c r="B20" s="21" t="s">
        <v>223</v>
      </c>
      <c r="C20" s="5">
        <v>99.999979190000005</v>
      </c>
      <c r="D20" s="5" t="str">
        <f>IF($B20="N/A","N/A",IF(C20&gt;100,"No",IF(C20&lt;98,"No","Yes")))</f>
        <v>Yes</v>
      </c>
      <c r="E20" s="5">
        <v>100</v>
      </c>
      <c r="F20" s="5" t="str">
        <f>IF($B20="N/A","N/A",IF(E20&gt;100,"No",IF(E20&lt;98,"No","Yes")))</f>
        <v>Yes</v>
      </c>
      <c r="G20" s="5">
        <v>99.997614034999998</v>
      </c>
      <c r="H20" s="5" t="str">
        <f>IF($B20="N/A","N/A",IF(G20&gt;100,"No",IF(G20&lt;98,"No","Yes")))</f>
        <v>Yes</v>
      </c>
      <c r="I20" s="6">
        <v>0</v>
      </c>
      <c r="J20" s="6">
        <v>-2E-3</v>
      </c>
      <c r="K20" s="91" t="str">
        <f>IF(J20="Div by 0", "N/A", IF(J20="N/A","N/A", IF(J20&gt;30, "No", IF(J20&lt;-30, "No", "Yes"))))</f>
        <v>Yes</v>
      </c>
    </row>
    <row r="21" spans="1:11" x14ac:dyDescent="0.25">
      <c r="A21" s="90" t="s">
        <v>677</v>
      </c>
      <c r="B21" s="21" t="s">
        <v>223</v>
      </c>
      <c r="C21" s="5">
        <v>99.999979190000005</v>
      </c>
      <c r="D21" s="5" t="str">
        <f>IF($B21="N/A","N/A",IF(C21&gt;100,"No",IF(C21&lt;98,"No","Yes")))</f>
        <v>Yes</v>
      </c>
      <c r="E21" s="5">
        <v>100</v>
      </c>
      <c r="F21" s="5" t="str">
        <f>IF($B21="N/A","N/A",IF(E21&gt;100,"No",IF(E21&lt;98,"No","Yes")))</f>
        <v>Yes</v>
      </c>
      <c r="G21" s="5">
        <v>99.997614034999998</v>
      </c>
      <c r="H21" s="5" t="str">
        <f>IF($B21="N/A","N/A",IF(G21&gt;100,"No",IF(G21&lt;98,"No","Yes")))</f>
        <v>Yes</v>
      </c>
      <c r="I21" s="6">
        <v>0</v>
      </c>
      <c r="J21" s="6">
        <v>-2E-3</v>
      </c>
      <c r="K21" s="91" t="str">
        <f>IF(J21="Div by 0", "N/A", IF(J21="N/A","N/A", IF(J21&gt;30, "No", IF(J21&lt;-30, "No", "Yes"))))</f>
        <v>Yes</v>
      </c>
    </row>
    <row r="22" spans="1:11" ht="15" customHeight="1" x14ac:dyDescent="0.25">
      <c r="A22" s="90" t="s">
        <v>1700</v>
      </c>
      <c r="B22" s="21" t="s">
        <v>213</v>
      </c>
      <c r="C22" s="5">
        <v>64.754801989000001</v>
      </c>
      <c r="D22" s="5" t="str">
        <f>IF($B22="N/A","N/A",IF(C22&gt;15,"No",IF(C22&lt;-15,"No","Yes")))</f>
        <v>N/A</v>
      </c>
      <c r="E22" s="5">
        <v>69.550024038999993</v>
      </c>
      <c r="F22" s="5" t="str">
        <f>IF($B22="N/A","N/A",IF(E22&gt;15,"No",IF(E22&lt;-15,"No","Yes")))</f>
        <v>N/A</v>
      </c>
      <c r="G22" s="5">
        <v>64.783473642999994</v>
      </c>
      <c r="H22" s="5" t="str">
        <f>IF($B22="N/A","N/A",IF(G22&gt;15,"No",IF(G22&lt;-15,"No","Yes")))</f>
        <v>N/A</v>
      </c>
      <c r="I22" s="6">
        <v>7.4050000000000002</v>
      </c>
      <c r="J22" s="6">
        <v>-6.85</v>
      </c>
      <c r="K22" s="91" t="str">
        <f t="shared" ref="K22:K31" si="1">IF(J22="Div by 0", "N/A", IF(J22="N/A","N/A", IF(J22&gt;30, "No", IF(J22&lt;-30, "No", "Yes"))))</f>
        <v>Yes</v>
      </c>
    </row>
    <row r="23" spans="1:11" x14ac:dyDescent="0.25">
      <c r="A23" s="90" t="s">
        <v>937</v>
      </c>
      <c r="B23" s="21" t="s">
        <v>213</v>
      </c>
      <c r="C23" s="5">
        <v>34.883555657000002</v>
      </c>
      <c r="D23" s="5" t="str">
        <f>IF($B23="N/A","N/A",IF(C23&gt;15,"No",IF(C23&lt;-15,"No","Yes")))</f>
        <v>N/A</v>
      </c>
      <c r="E23" s="5">
        <v>30.166954694000001</v>
      </c>
      <c r="F23" s="5" t="str">
        <f>IF($B23="N/A","N/A",IF(E23&gt;15,"No",IF(E23&lt;-15,"No","Yes")))</f>
        <v>N/A</v>
      </c>
      <c r="G23" s="5">
        <v>34.848313863999998</v>
      </c>
      <c r="H23" s="5" t="str">
        <f>IF($B23="N/A","N/A",IF(G23&gt;15,"No",IF(G23&lt;-15,"No","Yes")))</f>
        <v>N/A</v>
      </c>
      <c r="I23" s="6">
        <v>-13.5</v>
      </c>
      <c r="J23" s="6">
        <v>15.52</v>
      </c>
      <c r="K23" s="91" t="str">
        <f t="shared" si="1"/>
        <v>Yes</v>
      </c>
    </row>
    <row r="24" spans="1:11" ht="25" x14ac:dyDescent="0.25">
      <c r="A24" s="90" t="s">
        <v>938</v>
      </c>
      <c r="B24" s="21" t="s">
        <v>213</v>
      </c>
      <c r="C24" s="5">
        <v>5.1089422000000001E-3</v>
      </c>
      <c r="D24" s="5" t="str">
        <f>IF($B24="N/A","N/A",IF(C24&gt;15,"No",IF(C24&lt;-15,"No","Yes")))</f>
        <v>N/A</v>
      </c>
      <c r="E24" s="5">
        <v>5.02583765E-2</v>
      </c>
      <c r="F24" s="5" t="str">
        <f>IF($B24="N/A","N/A",IF(E24&gt;15,"No",IF(E24&lt;-15,"No","Yes")))</f>
        <v>N/A</v>
      </c>
      <c r="G24" s="5">
        <v>0.1172347306</v>
      </c>
      <c r="H24" s="5" t="str">
        <f>IF($B24="N/A","N/A",IF(G24&gt;15,"No",IF(G24&lt;-15,"No","Yes")))</f>
        <v>N/A</v>
      </c>
      <c r="I24" s="6">
        <v>883.7</v>
      </c>
      <c r="J24" s="6">
        <v>133.30000000000001</v>
      </c>
      <c r="K24" s="91" t="str">
        <f t="shared" si="1"/>
        <v>No</v>
      </c>
    </row>
    <row r="25" spans="1:11" x14ac:dyDescent="0.25">
      <c r="A25" s="90" t="s">
        <v>166</v>
      </c>
      <c r="B25" s="21" t="s">
        <v>213</v>
      </c>
      <c r="C25" s="5">
        <v>99.999979190000005</v>
      </c>
      <c r="D25" s="5" t="str">
        <f t="shared" ref="D25:D27" si="2">IF($B25="N/A","N/A",IF(C25&gt;15,"No",IF(C25&lt;-15,"No","Yes")))</f>
        <v>N/A</v>
      </c>
      <c r="E25" s="5">
        <v>100</v>
      </c>
      <c r="F25" s="5" t="str">
        <f t="shared" ref="F25:F27" si="3">IF($B25="N/A","N/A",IF(E25&gt;15,"No",IF(E25&lt;-15,"No","Yes")))</f>
        <v>N/A</v>
      </c>
      <c r="G25" s="5">
        <v>99.997614034999998</v>
      </c>
      <c r="H25" s="5" t="str">
        <f t="shared" ref="H25:H27" si="4">IF($B25="N/A","N/A",IF(G25&gt;15,"No",IF(G25&lt;-15,"No","Yes")))</f>
        <v>N/A</v>
      </c>
      <c r="I25" s="6">
        <v>0</v>
      </c>
      <c r="J25" s="6">
        <v>-2E-3</v>
      </c>
      <c r="K25" s="91" t="str">
        <f t="shared" si="1"/>
        <v>Yes</v>
      </c>
    </row>
    <row r="26" spans="1:11" x14ac:dyDescent="0.25">
      <c r="A26" s="90" t="s">
        <v>167</v>
      </c>
      <c r="B26" s="21" t="s">
        <v>213</v>
      </c>
      <c r="C26" s="5">
        <v>99.999979190000005</v>
      </c>
      <c r="D26" s="5" t="str">
        <f t="shared" si="2"/>
        <v>N/A</v>
      </c>
      <c r="E26" s="5">
        <v>100</v>
      </c>
      <c r="F26" s="5" t="str">
        <f t="shared" si="3"/>
        <v>N/A</v>
      </c>
      <c r="G26" s="5">
        <v>99.997614034999998</v>
      </c>
      <c r="H26" s="5" t="str">
        <f t="shared" si="4"/>
        <v>N/A</v>
      </c>
      <c r="I26" s="6">
        <v>0</v>
      </c>
      <c r="J26" s="6">
        <v>-2E-3</v>
      </c>
      <c r="K26" s="91" t="str">
        <f t="shared" si="1"/>
        <v>Yes</v>
      </c>
    </row>
    <row r="27" spans="1:11" x14ac:dyDescent="0.25">
      <c r="A27" s="90" t="s">
        <v>168</v>
      </c>
      <c r="B27" s="21" t="s">
        <v>213</v>
      </c>
      <c r="C27" s="5">
        <v>99.999979190000005</v>
      </c>
      <c r="D27" s="5" t="str">
        <f t="shared" si="2"/>
        <v>N/A</v>
      </c>
      <c r="E27" s="5">
        <v>100</v>
      </c>
      <c r="F27" s="5" t="str">
        <f t="shared" si="3"/>
        <v>N/A</v>
      </c>
      <c r="G27" s="5">
        <v>99.997614034999998</v>
      </c>
      <c r="H27" s="5" t="str">
        <f t="shared" si="4"/>
        <v>N/A</v>
      </c>
      <c r="I27" s="6">
        <v>0</v>
      </c>
      <c r="J27" s="6">
        <v>-2E-3</v>
      </c>
      <c r="K27" s="91" t="str">
        <f t="shared" si="1"/>
        <v>Yes</v>
      </c>
    </row>
    <row r="28" spans="1:11" x14ac:dyDescent="0.25">
      <c r="A28" s="90" t="s">
        <v>54</v>
      </c>
      <c r="B28" s="21" t="s">
        <v>213</v>
      </c>
      <c r="C28" s="5">
        <v>18.518105008999999</v>
      </c>
      <c r="D28" s="5" t="str">
        <f>IF($B28="N/A","N/A",IF(C28&gt;15,"No",IF(C28&lt;-15,"No","Yes")))</f>
        <v>N/A</v>
      </c>
      <c r="E28" s="5">
        <v>46.689184034</v>
      </c>
      <c r="F28" s="5" t="str">
        <f>IF($B28="N/A","N/A",IF(E28&gt;15,"No",IF(E28&lt;-15,"No","Yes")))</f>
        <v>N/A</v>
      </c>
      <c r="G28" s="5">
        <v>47.816293563999999</v>
      </c>
      <c r="H28" s="5" t="str">
        <f>IF($B28="N/A","N/A",IF(G28&gt;15,"No",IF(G28&lt;-15,"No","Yes")))</f>
        <v>N/A</v>
      </c>
      <c r="I28" s="6">
        <v>152.1</v>
      </c>
      <c r="J28" s="6">
        <v>2.4140000000000001</v>
      </c>
      <c r="K28" s="91" t="str">
        <f t="shared" si="1"/>
        <v>Yes</v>
      </c>
    </row>
    <row r="29" spans="1:11" x14ac:dyDescent="0.25">
      <c r="A29" s="90" t="s">
        <v>55</v>
      </c>
      <c r="B29" s="21" t="s">
        <v>213</v>
      </c>
      <c r="C29" s="5">
        <v>81.481874180999995</v>
      </c>
      <c r="D29" s="5" t="str">
        <f>IF($B29="N/A","N/A",IF(C29&gt;15,"No",IF(C29&lt;-15,"No","Yes")))</f>
        <v>N/A</v>
      </c>
      <c r="E29" s="5">
        <v>53.310815966</v>
      </c>
      <c r="F29" s="5" t="str">
        <f>IF($B29="N/A","N/A",IF(E29&gt;15,"No",IF(E29&lt;-15,"No","Yes")))</f>
        <v>N/A</v>
      </c>
      <c r="G29" s="5">
        <v>52.181320470999999</v>
      </c>
      <c r="H29" s="5" t="str">
        <f>IF($B29="N/A","N/A",IF(G29&gt;15,"No",IF(G29&lt;-15,"No","Yes")))</f>
        <v>N/A</v>
      </c>
      <c r="I29" s="6">
        <v>-34.6</v>
      </c>
      <c r="J29" s="6">
        <v>-2.12</v>
      </c>
      <c r="K29" s="91" t="str">
        <f t="shared" si="1"/>
        <v>Yes</v>
      </c>
    </row>
    <row r="30" spans="1:11" x14ac:dyDescent="0.25">
      <c r="A30" s="90" t="s">
        <v>56</v>
      </c>
      <c r="B30" s="21" t="s">
        <v>213</v>
      </c>
      <c r="C30" s="5">
        <v>75.374846524000006</v>
      </c>
      <c r="D30" s="5" t="str">
        <f>IF($B30="N/A","N/A",IF(C30&gt;15,"No",IF(C30&lt;-15,"No","Yes")))</f>
        <v>N/A</v>
      </c>
      <c r="E30" s="5">
        <v>82.127576347000002</v>
      </c>
      <c r="F30" s="5" t="str">
        <f>IF($B30="N/A","N/A",IF(E30&gt;15,"No",IF(E30&lt;-15,"No","Yes")))</f>
        <v>N/A</v>
      </c>
      <c r="G30" s="5">
        <v>84.335814952000007</v>
      </c>
      <c r="H30" s="5" t="str">
        <f>IF($B30="N/A","N/A",IF(G30&gt;15,"No",IF(G30&lt;-15,"No","Yes")))</f>
        <v>N/A</v>
      </c>
      <c r="I30" s="6">
        <v>8.9589999999999996</v>
      </c>
      <c r="J30" s="6">
        <v>2.6890000000000001</v>
      </c>
      <c r="K30" s="91" t="str">
        <f t="shared" si="1"/>
        <v>Yes</v>
      </c>
    </row>
    <row r="31" spans="1:11" x14ac:dyDescent="0.25">
      <c r="A31" s="98" t="s">
        <v>57</v>
      </c>
      <c r="B31" s="99" t="s">
        <v>213</v>
      </c>
      <c r="C31" s="100">
        <v>19.083917756999998</v>
      </c>
      <c r="D31" s="100" t="str">
        <f>IF($B31="N/A","N/A",IF(C31&gt;15,"No",IF(C31&lt;-15,"No","Yes")))</f>
        <v>N/A</v>
      </c>
      <c r="E31" s="100">
        <v>12.721121718999999</v>
      </c>
      <c r="F31" s="100" t="str">
        <f>IF($B31="N/A","N/A",IF(E31&gt;15,"No",IF(E31&lt;-15,"No","Yes")))</f>
        <v>N/A</v>
      </c>
      <c r="G31" s="100">
        <v>11.347522304</v>
      </c>
      <c r="H31" s="100" t="str">
        <f>IF($B31="N/A","N/A",IF(G31&gt;15,"No",IF(G31&lt;-15,"No","Yes")))</f>
        <v>N/A</v>
      </c>
      <c r="I31" s="101">
        <v>-33.299999999999997</v>
      </c>
      <c r="J31" s="101">
        <v>-10.8</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3903087</v>
      </c>
      <c r="D6" s="5" t="str">
        <f t="shared" ref="D6:F18" si="0">IF($B6="N/A","N/A",IF(C6&lt;0,"No","Yes"))</f>
        <v>N/A</v>
      </c>
      <c r="E6" s="22">
        <v>11687108</v>
      </c>
      <c r="F6" s="5" t="str">
        <f t="shared" si="0"/>
        <v>N/A</v>
      </c>
      <c r="G6" s="22">
        <v>11199773</v>
      </c>
      <c r="H6" s="5" t="str">
        <f t="shared" ref="H6:H18" si="1">IF($B6="N/A","N/A",IF(G6&lt;0,"No","Yes"))</f>
        <v>N/A</v>
      </c>
      <c r="I6" s="6">
        <v>199.4</v>
      </c>
      <c r="J6" s="6">
        <v>-4.17</v>
      </c>
      <c r="K6" s="91" t="str">
        <f t="shared" ref="K6:K18" si="2">IF(J6="Div by 0", "N/A", IF(J6="N/A","N/A", IF(J6&gt;30, "No", IF(J6&lt;-30, "No", "Yes"))))</f>
        <v>Yes</v>
      </c>
    </row>
    <row r="7" spans="1:11" x14ac:dyDescent="0.25">
      <c r="A7" s="88" t="s">
        <v>443</v>
      </c>
      <c r="B7" s="42" t="s">
        <v>213</v>
      </c>
      <c r="C7" s="5">
        <v>3.4486804931999999</v>
      </c>
      <c r="D7" s="5" t="str">
        <f t="shared" si="0"/>
        <v>N/A</v>
      </c>
      <c r="E7" s="5">
        <v>2.9741746203999999</v>
      </c>
      <c r="F7" s="5" t="str">
        <f t="shared" si="0"/>
        <v>N/A</v>
      </c>
      <c r="G7" s="5">
        <v>2.3130558093000002</v>
      </c>
      <c r="H7" s="5" t="str">
        <f t="shared" si="1"/>
        <v>N/A</v>
      </c>
      <c r="I7" s="6">
        <v>-13.8</v>
      </c>
      <c r="J7" s="6">
        <v>-22.2</v>
      </c>
      <c r="K7" s="91" t="str">
        <f t="shared" si="2"/>
        <v>Yes</v>
      </c>
    </row>
    <row r="8" spans="1:11" x14ac:dyDescent="0.25">
      <c r="A8" s="88" t="s">
        <v>444</v>
      </c>
      <c r="B8" s="42" t="s">
        <v>213</v>
      </c>
      <c r="C8" s="5">
        <v>49.087529947</v>
      </c>
      <c r="D8" s="5" t="str">
        <f t="shared" si="0"/>
        <v>N/A</v>
      </c>
      <c r="E8" s="5">
        <v>51.670952301</v>
      </c>
      <c r="F8" s="5" t="str">
        <f t="shared" si="0"/>
        <v>N/A</v>
      </c>
      <c r="G8" s="5">
        <v>51.209359333000002</v>
      </c>
      <c r="H8" s="5" t="str">
        <f t="shared" si="1"/>
        <v>N/A</v>
      </c>
      <c r="I8" s="6">
        <v>5.2629999999999999</v>
      </c>
      <c r="J8" s="6">
        <v>-0.89300000000000002</v>
      </c>
      <c r="K8" s="91" t="str">
        <f t="shared" si="2"/>
        <v>Yes</v>
      </c>
    </row>
    <row r="9" spans="1:11" x14ac:dyDescent="0.25">
      <c r="A9" s="88" t="s">
        <v>445</v>
      </c>
      <c r="B9" s="42" t="s">
        <v>213</v>
      </c>
      <c r="C9" s="5">
        <v>29.589117537</v>
      </c>
      <c r="D9" s="5" t="str">
        <f t="shared" si="0"/>
        <v>N/A</v>
      </c>
      <c r="E9" s="5">
        <v>27.33031987</v>
      </c>
      <c r="F9" s="5" t="str">
        <f t="shared" si="0"/>
        <v>N/A</v>
      </c>
      <c r="G9" s="5">
        <v>28.039086148999999</v>
      </c>
      <c r="H9" s="5" t="str">
        <f t="shared" si="1"/>
        <v>N/A</v>
      </c>
      <c r="I9" s="6">
        <v>-7.63</v>
      </c>
      <c r="J9" s="6">
        <v>2.593</v>
      </c>
      <c r="K9" s="91" t="str">
        <f t="shared" si="2"/>
        <v>Yes</v>
      </c>
    </row>
    <row r="10" spans="1:11" x14ac:dyDescent="0.25">
      <c r="A10" s="88" t="s">
        <v>446</v>
      </c>
      <c r="B10" s="42" t="s">
        <v>213</v>
      </c>
      <c r="C10" s="5">
        <v>17.364101799</v>
      </c>
      <c r="D10" s="5" t="str">
        <f t="shared" si="0"/>
        <v>N/A</v>
      </c>
      <c r="E10" s="5">
        <v>17.794573302</v>
      </c>
      <c r="F10" s="5" t="str">
        <f t="shared" si="0"/>
        <v>N/A</v>
      </c>
      <c r="G10" s="5">
        <v>18.224199723000002</v>
      </c>
      <c r="H10" s="5" t="str">
        <f t="shared" si="1"/>
        <v>N/A</v>
      </c>
      <c r="I10" s="6">
        <v>2.4790000000000001</v>
      </c>
      <c r="J10" s="6">
        <v>2.4140000000000001</v>
      </c>
      <c r="K10" s="91" t="str">
        <f t="shared" si="2"/>
        <v>Yes</v>
      </c>
    </row>
    <row r="11" spans="1:11" x14ac:dyDescent="0.25">
      <c r="A11" s="114" t="s">
        <v>207</v>
      </c>
      <c r="B11" s="42" t="s">
        <v>213</v>
      </c>
      <c r="C11" s="5">
        <v>99.051263782000007</v>
      </c>
      <c r="D11" s="5" t="str">
        <f t="shared" si="0"/>
        <v>N/A</v>
      </c>
      <c r="E11" s="5">
        <v>98.324666804000003</v>
      </c>
      <c r="F11" s="5" t="str">
        <f t="shared" si="0"/>
        <v>N/A</v>
      </c>
      <c r="G11" s="5">
        <v>98.432557517000006</v>
      </c>
      <c r="H11" s="5" t="str">
        <f t="shared" si="1"/>
        <v>N/A</v>
      </c>
      <c r="I11" s="6">
        <v>-0.73399999999999999</v>
      </c>
      <c r="J11" s="6">
        <v>0.10970000000000001</v>
      </c>
      <c r="K11" s="91" t="str">
        <f t="shared" si="2"/>
        <v>Yes</v>
      </c>
    </row>
    <row r="12" spans="1:11" x14ac:dyDescent="0.25">
      <c r="A12" s="114" t="s">
        <v>936</v>
      </c>
      <c r="B12" s="42" t="s">
        <v>213</v>
      </c>
      <c r="C12" s="5">
        <v>1.1341279351</v>
      </c>
      <c r="D12" s="5" t="str">
        <f t="shared" si="0"/>
        <v>N/A</v>
      </c>
      <c r="E12" s="5">
        <v>1.0490448107000001</v>
      </c>
      <c r="F12" s="5" t="str">
        <f t="shared" si="0"/>
        <v>N/A</v>
      </c>
      <c r="G12" s="5">
        <v>1.1033884347</v>
      </c>
      <c r="H12" s="5" t="str">
        <f t="shared" si="1"/>
        <v>N/A</v>
      </c>
      <c r="I12" s="6">
        <v>-7.5</v>
      </c>
      <c r="J12" s="6">
        <v>5.18</v>
      </c>
      <c r="K12" s="91" t="str">
        <f t="shared" si="2"/>
        <v>Yes</v>
      </c>
    </row>
    <row r="13" spans="1:11" x14ac:dyDescent="0.25">
      <c r="A13" s="114" t="s">
        <v>51</v>
      </c>
      <c r="B13" s="42" t="s">
        <v>213</v>
      </c>
      <c r="C13" s="5">
        <v>100</v>
      </c>
      <c r="D13" s="5" t="str">
        <f t="shared" si="0"/>
        <v>N/A</v>
      </c>
      <c r="E13" s="5">
        <v>100</v>
      </c>
      <c r="F13" s="5" t="str">
        <f t="shared" si="0"/>
        <v>N/A</v>
      </c>
      <c r="G13" s="5">
        <v>100</v>
      </c>
      <c r="H13" s="5" t="str">
        <f t="shared" si="1"/>
        <v>N/A</v>
      </c>
      <c r="I13" s="6">
        <v>0</v>
      </c>
      <c r="J13" s="6">
        <v>0</v>
      </c>
      <c r="K13" s="91" t="str">
        <f t="shared" si="2"/>
        <v>Yes</v>
      </c>
    </row>
    <row r="14" spans="1:11" x14ac:dyDescent="0.25">
      <c r="A14" s="114" t="s">
        <v>52</v>
      </c>
      <c r="B14" s="42" t="s">
        <v>213</v>
      </c>
      <c r="C14" s="5">
        <v>0</v>
      </c>
      <c r="D14" s="5" t="str">
        <f t="shared" si="0"/>
        <v>N/A</v>
      </c>
      <c r="E14" s="5">
        <v>0</v>
      </c>
      <c r="F14" s="5" t="str">
        <f t="shared" si="0"/>
        <v>N/A</v>
      </c>
      <c r="G14" s="5">
        <v>0</v>
      </c>
      <c r="H14" s="5" t="str">
        <f t="shared" si="1"/>
        <v>N/A</v>
      </c>
      <c r="I14" s="6" t="s">
        <v>1747</v>
      </c>
      <c r="J14" s="6" t="s">
        <v>1747</v>
      </c>
      <c r="K14" s="91" t="str">
        <f t="shared" si="2"/>
        <v>N/A</v>
      </c>
    </row>
    <row r="15" spans="1:11" x14ac:dyDescent="0.25">
      <c r="A15" s="114" t="s">
        <v>164</v>
      </c>
      <c r="B15" s="42" t="s">
        <v>213</v>
      </c>
      <c r="C15" s="5">
        <v>96.458546785999999</v>
      </c>
      <c r="D15" s="5" t="str">
        <f t="shared" si="0"/>
        <v>N/A</v>
      </c>
      <c r="E15" s="5">
        <v>97.479419203000006</v>
      </c>
      <c r="F15" s="5" t="str">
        <f t="shared" si="0"/>
        <v>N/A</v>
      </c>
      <c r="G15" s="5">
        <v>99.170518901999998</v>
      </c>
      <c r="H15" s="5" t="str">
        <f t="shared" si="1"/>
        <v>N/A</v>
      </c>
      <c r="I15" s="6">
        <v>1.0580000000000001</v>
      </c>
      <c r="J15" s="6">
        <v>1.7350000000000001</v>
      </c>
      <c r="K15" s="91" t="str">
        <f t="shared" si="2"/>
        <v>Yes</v>
      </c>
    </row>
    <row r="16" spans="1:11" x14ac:dyDescent="0.25">
      <c r="A16" s="114" t="s">
        <v>165</v>
      </c>
      <c r="B16" s="42" t="s">
        <v>213</v>
      </c>
      <c r="C16" s="5">
        <v>99.991852602999998</v>
      </c>
      <c r="D16" s="5" t="str">
        <f t="shared" si="0"/>
        <v>N/A</v>
      </c>
      <c r="E16" s="5">
        <v>99.992256424999994</v>
      </c>
      <c r="F16" s="5" t="str">
        <f t="shared" si="0"/>
        <v>N/A</v>
      </c>
      <c r="G16" s="5">
        <v>99.999392845000003</v>
      </c>
      <c r="H16" s="5" t="str">
        <f t="shared" si="1"/>
        <v>N/A</v>
      </c>
      <c r="I16" s="6">
        <v>4.0000000000000002E-4</v>
      </c>
      <c r="J16" s="6">
        <v>7.1000000000000004E-3</v>
      </c>
      <c r="K16" s="91" t="str">
        <f t="shared" si="2"/>
        <v>Yes</v>
      </c>
    </row>
    <row r="17" spans="1:11" x14ac:dyDescent="0.25">
      <c r="A17" s="114" t="s">
        <v>21</v>
      </c>
      <c r="B17" s="42" t="s">
        <v>213</v>
      </c>
      <c r="C17" s="5">
        <v>99.791728957000004</v>
      </c>
      <c r="D17" s="5" t="str">
        <f t="shared" si="0"/>
        <v>N/A</v>
      </c>
      <c r="E17" s="5">
        <v>99.911723241999994</v>
      </c>
      <c r="F17" s="5" t="str">
        <f t="shared" si="0"/>
        <v>N/A</v>
      </c>
      <c r="G17" s="5">
        <v>99.890926360999998</v>
      </c>
      <c r="H17" s="5" t="str">
        <f t="shared" si="1"/>
        <v>N/A</v>
      </c>
      <c r="I17" s="6">
        <v>0.1202</v>
      </c>
      <c r="J17" s="6">
        <v>-2.1000000000000001E-2</v>
      </c>
      <c r="K17" s="91" t="str">
        <f t="shared" si="2"/>
        <v>Yes</v>
      </c>
    </row>
    <row r="18" spans="1:11" x14ac:dyDescent="0.25">
      <c r="A18" s="114" t="s">
        <v>53</v>
      </c>
      <c r="B18" s="42" t="s">
        <v>213</v>
      </c>
      <c r="C18" s="5">
        <v>90.261938818999994</v>
      </c>
      <c r="D18" s="5" t="str">
        <f t="shared" si="0"/>
        <v>N/A</v>
      </c>
      <c r="E18" s="5">
        <v>74.113399139999999</v>
      </c>
      <c r="F18" s="5" t="str">
        <f t="shared" si="0"/>
        <v>N/A</v>
      </c>
      <c r="G18" s="5">
        <v>63.416785322000003</v>
      </c>
      <c r="H18" s="5" t="str">
        <f t="shared" si="1"/>
        <v>N/A</v>
      </c>
      <c r="I18" s="6">
        <v>-17.899999999999999</v>
      </c>
      <c r="J18" s="6">
        <v>-14.4</v>
      </c>
      <c r="K18" s="91" t="str">
        <f t="shared" si="2"/>
        <v>Yes</v>
      </c>
    </row>
    <row r="19" spans="1:11" x14ac:dyDescent="0.25">
      <c r="A19" s="90" t="s">
        <v>675</v>
      </c>
      <c r="B19" s="42" t="s">
        <v>213</v>
      </c>
      <c r="C19" s="5">
        <v>99.657117557999996</v>
      </c>
      <c r="D19" s="5" t="str">
        <f t="shared" ref="D19:D21" si="3">IF($B19="N/A","N/A",IF(C19&lt;0,"No","Yes"))</f>
        <v>N/A</v>
      </c>
      <c r="E19" s="5">
        <v>99.480992217999997</v>
      </c>
      <c r="F19" s="5" t="str">
        <f t="shared" ref="F19:F21" si="4">IF($B19="N/A","N/A",IF(E19&lt;0,"No","Yes"))</f>
        <v>N/A</v>
      </c>
      <c r="G19" s="5">
        <v>99.475266149999996</v>
      </c>
      <c r="H19" s="5" t="str">
        <f t="shared" ref="H19:H22" si="5">IF($B19="N/A","N/A",IF(G19&lt;0,"No","Yes"))</f>
        <v>N/A</v>
      </c>
      <c r="I19" s="6">
        <v>-0.17699999999999999</v>
      </c>
      <c r="J19" s="6">
        <v>-6.0000000000000001E-3</v>
      </c>
      <c r="K19" s="91" t="str">
        <f>IF(J19="Div by 0", "N/A", IF(J19="N/A","N/A", IF(J19&gt;30, "No", IF(J19&lt;-30, "No", "Yes"))))</f>
        <v>Yes</v>
      </c>
    </row>
    <row r="20" spans="1:11" x14ac:dyDescent="0.25">
      <c r="A20" s="90" t="s">
        <v>676</v>
      </c>
      <c r="B20" s="42" t="s">
        <v>213</v>
      </c>
      <c r="C20" s="5">
        <v>99.999795034000002</v>
      </c>
      <c r="D20" s="5" t="str">
        <f t="shared" si="3"/>
        <v>N/A</v>
      </c>
      <c r="E20" s="5">
        <v>100</v>
      </c>
      <c r="F20" s="5" t="str">
        <f t="shared" si="4"/>
        <v>N/A</v>
      </c>
      <c r="G20" s="5">
        <v>99.995080256999998</v>
      </c>
      <c r="H20" s="5" t="str">
        <f t="shared" si="5"/>
        <v>N/A</v>
      </c>
      <c r="I20" s="6">
        <v>2.0000000000000001E-4</v>
      </c>
      <c r="J20" s="6">
        <v>-5.0000000000000001E-3</v>
      </c>
      <c r="K20" s="91" t="str">
        <f>IF(J20="Div by 0", "N/A", IF(J20="N/A","N/A", IF(J20&gt;30, "No", IF(J20&lt;-30, "No", "Yes"))))</f>
        <v>Yes</v>
      </c>
    </row>
    <row r="21" spans="1:11" x14ac:dyDescent="0.25">
      <c r="A21" s="90" t="s">
        <v>677</v>
      </c>
      <c r="B21" s="42" t="s">
        <v>213</v>
      </c>
      <c r="C21" s="5">
        <v>99.999795034000002</v>
      </c>
      <c r="D21" s="5" t="str">
        <f t="shared" si="3"/>
        <v>N/A</v>
      </c>
      <c r="E21" s="5">
        <v>100</v>
      </c>
      <c r="F21" s="5" t="str">
        <f t="shared" si="4"/>
        <v>N/A</v>
      </c>
      <c r="G21" s="5">
        <v>99.995080256999998</v>
      </c>
      <c r="H21" s="5" t="str">
        <f t="shared" si="5"/>
        <v>N/A</v>
      </c>
      <c r="I21" s="6">
        <v>2.0000000000000001E-4</v>
      </c>
      <c r="J21" s="6">
        <v>-5.0000000000000001E-3</v>
      </c>
      <c r="K21" s="91" t="str">
        <f>IF(J21="Div by 0", "N/A", IF(J21="N/A","N/A", IF(J21&gt;30, "No", IF(J21&lt;-30, "No", "Yes"))))</f>
        <v>Yes</v>
      </c>
    </row>
    <row r="22" spans="1:11" ht="16.5" customHeight="1" x14ac:dyDescent="0.25">
      <c r="A22" s="90" t="s">
        <v>1700</v>
      </c>
      <c r="B22" s="42" t="s">
        <v>213</v>
      </c>
      <c r="C22" s="5">
        <v>63.302995807999999</v>
      </c>
      <c r="D22" s="5" t="str">
        <f t="shared" ref="D22:D31" si="6">IF($B22="N/A","N/A",IF(C22&lt;0,"No","Yes"))</f>
        <v>N/A</v>
      </c>
      <c r="E22" s="5">
        <v>60.092676476999998</v>
      </c>
      <c r="F22" s="5" t="str">
        <f t="shared" ref="F22:F31" si="7">IF($B22="N/A","N/A",IF(E22&lt;0,"No","Yes"))</f>
        <v>N/A</v>
      </c>
      <c r="G22" s="5">
        <v>56.945288087999998</v>
      </c>
      <c r="H22" s="5" t="str">
        <f t="shared" si="5"/>
        <v>N/A</v>
      </c>
      <c r="I22" s="6">
        <v>-5.07</v>
      </c>
      <c r="J22" s="6">
        <v>-5.24</v>
      </c>
      <c r="K22" s="91" t="str">
        <f t="shared" ref="K22:K31" si="8">IF(J22="Div by 0", "N/A", IF(J22="N/A","N/A", IF(J22&gt;30, "No", IF(J22&lt;-30, "No", "Yes"))))</f>
        <v>Yes</v>
      </c>
    </row>
    <row r="23" spans="1:11" x14ac:dyDescent="0.25">
      <c r="A23" s="90" t="s">
        <v>939</v>
      </c>
      <c r="B23" s="42" t="s">
        <v>213</v>
      </c>
      <c r="C23" s="5">
        <v>36.527702302999998</v>
      </c>
      <c r="D23" s="5" t="str">
        <f t="shared" si="6"/>
        <v>N/A</v>
      </c>
      <c r="E23" s="5">
        <v>39.522703135999997</v>
      </c>
      <c r="F23" s="5" t="str">
        <f t="shared" si="7"/>
        <v>N/A</v>
      </c>
      <c r="G23" s="5">
        <v>42.359715684000001</v>
      </c>
      <c r="H23" s="5" t="str">
        <f t="shared" ref="H23:H31" si="9">IF($B23="N/A","N/A",IF(G23&lt;0,"No","Yes"))</f>
        <v>N/A</v>
      </c>
      <c r="I23" s="6">
        <v>8.1989999999999998</v>
      </c>
      <c r="J23" s="6">
        <v>7.1779999999999999</v>
      </c>
      <c r="K23" s="91" t="str">
        <f t="shared" si="8"/>
        <v>Yes</v>
      </c>
    </row>
    <row r="24" spans="1:11" ht="25" x14ac:dyDescent="0.25">
      <c r="A24" s="90" t="s">
        <v>940</v>
      </c>
      <c r="B24" s="42" t="s">
        <v>213</v>
      </c>
      <c r="C24" s="5">
        <v>2.1290839799999999E-2</v>
      </c>
      <c r="D24" s="5" t="str">
        <f t="shared" si="6"/>
        <v>N/A</v>
      </c>
      <c r="E24" s="5">
        <v>0.13446440300000001</v>
      </c>
      <c r="F24" s="5" t="str">
        <f t="shared" si="7"/>
        <v>N/A</v>
      </c>
      <c r="G24" s="5">
        <v>0.25396943309999997</v>
      </c>
      <c r="H24" s="5" t="str">
        <f t="shared" si="9"/>
        <v>N/A</v>
      </c>
      <c r="I24" s="6">
        <v>531.6</v>
      </c>
      <c r="J24" s="6">
        <v>88.87</v>
      </c>
      <c r="K24" s="91" t="str">
        <f t="shared" si="8"/>
        <v>No</v>
      </c>
    </row>
    <row r="25" spans="1:11" x14ac:dyDescent="0.25">
      <c r="A25" s="114" t="s">
        <v>166</v>
      </c>
      <c r="B25" s="42" t="s">
        <v>213</v>
      </c>
      <c r="C25" s="5">
        <v>99.999795034000002</v>
      </c>
      <c r="D25" s="5" t="str">
        <f t="shared" si="6"/>
        <v>N/A</v>
      </c>
      <c r="E25" s="5">
        <v>100</v>
      </c>
      <c r="F25" s="5" t="str">
        <f t="shared" si="7"/>
        <v>N/A</v>
      </c>
      <c r="G25" s="5">
        <v>99.995080256999998</v>
      </c>
      <c r="H25" s="5" t="str">
        <f t="shared" si="9"/>
        <v>N/A</v>
      </c>
      <c r="I25" s="6">
        <v>2.0000000000000001E-4</v>
      </c>
      <c r="J25" s="6">
        <v>-5.0000000000000001E-3</v>
      </c>
      <c r="K25" s="91" t="str">
        <f t="shared" si="8"/>
        <v>Yes</v>
      </c>
    </row>
    <row r="26" spans="1:11" x14ac:dyDescent="0.25">
      <c r="A26" s="114" t="s">
        <v>167</v>
      </c>
      <c r="B26" s="42" t="s">
        <v>213</v>
      </c>
      <c r="C26" s="5">
        <v>99.999795034000002</v>
      </c>
      <c r="D26" s="5" t="str">
        <f t="shared" si="6"/>
        <v>N/A</v>
      </c>
      <c r="E26" s="5">
        <v>100</v>
      </c>
      <c r="F26" s="5" t="str">
        <f t="shared" si="7"/>
        <v>N/A</v>
      </c>
      <c r="G26" s="5">
        <v>99.995080256999998</v>
      </c>
      <c r="H26" s="5" t="str">
        <f t="shared" si="9"/>
        <v>N/A</v>
      </c>
      <c r="I26" s="6">
        <v>2.0000000000000001E-4</v>
      </c>
      <c r="J26" s="6">
        <v>-5.0000000000000001E-3</v>
      </c>
      <c r="K26" s="91" t="str">
        <f t="shared" si="8"/>
        <v>Yes</v>
      </c>
    </row>
    <row r="27" spans="1:11" x14ac:dyDescent="0.25">
      <c r="A27" s="114" t="s">
        <v>168</v>
      </c>
      <c r="B27" s="42" t="s">
        <v>213</v>
      </c>
      <c r="C27" s="5">
        <v>99.999795034000002</v>
      </c>
      <c r="D27" s="5" t="str">
        <f t="shared" si="6"/>
        <v>N/A</v>
      </c>
      <c r="E27" s="5">
        <v>100</v>
      </c>
      <c r="F27" s="5" t="str">
        <f t="shared" si="7"/>
        <v>N/A</v>
      </c>
      <c r="G27" s="5">
        <v>99.995080256999998</v>
      </c>
      <c r="H27" s="5" t="str">
        <f t="shared" si="9"/>
        <v>N/A</v>
      </c>
      <c r="I27" s="6">
        <v>2.0000000000000001E-4</v>
      </c>
      <c r="J27" s="6">
        <v>-5.0000000000000001E-3</v>
      </c>
      <c r="K27" s="91" t="str">
        <f t="shared" si="8"/>
        <v>Yes</v>
      </c>
    </row>
    <row r="28" spans="1:11" x14ac:dyDescent="0.25">
      <c r="A28" s="114" t="s">
        <v>54</v>
      </c>
      <c r="B28" s="42" t="s">
        <v>213</v>
      </c>
      <c r="C28" s="5">
        <v>14.41881772</v>
      </c>
      <c r="D28" s="5" t="str">
        <f t="shared" si="6"/>
        <v>N/A</v>
      </c>
      <c r="E28" s="5">
        <v>13.387708918</v>
      </c>
      <c r="F28" s="5" t="str">
        <f t="shared" si="7"/>
        <v>N/A</v>
      </c>
      <c r="G28" s="5">
        <v>13.27985844</v>
      </c>
      <c r="H28" s="5" t="str">
        <f t="shared" si="9"/>
        <v>N/A</v>
      </c>
      <c r="I28" s="6">
        <v>-7.15</v>
      </c>
      <c r="J28" s="6">
        <v>-0.80600000000000005</v>
      </c>
      <c r="K28" s="91" t="str">
        <f t="shared" si="8"/>
        <v>Yes</v>
      </c>
    </row>
    <row r="29" spans="1:11" x14ac:dyDescent="0.25">
      <c r="A29" s="114" t="s">
        <v>55</v>
      </c>
      <c r="B29" s="42" t="s">
        <v>213</v>
      </c>
      <c r="C29" s="5">
        <v>85.580977313999995</v>
      </c>
      <c r="D29" s="5" t="str">
        <f t="shared" si="6"/>
        <v>N/A</v>
      </c>
      <c r="E29" s="5">
        <v>86.612291081999999</v>
      </c>
      <c r="F29" s="5" t="str">
        <f t="shared" si="7"/>
        <v>N/A</v>
      </c>
      <c r="G29" s="5">
        <v>86.715221817</v>
      </c>
      <c r="H29" s="5" t="str">
        <f t="shared" si="9"/>
        <v>N/A</v>
      </c>
      <c r="I29" s="6">
        <v>1.2050000000000001</v>
      </c>
      <c r="J29" s="6">
        <v>0.1188</v>
      </c>
      <c r="K29" s="91" t="str">
        <f t="shared" si="8"/>
        <v>Yes</v>
      </c>
    </row>
    <row r="30" spans="1:11" x14ac:dyDescent="0.25">
      <c r="A30" s="114" t="s">
        <v>56</v>
      </c>
      <c r="B30" s="42" t="s">
        <v>213</v>
      </c>
      <c r="C30" s="5">
        <v>77.923628144000006</v>
      </c>
      <c r="D30" s="5" t="str">
        <f t="shared" si="6"/>
        <v>N/A</v>
      </c>
      <c r="E30" s="5">
        <v>83.030241528000005</v>
      </c>
      <c r="F30" s="5" t="str">
        <f t="shared" si="7"/>
        <v>N/A</v>
      </c>
      <c r="G30" s="5">
        <v>84.542945646999996</v>
      </c>
      <c r="H30" s="5" t="str">
        <f t="shared" si="9"/>
        <v>N/A</v>
      </c>
      <c r="I30" s="6">
        <v>6.5529999999999999</v>
      </c>
      <c r="J30" s="6">
        <v>1.8220000000000001</v>
      </c>
      <c r="K30" s="91" t="str">
        <f t="shared" si="8"/>
        <v>Yes</v>
      </c>
    </row>
    <row r="31" spans="1:11" x14ac:dyDescent="0.25">
      <c r="A31" s="115" t="s">
        <v>57</v>
      </c>
      <c r="B31" s="121" t="s">
        <v>213</v>
      </c>
      <c r="C31" s="100">
        <v>16.207325125000001</v>
      </c>
      <c r="D31" s="100" t="str">
        <f t="shared" si="6"/>
        <v>N/A</v>
      </c>
      <c r="E31" s="100">
        <v>13.629402585999999</v>
      </c>
      <c r="F31" s="100" t="str">
        <f t="shared" si="7"/>
        <v>N/A</v>
      </c>
      <c r="G31" s="100">
        <v>12.650131391</v>
      </c>
      <c r="H31" s="100" t="str">
        <f t="shared" si="9"/>
        <v>N/A</v>
      </c>
      <c r="I31" s="101">
        <v>-15.9</v>
      </c>
      <c r="J31" s="101">
        <v>-7.18</v>
      </c>
      <c r="K31" s="102" t="str">
        <f t="shared" si="8"/>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1011484</v>
      </c>
      <c r="D7" s="39" t="str">
        <f>IF($B7="N/A","N/A",IF(C7&gt;10,"No",IF(C7&lt;-10,"No","Yes")))</f>
        <v>N/A</v>
      </c>
      <c r="E7" s="17">
        <v>1016523</v>
      </c>
      <c r="F7" s="39" t="str">
        <f>IF($B7="N/A","N/A",IF(E7&gt;10,"No",IF(E7&lt;-10,"No","Yes")))</f>
        <v>N/A</v>
      </c>
      <c r="G7" s="17">
        <v>1013043</v>
      </c>
      <c r="H7" s="39" t="str">
        <f>IF($B7="N/A","N/A",IF(G7&gt;10,"No",IF(G7&lt;-10,"No","Yes")))</f>
        <v>N/A</v>
      </c>
      <c r="I7" s="40">
        <v>0.49819999999999998</v>
      </c>
      <c r="J7" s="40">
        <v>-0.34200000000000003</v>
      </c>
      <c r="K7" s="41" t="s">
        <v>736</v>
      </c>
      <c r="L7" s="92" t="str">
        <f>IF(J7="Div by 0", "N/A", IF(K7="N/A","N/A", IF(J7&gt;VALUE(MID(K7,1,2)), "No", IF(J7&lt;-1*VALUE(MID(K7,1,2)), "No", "Yes"))))</f>
        <v>Yes</v>
      </c>
    </row>
    <row r="8" spans="1:12" x14ac:dyDescent="0.25">
      <c r="A8" s="90" t="s">
        <v>58</v>
      </c>
      <c r="B8" s="21" t="s">
        <v>213</v>
      </c>
      <c r="C8" s="26">
        <v>5371809347</v>
      </c>
      <c r="D8" s="7" t="str">
        <f>IF($B8="N/A","N/A",IF(C8&gt;10,"No",IF(C8&lt;-10,"No","Yes")))</f>
        <v>N/A</v>
      </c>
      <c r="E8" s="26">
        <v>5079171202</v>
      </c>
      <c r="F8" s="7" t="str">
        <f>IF($B8="N/A","N/A",IF(E8&gt;10,"No",IF(E8&lt;-10,"No","Yes")))</f>
        <v>N/A</v>
      </c>
      <c r="G8" s="26">
        <v>5722637350</v>
      </c>
      <c r="H8" s="7" t="str">
        <f>IF($B8="N/A","N/A",IF(G8&gt;10,"No",IF(G8&lt;-10,"No","Yes")))</f>
        <v>N/A</v>
      </c>
      <c r="I8" s="8">
        <v>-5.45</v>
      </c>
      <c r="J8" s="8">
        <v>12.67</v>
      </c>
      <c r="K8" s="25" t="s">
        <v>736</v>
      </c>
      <c r="L8" s="91" t="str">
        <f>IF(J8="Div by 0", "N/A", IF(K8="N/A","N/A", IF(J8&gt;VALUE(MID(K8,1,2)), "No", IF(J8&lt;-1*VALUE(MID(K8,1,2)), "No", "Yes"))))</f>
        <v>Yes</v>
      </c>
    </row>
    <row r="9" spans="1:12" x14ac:dyDescent="0.25">
      <c r="A9" s="122" t="s">
        <v>941</v>
      </c>
      <c r="B9" s="5" t="s">
        <v>213</v>
      </c>
      <c r="C9" s="4">
        <v>6.6083101660999999</v>
      </c>
      <c r="D9" s="7" t="str">
        <f>IF($B9="N/A","N/A",IF(C9&gt;10,"No",IF(C9&lt;-10,"No","Yes")))</f>
        <v>N/A</v>
      </c>
      <c r="E9" s="4">
        <v>6.5699448020000002</v>
      </c>
      <c r="F9" s="7" t="str">
        <f>IF($B9="N/A","N/A",IF(E9&gt;10,"No",IF(E9&lt;-10,"No","Yes")))</f>
        <v>N/A</v>
      </c>
      <c r="G9" s="4">
        <v>6.4846210871999999</v>
      </c>
      <c r="H9" s="7" t="str">
        <f>IF($B9="N/A","N/A",IF(G9&gt;10,"No",IF(G9&lt;-10,"No","Yes")))</f>
        <v>N/A</v>
      </c>
      <c r="I9" s="8">
        <v>-0.58099999999999996</v>
      </c>
      <c r="J9" s="8">
        <v>-1.3</v>
      </c>
      <c r="K9" s="5" t="s">
        <v>213</v>
      </c>
      <c r="L9" s="91" t="str">
        <f>IF(J9="Div by 0", "N/A", IF(K9="N/A","N/A", IF(J9&gt;VALUE(MID(K9,1,2)), "No", IF(J9&lt;-1*VALUE(MID(K9,1,2)), "No", "Yes"))))</f>
        <v>N/A</v>
      </c>
    </row>
    <row r="10" spans="1:12" x14ac:dyDescent="0.25">
      <c r="A10" s="122" t="s">
        <v>942</v>
      </c>
      <c r="B10" s="5" t="s">
        <v>213</v>
      </c>
      <c r="C10" s="4">
        <v>4.3805932669000001</v>
      </c>
      <c r="D10" s="7" t="str">
        <f t="shared" ref="D10:D20" si="0">IF($B10="N/A","N/A",IF(C10&gt;10,"No",IF(C10&lt;-10,"No","Yes")))</f>
        <v>N/A</v>
      </c>
      <c r="E10" s="4">
        <v>4.4514487129000004</v>
      </c>
      <c r="F10" s="7" t="str">
        <f t="shared" ref="F10:F20" si="1">IF($B10="N/A","N/A",IF(E10&gt;10,"No",IF(E10&lt;-10,"No","Yes")))</f>
        <v>N/A</v>
      </c>
      <c r="G10" s="4">
        <v>4.9190409489000002</v>
      </c>
      <c r="H10" s="7" t="str">
        <f t="shared" ref="H10:H20" si="2">IF($B10="N/A","N/A",IF(G10&gt;10,"No",IF(G10&lt;-10,"No","Yes")))</f>
        <v>N/A</v>
      </c>
      <c r="I10" s="8">
        <v>1.617</v>
      </c>
      <c r="J10" s="8">
        <v>10.5</v>
      </c>
      <c r="K10" s="5" t="s">
        <v>213</v>
      </c>
      <c r="L10" s="91" t="str">
        <f t="shared" ref="L10:L27" si="3">IF(J10="Div by 0", "N/A", IF(K10="N/A","N/A", IF(J10&gt;VALUE(MID(K10,1,2)), "No", IF(J10&lt;-1*VALUE(MID(K10,1,2)), "No", "Yes"))))</f>
        <v>N/A</v>
      </c>
    </row>
    <row r="11" spans="1:12" x14ac:dyDescent="0.25">
      <c r="A11" s="122" t="s">
        <v>943</v>
      </c>
      <c r="B11" s="5" t="s">
        <v>213</v>
      </c>
      <c r="C11" s="4">
        <v>6.9837980630000001</v>
      </c>
      <c r="D11" s="7" t="str">
        <f t="shared" si="0"/>
        <v>N/A</v>
      </c>
      <c r="E11" s="4">
        <v>7.1444522160000004</v>
      </c>
      <c r="F11" s="7" t="str">
        <f t="shared" si="1"/>
        <v>N/A</v>
      </c>
      <c r="G11" s="4">
        <v>7.3683940365999998</v>
      </c>
      <c r="H11" s="7" t="str">
        <f t="shared" si="2"/>
        <v>N/A</v>
      </c>
      <c r="I11" s="8">
        <v>2.2999999999999998</v>
      </c>
      <c r="J11" s="8">
        <v>3.1339999999999999</v>
      </c>
      <c r="K11" s="5" t="s">
        <v>213</v>
      </c>
      <c r="L11" s="91" t="str">
        <f t="shared" si="3"/>
        <v>N/A</v>
      </c>
    </row>
    <row r="12" spans="1:12" x14ac:dyDescent="0.25">
      <c r="A12" s="122" t="s">
        <v>944</v>
      </c>
      <c r="B12" s="5" t="s">
        <v>213</v>
      </c>
      <c r="C12" s="4">
        <v>0.17419949300000001</v>
      </c>
      <c r="D12" s="7" t="str">
        <f t="shared" si="0"/>
        <v>N/A</v>
      </c>
      <c r="E12" s="4">
        <v>0.1638920123</v>
      </c>
      <c r="F12" s="7" t="str">
        <f t="shared" si="1"/>
        <v>N/A</v>
      </c>
      <c r="G12" s="4">
        <v>0.3623735616</v>
      </c>
      <c r="H12" s="7" t="str">
        <f t="shared" si="2"/>
        <v>N/A</v>
      </c>
      <c r="I12" s="8">
        <v>-5.92</v>
      </c>
      <c r="J12" s="8">
        <v>121.1</v>
      </c>
      <c r="K12" s="5" t="s">
        <v>213</v>
      </c>
      <c r="L12" s="91" t="str">
        <f t="shared" si="3"/>
        <v>N/A</v>
      </c>
    </row>
    <row r="13" spans="1:12" x14ac:dyDescent="0.25">
      <c r="A13" s="122" t="s">
        <v>945</v>
      </c>
      <c r="B13" s="7" t="s">
        <v>213</v>
      </c>
      <c r="C13" s="4">
        <v>24.476215145000001</v>
      </c>
      <c r="D13" s="7" t="str">
        <f t="shared" si="0"/>
        <v>N/A</v>
      </c>
      <c r="E13" s="4">
        <v>3.8173263173</v>
      </c>
      <c r="F13" s="7" t="str">
        <f t="shared" si="1"/>
        <v>N/A</v>
      </c>
      <c r="G13" s="4">
        <v>3.8382378634999998</v>
      </c>
      <c r="H13" s="7" t="str">
        <f t="shared" si="2"/>
        <v>N/A</v>
      </c>
      <c r="I13" s="8">
        <v>-84.4</v>
      </c>
      <c r="J13" s="8">
        <v>0.54779999999999995</v>
      </c>
      <c r="K13" s="5" t="s">
        <v>213</v>
      </c>
      <c r="L13" s="91" t="str">
        <f t="shared" si="3"/>
        <v>N/A</v>
      </c>
    </row>
    <row r="14" spans="1:12" ht="12.75" customHeight="1" x14ac:dyDescent="0.25">
      <c r="A14" s="122" t="s">
        <v>946</v>
      </c>
      <c r="B14" s="7" t="s">
        <v>213</v>
      </c>
      <c r="C14" s="4">
        <v>15.447995222999999</v>
      </c>
      <c r="D14" s="7" t="str">
        <f t="shared" si="0"/>
        <v>N/A</v>
      </c>
      <c r="E14" s="4">
        <v>66.509955997000006</v>
      </c>
      <c r="F14" s="7" t="str">
        <f t="shared" si="1"/>
        <v>N/A</v>
      </c>
      <c r="G14" s="4">
        <v>66.043988260999996</v>
      </c>
      <c r="H14" s="7" t="str">
        <f t="shared" si="2"/>
        <v>N/A</v>
      </c>
      <c r="I14" s="8">
        <v>330.5</v>
      </c>
      <c r="J14" s="8">
        <v>-0.70099999999999996</v>
      </c>
      <c r="K14" s="5" t="s">
        <v>213</v>
      </c>
      <c r="L14" s="91" t="str">
        <f t="shared" si="3"/>
        <v>N/A</v>
      </c>
    </row>
    <row r="15" spans="1:12" x14ac:dyDescent="0.25">
      <c r="A15" s="122" t="s">
        <v>947</v>
      </c>
      <c r="B15" s="7" t="s">
        <v>213</v>
      </c>
      <c r="C15" s="4">
        <v>0.1329729388</v>
      </c>
      <c r="D15" s="7" t="str">
        <f t="shared" si="0"/>
        <v>N/A</v>
      </c>
      <c r="E15" s="4">
        <v>2.6757879599999999E-2</v>
      </c>
      <c r="F15" s="7" t="str">
        <f t="shared" si="1"/>
        <v>N/A</v>
      </c>
      <c r="G15" s="4">
        <v>3.9682422199999998E-2</v>
      </c>
      <c r="H15" s="7" t="str">
        <f t="shared" si="2"/>
        <v>N/A</v>
      </c>
      <c r="I15" s="8">
        <v>-79.900000000000006</v>
      </c>
      <c r="J15" s="8">
        <v>48.3</v>
      </c>
      <c r="K15" s="5" t="s">
        <v>213</v>
      </c>
      <c r="L15" s="91" t="str">
        <f t="shared" si="3"/>
        <v>N/A</v>
      </c>
    </row>
    <row r="16" spans="1:12" ht="12.75" customHeight="1" x14ac:dyDescent="0.25">
      <c r="A16" s="122" t="s">
        <v>948</v>
      </c>
      <c r="B16" s="7" t="s">
        <v>213</v>
      </c>
      <c r="C16" s="4">
        <v>41.795915704000002</v>
      </c>
      <c r="D16" s="7" t="str">
        <f t="shared" si="0"/>
        <v>N/A</v>
      </c>
      <c r="E16" s="4">
        <v>11.316222063</v>
      </c>
      <c r="F16" s="7" t="str">
        <f t="shared" si="1"/>
        <v>N/A</v>
      </c>
      <c r="G16" s="4">
        <v>10.943661819000001</v>
      </c>
      <c r="H16" s="7" t="str">
        <f t="shared" si="2"/>
        <v>N/A</v>
      </c>
      <c r="I16" s="8">
        <v>-72.900000000000006</v>
      </c>
      <c r="J16" s="8">
        <v>-3.29</v>
      </c>
      <c r="K16" s="5" t="s">
        <v>213</v>
      </c>
      <c r="L16" s="91" t="str">
        <f t="shared" si="3"/>
        <v>N/A</v>
      </c>
    </row>
    <row r="17" spans="1:12" ht="12.75" customHeight="1" x14ac:dyDescent="0.25">
      <c r="A17" s="122" t="s">
        <v>949</v>
      </c>
      <c r="B17" s="7" t="s">
        <v>213</v>
      </c>
      <c r="C17" s="4">
        <v>70.785697055</v>
      </c>
      <c r="D17" s="7" t="str">
        <f t="shared" si="0"/>
        <v>N/A</v>
      </c>
      <c r="E17" s="4">
        <v>19.611754973</v>
      </c>
      <c r="F17" s="7" t="str">
        <f t="shared" si="1"/>
        <v>N/A</v>
      </c>
      <c r="G17" s="4">
        <v>19.740623054</v>
      </c>
      <c r="H17" s="7" t="str">
        <f t="shared" si="2"/>
        <v>N/A</v>
      </c>
      <c r="I17" s="8">
        <v>-72.3</v>
      </c>
      <c r="J17" s="8">
        <v>0.65710000000000002</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14.821582104999999</v>
      </c>
      <c r="H18" s="7" t="str">
        <f t="shared" si="2"/>
        <v>N/A</v>
      </c>
      <c r="I18" s="8" t="s">
        <v>213</v>
      </c>
      <c r="J18" s="8" t="s">
        <v>213</v>
      </c>
      <c r="K18" s="5" t="s">
        <v>213</v>
      </c>
      <c r="L18" s="91" t="str">
        <f t="shared" si="3"/>
        <v>N/A</v>
      </c>
    </row>
    <row r="19" spans="1:12" ht="12.75" customHeight="1" x14ac:dyDescent="0.25">
      <c r="A19" s="122" t="s">
        <v>950</v>
      </c>
      <c r="B19" s="7" t="s">
        <v>213</v>
      </c>
      <c r="C19" s="4">
        <v>22.605992779000001</v>
      </c>
      <c r="D19" s="7" t="str">
        <f t="shared" si="0"/>
        <v>N/A</v>
      </c>
      <c r="E19" s="4">
        <v>73.818300225000002</v>
      </c>
      <c r="F19" s="7" t="str">
        <f t="shared" si="1"/>
        <v>N/A</v>
      </c>
      <c r="G19" s="4">
        <v>73.774755858999995</v>
      </c>
      <c r="H19" s="7" t="str">
        <f t="shared" si="2"/>
        <v>N/A</v>
      </c>
      <c r="I19" s="8">
        <v>226.5</v>
      </c>
      <c r="J19" s="8">
        <v>-5.8999999999999997E-2</v>
      </c>
      <c r="K19" s="5" t="s">
        <v>213</v>
      </c>
      <c r="L19" s="91" t="str">
        <f t="shared" si="3"/>
        <v>N/A</v>
      </c>
    </row>
    <row r="20" spans="1:12" ht="12.75" customHeight="1" x14ac:dyDescent="0.25">
      <c r="A20" s="123" t="s">
        <v>132</v>
      </c>
      <c r="B20" s="1" t="s">
        <v>213</v>
      </c>
      <c r="C20" s="22">
        <v>7525</v>
      </c>
      <c r="D20" s="7" t="str">
        <f t="shared" si="0"/>
        <v>N/A</v>
      </c>
      <c r="E20" s="22">
        <v>8521</v>
      </c>
      <c r="F20" s="7" t="str">
        <f t="shared" si="1"/>
        <v>N/A</v>
      </c>
      <c r="G20" s="22">
        <v>11782</v>
      </c>
      <c r="H20" s="7" t="str">
        <f t="shared" si="2"/>
        <v>N/A</v>
      </c>
      <c r="I20" s="8">
        <v>13.24</v>
      </c>
      <c r="J20" s="8">
        <v>38.270000000000003</v>
      </c>
      <c r="K20" s="22" t="s">
        <v>213</v>
      </c>
      <c r="L20" s="91" t="str">
        <f t="shared" si="3"/>
        <v>N/A</v>
      </c>
    </row>
    <row r="21" spans="1:12" ht="12.75" customHeight="1" x14ac:dyDescent="0.25">
      <c r="A21" s="123" t="s">
        <v>133</v>
      </c>
      <c r="B21" s="25" t="s">
        <v>276</v>
      </c>
      <c r="C21" s="4">
        <v>0.74395640460000001</v>
      </c>
      <c r="D21" s="7" t="str">
        <f>IF($B21="N/A","N/A",IF(C21&gt;=2,"No",IF(C21&lt;0,"No","Yes")))</f>
        <v>Yes</v>
      </c>
      <c r="E21" s="4">
        <v>0.83824960179999997</v>
      </c>
      <c r="F21" s="7" t="str">
        <f>IF($B21="N/A","N/A",IF(E21&gt;=2,"No",IF(E21&lt;0,"No","Yes")))</f>
        <v>Yes</v>
      </c>
      <c r="G21" s="4">
        <v>1.1630305919999999</v>
      </c>
      <c r="H21" s="7" t="str">
        <f>IF($B21="N/A","N/A",IF(G21&gt;=2,"No",IF(G21&lt;0,"No","Yes")))</f>
        <v>Yes</v>
      </c>
      <c r="I21" s="8">
        <v>12.67</v>
      </c>
      <c r="J21" s="8">
        <v>38.75</v>
      </c>
      <c r="K21" s="5" t="s">
        <v>213</v>
      </c>
      <c r="L21" s="91" t="str">
        <f t="shared" si="3"/>
        <v>N/A</v>
      </c>
    </row>
    <row r="22" spans="1:12" x14ac:dyDescent="0.25">
      <c r="A22" s="114" t="s">
        <v>134</v>
      </c>
      <c r="B22" s="25" t="s">
        <v>213</v>
      </c>
      <c r="C22" s="26">
        <v>21132587</v>
      </c>
      <c r="D22" s="7" t="str">
        <f t="shared" ref="D22:D27" si="4">IF($B22="N/A","N/A",IF(C22&gt;10,"No",IF(C22&lt;-10,"No","Yes")))</f>
        <v>N/A</v>
      </c>
      <c r="E22" s="26">
        <v>28097509</v>
      </c>
      <c r="F22" s="7" t="str">
        <f t="shared" ref="F22:F27" si="5">IF($B22="N/A","N/A",IF(E22&gt;10,"No",IF(E22&lt;-10,"No","Yes")))</f>
        <v>N/A</v>
      </c>
      <c r="G22" s="26">
        <v>55728578</v>
      </c>
      <c r="H22" s="7" t="str">
        <f t="shared" ref="H22:H27" si="6">IF($B22="N/A","N/A",IF(G22&gt;10,"No",IF(G22&lt;-10,"No","Yes")))</f>
        <v>N/A</v>
      </c>
      <c r="I22" s="8">
        <v>32.96</v>
      </c>
      <c r="J22" s="8">
        <v>98.34</v>
      </c>
      <c r="K22" s="5" t="s">
        <v>213</v>
      </c>
      <c r="L22" s="91" t="str">
        <f t="shared" si="3"/>
        <v>N/A</v>
      </c>
    </row>
    <row r="23" spans="1:12" x14ac:dyDescent="0.25">
      <c r="A23" s="114" t="s">
        <v>1694</v>
      </c>
      <c r="B23" s="25" t="s">
        <v>213</v>
      </c>
      <c r="C23" s="26">
        <v>2808.3172092999998</v>
      </c>
      <c r="D23" s="7" t="str">
        <f t="shared" si="4"/>
        <v>N/A</v>
      </c>
      <c r="E23" s="26">
        <v>3297.4426709999998</v>
      </c>
      <c r="F23" s="7" t="str">
        <f t="shared" si="5"/>
        <v>N/A</v>
      </c>
      <c r="G23" s="26">
        <v>4729.9760652000004</v>
      </c>
      <c r="H23" s="7" t="str">
        <f t="shared" si="6"/>
        <v>N/A</v>
      </c>
      <c r="I23" s="8">
        <v>17.420000000000002</v>
      </c>
      <c r="J23" s="8">
        <v>43.44</v>
      </c>
      <c r="K23" s="5" t="s">
        <v>213</v>
      </c>
      <c r="L23" s="91" t="str">
        <f t="shared" si="3"/>
        <v>N/A</v>
      </c>
    </row>
    <row r="24" spans="1:12" ht="12.75" customHeight="1" x14ac:dyDescent="0.25">
      <c r="A24" s="123" t="s">
        <v>135</v>
      </c>
      <c r="B24" s="21" t="s">
        <v>213</v>
      </c>
      <c r="C24" s="1">
        <v>3001</v>
      </c>
      <c r="D24" s="7" t="str">
        <f t="shared" si="4"/>
        <v>N/A</v>
      </c>
      <c r="E24" s="1">
        <v>3672</v>
      </c>
      <c r="F24" s="7" t="str">
        <f t="shared" si="5"/>
        <v>N/A</v>
      </c>
      <c r="G24" s="1">
        <v>5099</v>
      </c>
      <c r="H24" s="7" t="str">
        <f t="shared" si="6"/>
        <v>N/A</v>
      </c>
      <c r="I24" s="8">
        <v>22.36</v>
      </c>
      <c r="J24" s="8">
        <v>38.86</v>
      </c>
      <c r="K24" s="22" t="s">
        <v>213</v>
      </c>
      <c r="L24" s="91" t="str">
        <f t="shared" si="3"/>
        <v>N/A</v>
      </c>
    </row>
    <row r="25" spans="1:12" ht="12.75" customHeight="1" x14ac:dyDescent="0.25">
      <c r="A25" s="123" t="s">
        <v>136</v>
      </c>
      <c r="B25" s="21" t="s">
        <v>213</v>
      </c>
      <c r="C25" s="9">
        <v>0.2966927801</v>
      </c>
      <c r="D25" s="7" t="str">
        <f t="shared" si="4"/>
        <v>N/A</v>
      </c>
      <c r="E25" s="9">
        <v>0.36123137399999999</v>
      </c>
      <c r="F25" s="7" t="str">
        <f t="shared" si="5"/>
        <v>N/A</v>
      </c>
      <c r="G25" s="9">
        <v>0.5033350016</v>
      </c>
      <c r="H25" s="7" t="str">
        <f t="shared" si="6"/>
        <v>N/A</v>
      </c>
      <c r="I25" s="8">
        <v>21.75</v>
      </c>
      <c r="J25" s="8">
        <v>39.340000000000003</v>
      </c>
      <c r="K25" s="5" t="s">
        <v>213</v>
      </c>
      <c r="L25" s="91" t="str">
        <f t="shared" si="3"/>
        <v>N/A</v>
      </c>
    </row>
    <row r="26" spans="1:12" ht="25" x14ac:dyDescent="0.25">
      <c r="A26" s="114" t="s">
        <v>137</v>
      </c>
      <c r="B26" s="21" t="s">
        <v>213</v>
      </c>
      <c r="C26" s="10">
        <v>18282692</v>
      </c>
      <c r="D26" s="7" t="str">
        <f t="shared" si="4"/>
        <v>N/A</v>
      </c>
      <c r="E26" s="10">
        <v>24797261</v>
      </c>
      <c r="F26" s="7" t="str">
        <f t="shared" si="5"/>
        <v>N/A</v>
      </c>
      <c r="G26" s="10">
        <v>52931572</v>
      </c>
      <c r="H26" s="7" t="str">
        <f t="shared" si="6"/>
        <v>N/A</v>
      </c>
      <c r="I26" s="8">
        <v>35.630000000000003</v>
      </c>
      <c r="J26" s="8">
        <v>113.5</v>
      </c>
      <c r="K26" s="5" t="s">
        <v>213</v>
      </c>
      <c r="L26" s="91" t="str">
        <f t="shared" si="3"/>
        <v>N/A</v>
      </c>
    </row>
    <row r="27" spans="1:12" ht="25" x14ac:dyDescent="0.25">
      <c r="A27" s="114" t="s">
        <v>951</v>
      </c>
      <c r="B27" s="21" t="s">
        <v>213</v>
      </c>
      <c r="C27" s="10">
        <v>6092.1999334000002</v>
      </c>
      <c r="D27" s="7" t="str">
        <f t="shared" si="4"/>
        <v>N/A</v>
      </c>
      <c r="E27" s="10">
        <v>6753.0667211</v>
      </c>
      <c r="F27" s="7" t="str">
        <f t="shared" si="5"/>
        <v>N/A</v>
      </c>
      <c r="G27" s="10">
        <v>10380.775054</v>
      </c>
      <c r="H27" s="7" t="str">
        <f t="shared" si="6"/>
        <v>N/A</v>
      </c>
      <c r="I27" s="8">
        <v>10.85</v>
      </c>
      <c r="J27" s="8">
        <v>53.72</v>
      </c>
      <c r="K27" s="5" t="s">
        <v>213</v>
      </c>
      <c r="L27" s="91" t="str">
        <f t="shared" si="3"/>
        <v>N/A</v>
      </c>
    </row>
    <row r="28" spans="1:12" x14ac:dyDescent="0.25">
      <c r="A28" s="123" t="s">
        <v>138</v>
      </c>
      <c r="B28" s="1" t="s">
        <v>213</v>
      </c>
      <c r="C28" s="22">
        <v>25197</v>
      </c>
      <c r="D28" s="7" t="str">
        <f>IF($B28="N/A","N/A",IF(C28&gt;10,"No",IF(C28&lt;-10,"No","Yes")))</f>
        <v>N/A</v>
      </c>
      <c r="E28" s="22">
        <v>23302</v>
      </c>
      <c r="F28" s="7" t="str">
        <f>IF($B28="N/A","N/A",IF(E28&gt;10,"No",IF(E28&lt;-10,"No","Yes")))</f>
        <v>N/A</v>
      </c>
      <c r="G28" s="22">
        <v>20707</v>
      </c>
      <c r="H28" s="7" t="str">
        <f>IF($B28="N/A","N/A",IF(G28&gt;10,"No",IF(G28&lt;-10,"No","Yes")))</f>
        <v>N/A</v>
      </c>
      <c r="I28" s="8">
        <v>-7.52</v>
      </c>
      <c r="J28" s="8">
        <v>-11.1</v>
      </c>
      <c r="K28" s="22" t="s">
        <v>213</v>
      </c>
      <c r="L28" s="91" t="str">
        <f>IF(J28="Div by 0", "N/A", IF(K28="N/A","N/A", IF(J28&gt;VALUE(MID(K28,1,2)), "No", IF(J28&lt;-1*VALUE(MID(K28,1,2)), "No", "Yes"))))</f>
        <v>N/A</v>
      </c>
    </row>
    <row r="29" spans="1:12" x14ac:dyDescent="0.25">
      <c r="A29" s="114" t="s">
        <v>139</v>
      </c>
      <c r="B29" s="25" t="s">
        <v>213</v>
      </c>
      <c r="C29" s="4">
        <v>2.4910922961000002</v>
      </c>
      <c r="D29" s="7" t="str">
        <f>IF($B29="N/A","N/A",IF(C29&gt;10,"No",IF(C29&lt;-10,"No","Yes")))</f>
        <v>N/A</v>
      </c>
      <c r="E29" s="4">
        <v>2.2923239316999999</v>
      </c>
      <c r="F29" s="7" t="str">
        <f>IF($B29="N/A","N/A",IF(E29&gt;10,"No",IF(E29&lt;-10,"No","Yes")))</f>
        <v>N/A</v>
      </c>
      <c r="G29" s="4">
        <v>2.0440395915999998</v>
      </c>
      <c r="H29" s="7" t="str">
        <f>IF($B29="N/A","N/A",IF(G29&gt;10,"No",IF(G29&lt;-10,"No","Yes")))</f>
        <v>N/A</v>
      </c>
      <c r="I29" s="8">
        <v>-7.98</v>
      </c>
      <c r="J29" s="8">
        <v>-10.8</v>
      </c>
      <c r="K29" s="5" t="s">
        <v>213</v>
      </c>
      <c r="L29" s="91" t="str">
        <f>IF(J29="Div by 0", "N/A", IF(K29="N/A","N/A", IF(J29&gt;VALUE(MID(K29,1,2)), "No", IF(J29&lt;-1*VALUE(MID(K29,1,2)), "No", "Yes"))))</f>
        <v>N/A</v>
      </c>
    </row>
    <row r="30" spans="1:12" x14ac:dyDescent="0.25">
      <c r="A30" s="123" t="s">
        <v>140</v>
      </c>
      <c r="B30" s="22" t="s">
        <v>213</v>
      </c>
      <c r="C30" s="22">
        <v>39352</v>
      </c>
      <c r="D30" s="7" t="str">
        <f>IF($B30="N/A","N/A",IF(C30&gt;10,"No",IF(C30&lt;-10,"No","Yes")))</f>
        <v>N/A</v>
      </c>
      <c r="E30" s="22">
        <v>41398</v>
      </c>
      <c r="F30" s="7" t="str">
        <f>IF($B30="N/A","N/A",IF(E30&gt;10,"No",IF(E30&lt;-10,"No","Yes")))</f>
        <v>N/A</v>
      </c>
      <c r="G30" s="22">
        <v>42424</v>
      </c>
      <c r="H30" s="7" t="str">
        <f>IF($B30="N/A","N/A",IF(G30&gt;10,"No",IF(G30&lt;-10,"No","Yes")))</f>
        <v>N/A</v>
      </c>
      <c r="I30" s="8">
        <v>5.1989999999999998</v>
      </c>
      <c r="J30" s="8">
        <v>2.4780000000000002</v>
      </c>
      <c r="K30" s="22" t="s">
        <v>213</v>
      </c>
      <c r="L30" s="91" t="str">
        <f>IF(J30="Div by 0", "N/A", IF(K30="N/A","N/A", IF(J30&gt;VALUE(MID(K30,1,2)), "No", IF(J30&lt;-1*VALUE(MID(K30,1,2)), "No", "Yes"))))</f>
        <v>N/A</v>
      </c>
    </row>
    <row r="31" spans="1:12" x14ac:dyDescent="0.25">
      <c r="A31" s="114" t="s">
        <v>141</v>
      </c>
      <c r="B31" s="21" t="s">
        <v>213</v>
      </c>
      <c r="C31" s="4">
        <v>3.8905212538999998</v>
      </c>
      <c r="D31" s="7" t="str">
        <f>IF($B31="N/A","N/A",IF(C31&gt;10,"No",IF(C31&lt;-10,"No","Yes")))</f>
        <v>N/A</v>
      </c>
      <c r="E31" s="4">
        <v>4.0725099185999998</v>
      </c>
      <c r="F31" s="7" t="str">
        <f>IF($B31="N/A","N/A",IF(E31&gt;10,"No",IF(E31&lt;-10,"No","Yes")))</f>
        <v>N/A</v>
      </c>
      <c r="G31" s="4">
        <v>4.1877788011000003</v>
      </c>
      <c r="H31" s="7" t="str">
        <f>IF($B31="N/A","N/A",IF(G31&gt;10,"No",IF(G31&lt;-10,"No","Yes")))</f>
        <v>N/A</v>
      </c>
      <c r="I31" s="8">
        <v>4.6779999999999999</v>
      </c>
      <c r="J31" s="8">
        <v>2.83</v>
      </c>
      <c r="K31" s="5" t="s">
        <v>213</v>
      </c>
      <c r="L31" s="91" t="str">
        <f>IF(J31="Div by 0", "N/A", IF(K31="N/A","N/A", IF(J31&gt;VALUE(MID(K31,1,2)), "No", IF(J31&lt;-1*VALUE(MID(K31,1,2)), "No", "Yes"))))</f>
        <v>N/A</v>
      </c>
    </row>
    <row r="32" spans="1:12" ht="12.75" customHeight="1" x14ac:dyDescent="0.25">
      <c r="A32" s="129" t="s">
        <v>142</v>
      </c>
      <c r="B32" s="107" t="s">
        <v>213</v>
      </c>
      <c r="C32" s="107">
        <v>26749.666667000001</v>
      </c>
      <c r="D32" s="130" t="str">
        <f>IF($B32="N/A","N/A",IF(C32&gt;10,"No",IF(C32&lt;-10,"No","Yes")))</f>
        <v>N/A</v>
      </c>
      <c r="E32" s="107">
        <v>25870</v>
      </c>
      <c r="F32" s="130" t="str">
        <f>IF($B32="N/A","N/A",IF(E32&gt;10,"No",IF(E32&lt;-10,"No","Yes")))</f>
        <v>N/A</v>
      </c>
      <c r="G32" s="107">
        <v>24883.833332999999</v>
      </c>
      <c r="H32" s="130" t="str">
        <f>IF($B32="N/A","N/A",IF(G32&gt;10,"No",IF(G32&lt;-10,"No","Yes")))</f>
        <v>N/A</v>
      </c>
      <c r="I32" s="131">
        <v>-3.29</v>
      </c>
      <c r="J32" s="131">
        <v>-3.81</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978762</v>
      </c>
      <c r="D6" s="7" t="str">
        <f>IF($B6="N/A","N/A",IF(C6&gt;10,"No",IF(C6&lt;-10,"No","Yes")))</f>
        <v>N/A</v>
      </c>
      <c r="E6" s="22">
        <v>984700</v>
      </c>
      <c r="F6" s="7" t="str">
        <f>IF($B6="N/A","N/A",IF(E6&gt;10,"No",IF(E6&lt;-10,"No","Yes")))</f>
        <v>N/A</v>
      </c>
      <c r="G6" s="22">
        <v>980554</v>
      </c>
      <c r="H6" s="7" t="str">
        <f>IF($B6="N/A","N/A",IF(G6&gt;10,"No",IF(G6&lt;-10,"No","Yes")))</f>
        <v>N/A</v>
      </c>
      <c r="I6" s="8">
        <v>0.60670000000000002</v>
      </c>
      <c r="J6" s="8">
        <v>-0.42099999999999999</v>
      </c>
      <c r="K6" s="1" t="s">
        <v>736</v>
      </c>
      <c r="L6" s="91" t="str">
        <f>IF(J6="Div by 0", "N/A", IF(K6="N/A","N/A", IF(J6&gt;VALUE(MID(K6,1,2)), "No", IF(J6&lt;-1*VALUE(MID(K6,1,2)), "No", "Yes"))))</f>
        <v>Yes</v>
      </c>
    </row>
    <row r="7" spans="1:12" x14ac:dyDescent="0.25">
      <c r="A7" s="123" t="s">
        <v>59</v>
      </c>
      <c r="B7" s="22" t="s">
        <v>213</v>
      </c>
      <c r="C7" s="22">
        <v>811342.42</v>
      </c>
      <c r="D7" s="7" t="str">
        <f>IF($B7="N/A","N/A",IF(C7&gt;10,"No",IF(C7&lt;-10,"No","Yes")))</f>
        <v>N/A</v>
      </c>
      <c r="E7" s="22">
        <v>813955.92</v>
      </c>
      <c r="F7" s="7" t="str">
        <f>IF($B7="N/A","N/A",IF(E7&gt;10,"No",IF(E7&lt;-10,"No","Yes")))</f>
        <v>N/A</v>
      </c>
      <c r="G7" s="22">
        <v>811580.78</v>
      </c>
      <c r="H7" s="7" t="str">
        <f>IF($B7="N/A","N/A",IF(G7&gt;10,"No",IF(G7&lt;-10,"No","Yes")))</f>
        <v>N/A</v>
      </c>
      <c r="I7" s="8">
        <v>0.3221</v>
      </c>
      <c r="J7" s="8">
        <v>-0.29199999999999998</v>
      </c>
      <c r="K7" s="1" t="s">
        <v>737</v>
      </c>
      <c r="L7" s="91" t="str">
        <f>IF(J7="Div by 0", "N/A", IF(K7="N/A","N/A", IF(J7&gt;VALUE(MID(K7,1,2)), "No", IF(J7&lt;-1*VALUE(MID(K7,1,2)), "No", "Yes"))))</f>
        <v>Yes</v>
      </c>
    </row>
    <row r="8" spans="1:12" x14ac:dyDescent="0.25">
      <c r="A8" s="133" t="s">
        <v>143</v>
      </c>
      <c r="B8" s="22" t="s">
        <v>213</v>
      </c>
      <c r="C8" s="22">
        <v>64906</v>
      </c>
      <c r="D8" s="7" t="str">
        <f>IF($B8="N/A","N/A",IF(C8&gt;10,"No",IF(C8&lt;-10,"No","Yes")))</f>
        <v>N/A</v>
      </c>
      <c r="E8" s="22">
        <v>69184</v>
      </c>
      <c r="F8" s="7" t="str">
        <f>IF($B8="N/A","N/A",IF(E8&gt;10,"No",IF(E8&lt;-10,"No","Yes")))</f>
        <v>N/A</v>
      </c>
      <c r="G8" s="22">
        <v>72375</v>
      </c>
      <c r="H8" s="7" t="str">
        <f>IF($B8="N/A","N/A",IF(G8&gt;10,"No",IF(G8&lt;-10,"No","Yes")))</f>
        <v>N/A</v>
      </c>
      <c r="I8" s="8">
        <v>6.5910000000000002</v>
      </c>
      <c r="J8" s="8">
        <v>4.6120000000000001</v>
      </c>
      <c r="K8" s="22" t="s">
        <v>213</v>
      </c>
      <c r="L8" s="91" t="str">
        <f>IF(J8="Div by 0", "N/A", IF(K8="N/A","N/A", IF(J8&gt;VALUE(MID(K8,1,2)), "No", IF(J8&lt;-1*VALUE(MID(K8,1,2)), "No", "Yes"))))</f>
        <v>N/A</v>
      </c>
    </row>
    <row r="9" spans="1:12" x14ac:dyDescent="0.25">
      <c r="A9" s="123" t="s">
        <v>678</v>
      </c>
      <c r="B9" s="22" t="s">
        <v>213</v>
      </c>
      <c r="C9" s="22">
        <v>62478</v>
      </c>
      <c r="D9" s="7" t="str">
        <f t="shared" ref="D9:D11" si="0">IF($B9="N/A","N/A",IF(C9&gt;10,"No",IF(C9&lt;-10,"No","Yes")))</f>
        <v>N/A</v>
      </c>
      <c r="E9" s="22">
        <v>66701</v>
      </c>
      <c r="F9" s="7" t="str">
        <f t="shared" ref="F9:F11" si="1">IF($B9="N/A","N/A",IF(E9&gt;10,"No",IF(E9&lt;-10,"No","Yes")))</f>
        <v>N/A</v>
      </c>
      <c r="G9" s="22">
        <v>69655</v>
      </c>
      <c r="H9" s="7" t="str">
        <f t="shared" ref="H9:H11" si="2">IF($B9="N/A","N/A",IF(G9&gt;10,"No",IF(G9&lt;-10,"No","Yes")))</f>
        <v>N/A</v>
      </c>
      <c r="I9" s="8">
        <v>6.7590000000000003</v>
      </c>
      <c r="J9" s="8">
        <v>4.4290000000000003</v>
      </c>
      <c r="K9" s="22" t="s">
        <v>213</v>
      </c>
      <c r="L9" s="91" t="str">
        <f t="shared" ref="L9:L11" si="3">IF(J9="Div by 0", "N/A", IF(K9="N/A","N/A", IF(J9&gt;VALUE(MID(K9,1,2)), "No", IF(J9&lt;-1*VALUE(MID(K9,1,2)), "No", "Yes"))))</f>
        <v>N/A</v>
      </c>
    </row>
    <row r="10" spans="1:12" x14ac:dyDescent="0.25">
      <c r="A10" s="123" t="s">
        <v>423</v>
      </c>
      <c r="B10" s="22" t="s">
        <v>213</v>
      </c>
      <c r="C10" s="22">
        <v>2428</v>
      </c>
      <c r="D10" s="7" t="str">
        <f t="shared" si="0"/>
        <v>N/A</v>
      </c>
      <c r="E10" s="22">
        <v>2483</v>
      </c>
      <c r="F10" s="7" t="str">
        <f t="shared" si="1"/>
        <v>N/A</v>
      </c>
      <c r="G10" s="22">
        <v>2720</v>
      </c>
      <c r="H10" s="7" t="str">
        <f t="shared" si="2"/>
        <v>N/A</v>
      </c>
      <c r="I10" s="8">
        <v>2.2650000000000001</v>
      </c>
      <c r="J10" s="8">
        <v>9.5449999999999999</v>
      </c>
      <c r="K10" s="22" t="s">
        <v>213</v>
      </c>
      <c r="L10" s="91" t="str">
        <f t="shared" si="3"/>
        <v>N/A</v>
      </c>
    </row>
    <row r="11" spans="1:12" x14ac:dyDescent="0.25">
      <c r="A11" s="123" t="s">
        <v>169</v>
      </c>
      <c r="B11" s="22" t="s">
        <v>213</v>
      </c>
      <c r="C11" s="4">
        <v>6.6314384906999999</v>
      </c>
      <c r="D11" s="7" t="str">
        <f t="shared" si="0"/>
        <v>N/A</v>
      </c>
      <c r="E11" s="4">
        <v>7.0258962120000001</v>
      </c>
      <c r="F11" s="7" t="str">
        <f t="shared" si="1"/>
        <v>N/A</v>
      </c>
      <c r="G11" s="4">
        <v>7.3810315393000003</v>
      </c>
      <c r="H11" s="7" t="str">
        <f t="shared" si="2"/>
        <v>N/A</v>
      </c>
      <c r="I11" s="8">
        <v>5.9480000000000004</v>
      </c>
      <c r="J11" s="8">
        <v>5.0549999999999997</v>
      </c>
      <c r="K11" s="22" t="s">
        <v>213</v>
      </c>
      <c r="L11" s="91" t="str">
        <f t="shared" si="3"/>
        <v>N/A</v>
      </c>
    </row>
    <row r="12" spans="1:12" x14ac:dyDescent="0.25">
      <c r="A12" s="123" t="s">
        <v>144</v>
      </c>
      <c r="B12" s="22" t="s">
        <v>213</v>
      </c>
      <c r="C12" s="22">
        <v>43533.5</v>
      </c>
      <c r="D12" s="7" t="str">
        <f>IF($B12="N/A","N/A",IF(C12&gt;10,"No",IF(C12&lt;-10,"No","Yes")))</f>
        <v>N/A</v>
      </c>
      <c r="E12" s="22">
        <v>42655.916666999998</v>
      </c>
      <c r="F12" s="7" t="str">
        <f>IF($B12="N/A","N/A",IF(E12&gt;10,"No",IF(E12&lt;-10,"No","Yes")))</f>
        <v>N/A</v>
      </c>
      <c r="G12" s="22">
        <v>41729.083333000002</v>
      </c>
      <c r="H12" s="7" t="str">
        <f>IF($B12="N/A","N/A",IF(G12&gt;10,"No",IF(G12&lt;-10,"No","Yes")))</f>
        <v>N/A</v>
      </c>
      <c r="I12" s="8">
        <v>-2.02</v>
      </c>
      <c r="J12" s="8">
        <v>-2.17</v>
      </c>
      <c r="K12" s="22" t="s">
        <v>213</v>
      </c>
      <c r="L12" s="91" t="str">
        <f>IF(J12="Div by 0", "N/A", IF(K12="N/A","N/A", IF(J12&gt;VALUE(MID(K12,1,2)), "No", IF(J12&lt;-1*VALUE(MID(K12,1,2)), "No", "Yes"))))</f>
        <v>N/A</v>
      </c>
    </row>
    <row r="13" spans="1:12" x14ac:dyDescent="0.25">
      <c r="A13" s="90" t="s">
        <v>364</v>
      </c>
      <c r="B13" s="33" t="s">
        <v>213</v>
      </c>
      <c r="C13" s="4">
        <v>99.012630240999997</v>
      </c>
      <c r="D13" s="9" t="str">
        <f>IF($B13="N/A","N/A",IF(C13&gt;=95,"Yes","No"))</f>
        <v>N/A</v>
      </c>
      <c r="E13" s="4">
        <v>98.585355946000007</v>
      </c>
      <c r="F13" s="9" t="str">
        <f>IF($B13="N/A","N/A",IF(E13&gt;=95,"Yes","No"))</f>
        <v>N/A</v>
      </c>
      <c r="G13" s="4">
        <v>98.750502267000002</v>
      </c>
      <c r="H13" s="7" t="str">
        <f>IF($B13="N/A","N/A",IF(G13&gt;=95,"Yes","No"))</f>
        <v>N/A</v>
      </c>
      <c r="I13" s="8">
        <v>-0.432</v>
      </c>
      <c r="J13" s="8">
        <v>0.16750000000000001</v>
      </c>
      <c r="K13" s="25" t="s">
        <v>737</v>
      </c>
      <c r="L13" s="91" t="str">
        <f t="shared" ref="L13:L70" si="4">IF(J13="Div by 0", "N/A", IF(K13="N/A","N/A", IF(J13&gt;VALUE(MID(K13,1,2)), "No", IF(J13&lt;-1*VALUE(MID(K13,1,2)), "No", "Yes"))))</f>
        <v>Yes</v>
      </c>
    </row>
    <row r="14" spans="1:12" x14ac:dyDescent="0.25">
      <c r="A14" s="134" t="s">
        <v>365</v>
      </c>
      <c r="B14" s="33" t="s">
        <v>213</v>
      </c>
      <c r="C14" s="34">
        <v>0.9871654192</v>
      </c>
      <c r="D14" s="34" t="str">
        <f>IF($B14="N/A","N/A",IF(C14&gt;10,"No",IF(C14&lt;-10,"No","Yes")))</f>
        <v>N/A</v>
      </c>
      <c r="E14" s="34">
        <v>1.4145425003000001</v>
      </c>
      <c r="F14" s="9" t="str">
        <f>IF($B14="N/A","N/A",IF(E14&gt;95,"Yes","No"))</f>
        <v>N/A</v>
      </c>
      <c r="G14" s="34">
        <v>1.0771461846999999</v>
      </c>
      <c r="H14" s="7" t="str">
        <f>IF($B14="N/A","N/A",IF(G14&gt;95,"Yes","No"))</f>
        <v>N/A</v>
      </c>
      <c r="I14" s="35">
        <v>43.29</v>
      </c>
      <c r="J14" s="35">
        <v>-23.9</v>
      </c>
      <c r="K14" s="36" t="s">
        <v>213</v>
      </c>
      <c r="L14" s="91" t="str">
        <f t="shared" si="4"/>
        <v>N/A</v>
      </c>
    </row>
    <row r="15" spans="1:12" x14ac:dyDescent="0.25">
      <c r="A15" s="134" t="s">
        <v>366</v>
      </c>
      <c r="B15" s="33" t="s">
        <v>213</v>
      </c>
      <c r="C15" s="34">
        <v>2.043398E-4</v>
      </c>
      <c r="D15" s="34" t="str">
        <f t="shared" ref="D15:D21" si="5">IF($B15="N/A","N/A",IF(C15&gt;10,"No",IF(C15&lt;-10,"No","Yes")))</f>
        <v>N/A</v>
      </c>
      <c r="E15" s="34">
        <v>1.015538E-4</v>
      </c>
      <c r="F15" s="34" t="str">
        <f t="shared" ref="F15:F21" si="6">IF($B15="N/A","N/A",IF(E15&gt;10,"No",IF(E15&lt;-10,"No","Yes")))</f>
        <v>N/A</v>
      </c>
      <c r="G15" s="34">
        <v>0.17235154820000001</v>
      </c>
      <c r="H15" s="37" t="str">
        <f t="shared" ref="H15:H21" si="7">IF($B15="N/A","N/A",IF(G15&gt;10,"No",IF(G15&lt;-10,"No","Yes")))</f>
        <v>N/A</v>
      </c>
      <c r="I15" s="35">
        <v>-50.3</v>
      </c>
      <c r="J15" s="35">
        <v>170000</v>
      </c>
      <c r="K15" s="36" t="s">
        <v>213</v>
      </c>
      <c r="L15" s="91" t="str">
        <f t="shared" si="4"/>
        <v>N/A</v>
      </c>
    </row>
    <row r="16" spans="1:12" x14ac:dyDescent="0.25">
      <c r="A16" s="134" t="s">
        <v>367</v>
      </c>
      <c r="B16" s="33" t="s">
        <v>213</v>
      </c>
      <c r="C16" s="38">
        <v>9664</v>
      </c>
      <c r="D16" s="38" t="str">
        <f t="shared" si="5"/>
        <v>N/A</v>
      </c>
      <c r="E16" s="38">
        <v>13930</v>
      </c>
      <c r="F16" s="38" t="str">
        <f t="shared" si="6"/>
        <v>N/A</v>
      </c>
      <c r="G16" s="38">
        <v>12252</v>
      </c>
      <c r="H16" s="37" t="str">
        <f t="shared" si="7"/>
        <v>N/A</v>
      </c>
      <c r="I16" s="35">
        <v>44.14</v>
      </c>
      <c r="J16" s="35">
        <v>-12</v>
      </c>
      <c r="K16" s="36" t="s">
        <v>213</v>
      </c>
      <c r="L16" s="91" t="str">
        <f t="shared" si="4"/>
        <v>N/A</v>
      </c>
    </row>
    <row r="17" spans="1:12" x14ac:dyDescent="0.25">
      <c r="A17" s="135" t="s">
        <v>368</v>
      </c>
      <c r="B17" s="33" t="s">
        <v>213</v>
      </c>
      <c r="C17" s="34">
        <v>0.98736975890000001</v>
      </c>
      <c r="D17" s="37" t="str">
        <f t="shared" si="5"/>
        <v>N/A</v>
      </c>
      <c r="E17" s="34">
        <v>1.414644054</v>
      </c>
      <c r="F17" s="37" t="str">
        <f t="shared" si="6"/>
        <v>N/A</v>
      </c>
      <c r="G17" s="34">
        <v>1.2494977329000001</v>
      </c>
      <c r="H17" s="37" t="str">
        <f t="shared" si="7"/>
        <v>N/A</v>
      </c>
      <c r="I17" s="35">
        <v>43.27</v>
      </c>
      <c r="J17" s="35">
        <v>-11.7</v>
      </c>
      <c r="K17" s="36" t="s">
        <v>213</v>
      </c>
      <c r="L17" s="91" t="str">
        <f t="shared" si="4"/>
        <v>N/A</v>
      </c>
    </row>
    <row r="18" spans="1:12" x14ac:dyDescent="0.25">
      <c r="A18" s="134" t="s">
        <v>679</v>
      </c>
      <c r="B18" s="33" t="s">
        <v>213</v>
      </c>
      <c r="C18" s="34">
        <v>87.696605959999999</v>
      </c>
      <c r="D18" s="37" t="str">
        <f t="shared" si="5"/>
        <v>N/A</v>
      </c>
      <c r="E18" s="34">
        <v>84.630294328999994</v>
      </c>
      <c r="F18" s="37" t="str">
        <f t="shared" si="6"/>
        <v>N/A</v>
      </c>
      <c r="G18" s="34">
        <v>82.011100228999993</v>
      </c>
      <c r="H18" s="37" t="str">
        <f t="shared" si="7"/>
        <v>N/A</v>
      </c>
      <c r="I18" s="8">
        <v>-3.5</v>
      </c>
      <c r="J18" s="8">
        <v>-3.09</v>
      </c>
      <c r="K18" s="36" t="s">
        <v>213</v>
      </c>
      <c r="L18" s="91" t="str">
        <f t="shared" si="4"/>
        <v>N/A</v>
      </c>
    </row>
    <row r="19" spans="1:12" x14ac:dyDescent="0.25">
      <c r="A19" s="134" t="s">
        <v>680</v>
      </c>
      <c r="B19" s="33" t="s">
        <v>213</v>
      </c>
      <c r="C19" s="34">
        <v>56.032698674999999</v>
      </c>
      <c r="D19" s="37" t="str">
        <f t="shared" si="5"/>
        <v>N/A</v>
      </c>
      <c r="E19" s="34">
        <v>46.819813351999997</v>
      </c>
      <c r="F19" s="37" t="str">
        <f t="shared" si="6"/>
        <v>N/A</v>
      </c>
      <c r="G19" s="34">
        <v>38.801828272999998</v>
      </c>
      <c r="H19" s="37" t="str">
        <f t="shared" si="7"/>
        <v>N/A</v>
      </c>
      <c r="I19" s="8">
        <v>-16.399999999999999</v>
      </c>
      <c r="J19" s="8">
        <v>-17.100000000000001</v>
      </c>
      <c r="K19" s="36" t="s">
        <v>213</v>
      </c>
      <c r="L19" s="91" t="str">
        <f t="shared" si="4"/>
        <v>N/A</v>
      </c>
    </row>
    <row r="20" spans="1:12" ht="25" x14ac:dyDescent="0.25">
      <c r="A20" s="134" t="s">
        <v>681</v>
      </c>
      <c r="B20" s="33" t="s">
        <v>213</v>
      </c>
      <c r="C20" s="34">
        <v>7.4192880795000002</v>
      </c>
      <c r="D20" s="37" t="str">
        <f t="shared" si="5"/>
        <v>N/A</v>
      </c>
      <c r="E20" s="34">
        <v>10.947595118000001</v>
      </c>
      <c r="F20" s="37" t="str">
        <f t="shared" si="6"/>
        <v>N/A</v>
      </c>
      <c r="G20" s="34">
        <v>11.132876265</v>
      </c>
      <c r="H20" s="37" t="str">
        <f t="shared" si="7"/>
        <v>N/A</v>
      </c>
      <c r="I20" s="8">
        <v>47.56</v>
      </c>
      <c r="J20" s="8">
        <v>1.6919999999999999</v>
      </c>
      <c r="K20" s="36" t="s">
        <v>213</v>
      </c>
      <c r="L20" s="91" t="str">
        <f t="shared" si="4"/>
        <v>N/A</v>
      </c>
    </row>
    <row r="21" spans="1:12" ht="25" x14ac:dyDescent="0.25">
      <c r="A21" s="134" t="s">
        <v>682</v>
      </c>
      <c r="B21" s="33" t="s">
        <v>213</v>
      </c>
      <c r="C21" s="34">
        <v>0</v>
      </c>
      <c r="D21" s="37" t="str">
        <f t="shared" si="5"/>
        <v>N/A</v>
      </c>
      <c r="E21" s="34">
        <v>0</v>
      </c>
      <c r="F21" s="37" t="str">
        <f t="shared" si="6"/>
        <v>N/A</v>
      </c>
      <c r="G21" s="34">
        <v>0</v>
      </c>
      <c r="H21" s="37" t="str">
        <f t="shared" si="7"/>
        <v>N/A</v>
      </c>
      <c r="I21" s="8" t="s">
        <v>1747</v>
      </c>
      <c r="J21" s="8" t="s">
        <v>1747</v>
      </c>
      <c r="K21" s="36" t="s">
        <v>213</v>
      </c>
      <c r="L21" s="91" t="str">
        <f t="shared" si="4"/>
        <v>N/A</v>
      </c>
    </row>
    <row r="22" spans="1:12" x14ac:dyDescent="0.25">
      <c r="A22" s="114" t="s">
        <v>1701</v>
      </c>
      <c r="B22" s="25" t="s">
        <v>217</v>
      </c>
      <c r="C22" s="1">
        <v>57</v>
      </c>
      <c r="D22" s="7" t="str">
        <f>IF($B22="N/A","N/A",IF(C22&gt;0,"No",IF(C22&lt;0,"No","Yes")))</f>
        <v>No</v>
      </c>
      <c r="E22" s="1">
        <v>2137</v>
      </c>
      <c r="F22" s="7" t="str">
        <f>IF($B22="N/A","N/A",IF(E22&gt;0,"No",IF(E22&lt;0,"No","Yes")))</f>
        <v>No</v>
      </c>
      <c r="G22" s="1">
        <v>3388</v>
      </c>
      <c r="H22" s="7" t="str">
        <f>IF($B22="N/A","N/A",IF(G22&gt;0,"No",IF(G22&lt;0,"No","Yes")))</f>
        <v>No</v>
      </c>
      <c r="I22" s="8">
        <v>3649</v>
      </c>
      <c r="J22" s="8">
        <v>58.54</v>
      </c>
      <c r="K22" s="25" t="s">
        <v>213</v>
      </c>
      <c r="L22" s="91" t="str">
        <f t="shared" si="4"/>
        <v>N/A</v>
      </c>
    </row>
    <row r="23" spans="1:12" x14ac:dyDescent="0.25">
      <c r="A23" s="136" t="s">
        <v>145</v>
      </c>
      <c r="B23" s="25" t="s">
        <v>279</v>
      </c>
      <c r="C23" s="4">
        <v>1.16473668E-2</v>
      </c>
      <c r="D23" s="7" t="str">
        <f>IF($B23="N/A","N/A",IF(C23&gt;=10,"No",IF(C23&lt;0,"No","Yes")))</f>
        <v>Yes</v>
      </c>
      <c r="E23" s="4">
        <v>0.43404082459999999</v>
      </c>
      <c r="F23" s="7" t="str">
        <f>IF($B23="N/A","N/A",IF(E23&gt;=10,"No",IF(E23&lt;0,"No","Yes")))</f>
        <v>Yes</v>
      </c>
      <c r="G23" s="4">
        <v>0.69154783929999997</v>
      </c>
      <c r="H23" s="7" t="str">
        <f>IF($B23="N/A","N/A",IF(G23&gt;=10,"No",IF(G23&lt;0,"No","Yes")))</f>
        <v>Yes</v>
      </c>
      <c r="I23" s="8">
        <v>3627</v>
      </c>
      <c r="J23" s="8">
        <v>59.33</v>
      </c>
      <c r="K23" s="25" t="s">
        <v>213</v>
      </c>
      <c r="L23" s="91" t="str">
        <f t="shared" si="4"/>
        <v>N/A</v>
      </c>
    </row>
    <row r="24" spans="1:12" x14ac:dyDescent="0.25">
      <c r="A24" s="114" t="s">
        <v>424</v>
      </c>
      <c r="B24" s="21" t="s">
        <v>213</v>
      </c>
      <c r="C24" s="9">
        <v>65.789473684000001</v>
      </c>
      <c r="D24" s="37" t="str">
        <f t="shared" ref="D24:D27" si="8">IF($B24="N/A","N/A",IF(C24&gt;10,"No",IF(C24&lt;-10,"No","Yes")))</f>
        <v>N/A</v>
      </c>
      <c r="E24" s="9">
        <v>67.384183434999997</v>
      </c>
      <c r="F24" s="7" t="str">
        <f t="shared" ref="F24:F27" si="9">IF($B24="N/A","N/A",IF(E24&gt;10,"No",IF(E24&lt;-10,"No","Yes")))</f>
        <v>N/A</v>
      </c>
      <c r="G24" s="9">
        <v>65.506562454000004</v>
      </c>
      <c r="H24" s="7" t="str">
        <f t="shared" ref="H24:H27" si="10">IF($B24="N/A","N/A",IF(G24&gt;10,"No",IF(G24&lt;-10,"No","Yes")))</f>
        <v>N/A</v>
      </c>
      <c r="I24" s="8">
        <v>2.4239999999999999</v>
      </c>
      <c r="J24" s="8">
        <v>-2.79</v>
      </c>
      <c r="K24" s="25" t="s">
        <v>213</v>
      </c>
      <c r="L24" s="91" t="str">
        <f t="shared" si="4"/>
        <v>N/A</v>
      </c>
    </row>
    <row r="25" spans="1:12" x14ac:dyDescent="0.25">
      <c r="A25" s="114" t="s">
        <v>425</v>
      </c>
      <c r="B25" s="21" t="s">
        <v>213</v>
      </c>
      <c r="C25" s="9">
        <v>17.543859649000002</v>
      </c>
      <c r="D25" s="37" t="str">
        <f t="shared" si="8"/>
        <v>N/A</v>
      </c>
      <c r="E25" s="9">
        <v>3.9775386054999999</v>
      </c>
      <c r="F25" s="7" t="str">
        <f t="shared" si="9"/>
        <v>N/A</v>
      </c>
      <c r="G25" s="9">
        <v>2.8019466154999999</v>
      </c>
      <c r="H25" s="7" t="str">
        <f t="shared" si="10"/>
        <v>N/A</v>
      </c>
      <c r="I25" s="8">
        <v>-77.3</v>
      </c>
      <c r="J25" s="8">
        <v>-29.6</v>
      </c>
      <c r="K25" s="25" t="s">
        <v>213</v>
      </c>
      <c r="L25" s="91" t="str">
        <f t="shared" si="4"/>
        <v>N/A</v>
      </c>
    </row>
    <row r="26" spans="1:12" x14ac:dyDescent="0.25">
      <c r="A26" s="114" t="s">
        <v>421</v>
      </c>
      <c r="B26" s="21" t="s">
        <v>213</v>
      </c>
      <c r="C26" s="9">
        <v>6.1403508772000004</v>
      </c>
      <c r="D26" s="37" t="str">
        <f t="shared" si="8"/>
        <v>N/A</v>
      </c>
      <c r="E26" s="9">
        <v>0.16378100139999999</v>
      </c>
      <c r="F26" s="7" t="str">
        <f t="shared" si="9"/>
        <v>N/A</v>
      </c>
      <c r="G26" s="9">
        <v>0.1179766996</v>
      </c>
      <c r="H26" s="7" t="str">
        <f t="shared" si="10"/>
        <v>N/A</v>
      </c>
      <c r="I26" s="8">
        <v>-97.3</v>
      </c>
      <c r="J26" s="8">
        <v>-28</v>
      </c>
      <c r="K26" s="25" t="s">
        <v>213</v>
      </c>
      <c r="L26" s="91" t="str">
        <f t="shared" si="4"/>
        <v>N/A</v>
      </c>
    </row>
    <row r="27" spans="1:12" x14ac:dyDescent="0.25">
      <c r="A27" s="114" t="s">
        <v>422</v>
      </c>
      <c r="B27" s="21" t="s">
        <v>213</v>
      </c>
      <c r="C27" s="9">
        <v>0</v>
      </c>
      <c r="D27" s="37" t="str">
        <f t="shared" si="8"/>
        <v>N/A</v>
      </c>
      <c r="E27" s="9">
        <v>0</v>
      </c>
      <c r="F27" s="7" t="str">
        <f t="shared" si="9"/>
        <v>N/A</v>
      </c>
      <c r="G27" s="9">
        <v>0</v>
      </c>
      <c r="H27" s="7" t="str">
        <f t="shared" si="10"/>
        <v>N/A</v>
      </c>
      <c r="I27" s="8" t="s">
        <v>1747</v>
      </c>
      <c r="J27" s="8" t="s">
        <v>1747</v>
      </c>
      <c r="K27" s="25" t="s">
        <v>213</v>
      </c>
      <c r="L27" s="91" t="str">
        <f t="shared" si="4"/>
        <v>N/A</v>
      </c>
    </row>
    <row r="28" spans="1:12" x14ac:dyDescent="0.25">
      <c r="A28" s="114" t="s">
        <v>952</v>
      </c>
      <c r="B28" s="21" t="s">
        <v>213</v>
      </c>
      <c r="C28" s="34">
        <v>21.230493214999999</v>
      </c>
      <c r="D28" s="37" t="str">
        <f>IF($B28="N/A","N/A",IF(C28&gt;10,"No",IF(C28&lt;-10,"No","Yes")))</f>
        <v>N/A</v>
      </c>
      <c r="E28" s="34">
        <v>21.140753529000001</v>
      </c>
      <c r="F28" s="37" t="str">
        <f>IF($B28="N/A","N/A",IF(E28&gt;10,"No",IF(E28&lt;-10,"No","Yes")))</f>
        <v>N/A</v>
      </c>
      <c r="G28" s="34">
        <v>21.173540672000001</v>
      </c>
      <c r="H28" s="37" t="str">
        <f>IF($B28="N/A","N/A",IF(G28&gt;10,"No",IF(G28&lt;-10,"No","Yes")))</f>
        <v>N/A</v>
      </c>
      <c r="I28" s="8">
        <v>-0.42299999999999999</v>
      </c>
      <c r="J28" s="8">
        <v>0.15509999999999999</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99.992132918999999</v>
      </c>
      <c r="D30" s="7" t="str">
        <f>IF($B30="N/A","N/A",IF(C30&gt;=98,"Yes","No"))</f>
        <v>Yes</v>
      </c>
      <c r="E30" s="9">
        <v>99.980704782999993</v>
      </c>
      <c r="F30" s="7" t="str">
        <f>IF($B30="N/A","N/A",IF(E30&gt;=98,"Yes","No"))</f>
        <v>Yes</v>
      </c>
      <c r="G30" s="9">
        <v>99.888838351000004</v>
      </c>
      <c r="H30" s="7" t="str">
        <f>IF($B30="N/A","N/A",IF(G30&gt;=98,"Yes","No"))</f>
        <v>Yes</v>
      </c>
      <c r="I30" s="8">
        <v>-1.0999999999999999E-2</v>
      </c>
      <c r="J30" s="8">
        <v>-9.1999999999999998E-2</v>
      </c>
      <c r="K30" s="25" t="s">
        <v>737</v>
      </c>
      <c r="L30" s="91" t="str">
        <f t="shared" si="4"/>
        <v>Yes</v>
      </c>
    </row>
    <row r="31" spans="1:12" x14ac:dyDescent="0.25">
      <c r="A31" s="114" t="s">
        <v>18</v>
      </c>
      <c r="B31" s="25" t="s">
        <v>277</v>
      </c>
      <c r="C31" s="9">
        <v>99.999489151000006</v>
      </c>
      <c r="D31" s="7" t="str">
        <f>IF($B31="N/A","N/A",IF(C31&gt;=95,"Yes","No"))</f>
        <v>Yes</v>
      </c>
      <c r="E31" s="9">
        <v>99.999695338999999</v>
      </c>
      <c r="F31" s="7" t="str">
        <f>IF($B31="N/A","N/A",IF(E31&gt;=95,"Yes","No"))</f>
        <v>Yes</v>
      </c>
      <c r="G31" s="9">
        <v>99.999388100999994</v>
      </c>
      <c r="H31" s="7" t="str">
        <f>IF($B31="N/A","N/A",IF(G31&gt;=95,"Yes","No"))</f>
        <v>Yes</v>
      </c>
      <c r="I31" s="8">
        <v>2.0000000000000001E-4</v>
      </c>
      <c r="J31" s="8">
        <v>0</v>
      </c>
      <c r="K31" s="25" t="s">
        <v>737</v>
      </c>
      <c r="L31" s="91" t="str">
        <f t="shared" si="4"/>
        <v>Yes</v>
      </c>
    </row>
    <row r="32" spans="1:12" x14ac:dyDescent="0.25">
      <c r="A32" s="114" t="s">
        <v>23</v>
      </c>
      <c r="B32" s="21" t="s">
        <v>213</v>
      </c>
      <c r="C32" s="9">
        <v>80.859085253000003</v>
      </c>
      <c r="D32" s="7" t="str">
        <f t="shared" ref="D32:D37" si="11">IF($B32="N/A","N/A",IF(C32&gt;10,"No",IF(C32&lt;-10,"No","Yes")))</f>
        <v>N/A</v>
      </c>
      <c r="E32" s="9">
        <v>80.484005280999995</v>
      </c>
      <c r="F32" s="7" t="str">
        <f t="shared" ref="F32:F37" si="12">IF($B32="N/A","N/A",IF(E32&gt;10,"No",IF(E32&lt;-10,"No","Yes")))</f>
        <v>N/A</v>
      </c>
      <c r="G32" s="9">
        <v>79.175955633000001</v>
      </c>
      <c r="H32" s="7" t="str">
        <f t="shared" ref="H32:H37" si="13">IF($B32="N/A","N/A",IF(G32&gt;10,"No",IF(G32&lt;-10,"No","Yes")))</f>
        <v>N/A</v>
      </c>
      <c r="I32" s="8">
        <v>-0.46400000000000002</v>
      </c>
      <c r="J32" s="8">
        <v>-1.63</v>
      </c>
      <c r="K32" s="25" t="s">
        <v>737</v>
      </c>
      <c r="L32" s="91" t="str">
        <f t="shared" si="4"/>
        <v>Yes</v>
      </c>
    </row>
    <row r="33" spans="1:12" x14ac:dyDescent="0.25">
      <c r="A33" s="114" t="s">
        <v>24</v>
      </c>
      <c r="B33" s="21" t="s">
        <v>213</v>
      </c>
      <c r="C33" s="9">
        <v>12.320972821</v>
      </c>
      <c r="D33" s="7" t="str">
        <f t="shared" si="11"/>
        <v>N/A</v>
      </c>
      <c r="E33" s="9">
        <v>12.375444298</v>
      </c>
      <c r="F33" s="7" t="str">
        <f t="shared" si="12"/>
        <v>N/A</v>
      </c>
      <c r="G33" s="9">
        <v>12.277243273</v>
      </c>
      <c r="H33" s="7" t="str">
        <f t="shared" si="13"/>
        <v>N/A</v>
      </c>
      <c r="I33" s="8">
        <v>0.44209999999999999</v>
      </c>
      <c r="J33" s="8">
        <v>-0.79400000000000004</v>
      </c>
      <c r="K33" s="25" t="s">
        <v>737</v>
      </c>
      <c r="L33" s="91" t="str">
        <f t="shared" si="4"/>
        <v>Yes</v>
      </c>
    </row>
    <row r="34" spans="1:12" x14ac:dyDescent="0.25">
      <c r="A34" s="114" t="s">
        <v>25</v>
      </c>
      <c r="B34" s="21" t="s">
        <v>213</v>
      </c>
      <c r="C34" s="9">
        <v>0.24459470229999999</v>
      </c>
      <c r="D34" s="7" t="str">
        <f t="shared" si="11"/>
        <v>N/A</v>
      </c>
      <c r="E34" s="9">
        <v>0.23641718289999999</v>
      </c>
      <c r="F34" s="7" t="str">
        <f t="shared" si="12"/>
        <v>N/A</v>
      </c>
      <c r="G34" s="9">
        <v>0.23415334600000001</v>
      </c>
      <c r="H34" s="7" t="str">
        <f t="shared" si="13"/>
        <v>N/A</v>
      </c>
      <c r="I34" s="8">
        <v>-3.34</v>
      </c>
      <c r="J34" s="8">
        <v>-0.95799999999999996</v>
      </c>
      <c r="K34" s="25" t="s">
        <v>737</v>
      </c>
      <c r="L34" s="91" t="str">
        <f t="shared" si="4"/>
        <v>Yes</v>
      </c>
    </row>
    <row r="35" spans="1:12" x14ac:dyDescent="0.25">
      <c r="A35" s="114" t="s">
        <v>26</v>
      </c>
      <c r="B35" s="25" t="s">
        <v>213</v>
      </c>
      <c r="C35" s="9">
        <v>0.59902202989999997</v>
      </c>
      <c r="D35" s="7" t="str">
        <f t="shared" si="11"/>
        <v>N/A</v>
      </c>
      <c r="E35" s="9">
        <v>0.6260790088</v>
      </c>
      <c r="F35" s="7" t="str">
        <f t="shared" si="12"/>
        <v>N/A</v>
      </c>
      <c r="G35" s="9">
        <v>0.64208600439999997</v>
      </c>
      <c r="H35" s="7" t="str">
        <f t="shared" si="13"/>
        <v>N/A</v>
      </c>
      <c r="I35" s="8">
        <v>4.5170000000000003</v>
      </c>
      <c r="J35" s="8">
        <v>2.5569999999999999</v>
      </c>
      <c r="K35" s="25" t="s">
        <v>213</v>
      </c>
      <c r="L35" s="91" t="str">
        <f t="shared" si="4"/>
        <v>N/A</v>
      </c>
    </row>
    <row r="36" spans="1:12" x14ac:dyDescent="0.25">
      <c r="A36" s="114" t="s">
        <v>60</v>
      </c>
      <c r="B36" s="25" t="s">
        <v>213</v>
      </c>
      <c r="C36" s="9">
        <v>0.15141576809999999</v>
      </c>
      <c r="D36" s="7" t="str">
        <f t="shared" si="11"/>
        <v>N/A</v>
      </c>
      <c r="E36" s="9">
        <v>0.1544632883</v>
      </c>
      <c r="F36" s="7" t="str">
        <f t="shared" si="12"/>
        <v>N/A</v>
      </c>
      <c r="G36" s="9">
        <v>0.15939968630000001</v>
      </c>
      <c r="H36" s="7" t="str">
        <f t="shared" si="13"/>
        <v>N/A</v>
      </c>
      <c r="I36" s="8">
        <v>2.0129999999999999</v>
      </c>
      <c r="J36" s="8">
        <v>3.1960000000000002</v>
      </c>
      <c r="K36" s="25" t="s">
        <v>213</v>
      </c>
      <c r="L36" s="91" t="str">
        <f t="shared" si="4"/>
        <v>N/A</v>
      </c>
    </row>
    <row r="37" spans="1:12" x14ac:dyDescent="0.25">
      <c r="A37" s="114" t="s">
        <v>61</v>
      </c>
      <c r="B37" s="25" t="s">
        <v>213</v>
      </c>
      <c r="C37" s="9">
        <v>0</v>
      </c>
      <c r="D37" s="7" t="str">
        <f t="shared" si="11"/>
        <v>N/A</v>
      </c>
      <c r="E37" s="9">
        <v>0</v>
      </c>
      <c r="F37" s="7" t="str">
        <f t="shared" si="12"/>
        <v>N/A</v>
      </c>
      <c r="G37" s="9">
        <v>0</v>
      </c>
      <c r="H37" s="7" t="str">
        <f t="shared" si="13"/>
        <v>N/A</v>
      </c>
      <c r="I37" s="8" t="s">
        <v>1747</v>
      </c>
      <c r="J37" s="8" t="s">
        <v>1747</v>
      </c>
      <c r="K37" s="25" t="s">
        <v>213</v>
      </c>
      <c r="L37" s="91" t="str">
        <f t="shared" si="4"/>
        <v>N/A</v>
      </c>
    </row>
    <row r="38" spans="1:12" x14ac:dyDescent="0.25">
      <c r="A38" s="114" t="s">
        <v>62</v>
      </c>
      <c r="B38" s="25" t="s">
        <v>278</v>
      </c>
      <c r="C38" s="9">
        <v>5.8249094263999996</v>
      </c>
      <c r="D38" s="7" t="str">
        <f>IF($B38="N/A","N/A",IF(C38&gt;=5,"No",IF(C38&lt;0,"No","Yes")))</f>
        <v>No</v>
      </c>
      <c r="E38" s="9">
        <v>6.1235909413999998</v>
      </c>
      <c r="F38" s="7" t="str">
        <f>IF($B38="N/A","N/A",IF(E38&gt;=5,"No",IF(E38&lt;0,"No","Yes")))</f>
        <v>No</v>
      </c>
      <c r="G38" s="9">
        <v>7.5111620574</v>
      </c>
      <c r="H38" s="7" t="str">
        <f>IF($B38="N/A","N/A",IF(G38&gt;=5,"No",IF(G38&lt;0,"No","Yes")))</f>
        <v>No</v>
      </c>
      <c r="I38" s="8">
        <v>5.1280000000000001</v>
      </c>
      <c r="J38" s="8">
        <v>22.66</v>
      </c>
      <c r="K38" s="25" t="s">
        <v>737</v>
      </c>
      <c r="L38" s="91" t="str">
        <f t="shared" si="4"/>
        <v>No</v>
      </c>
    </row>
    <row r="39" spans="1:12" x14ac:dyDescent="0.25">
      <c r="A39" s="114" t="s">
        <v>63</v>
      </c>
      <c r="B39" s="25" t="s">
        <v>213</v>
      </c>
      <c r="C39" s="9">
        <v>2.9925559022999999</v>
      </c>
      <c r="D39" s="7" t="str">
        <f>IF($B39="N/A","N/A",IF(C39&gt;10,"No",IF(C39&lt;-10,"No","Yes")))</f>
        <v>N/A</v>
      </c>
      <c r="E39" s="9">
        <v>3.1014522189</v>
      </c>
      <c r="F39" s="7" t="str">
        <f>IF($B39="N/A","N/A",IF(E39&gt;10,"No",IF(E39&lt;-10,"No","Yes")))</f>
        <v>N/A</v>
      </c>
      <c r="G39" s="9">
        <v>3.2520391534000002</v>
      </c>
      <c r="H39" s="7" t="str">
        <f>IF($B39="N/A","N/A",IF(G39&gt;10,"No",IF(G39&lt;-10,"No","Yes")))</f>
        <v>N/A</v>
      </c>
      <c r="I39" s="8">
        <v>3.6389999999999998</v>
      </c>
      <c r="J39" s="8">
        <v>4.8550000000000004</v>
      </c>
      <c r="K39" s="25" t="s">
        <v>737</v>
      </c>
      <c r="L39" s="91" t="str">
        <f t="shared" si="4"/>
        <v>Yes</v>
      </c>
    </row>
    <row r="40" spans="1:12" x14ac:dyDescent="0.25">
      <c r="A40" s="114" t="s">
        <v>64</v>
      </c>
      <c r="B40" s="25" t="s">
        <v>213</v>
      </c>
      <c r="C40" s="9">
        <v>0.75452372820000002</v>
      </c>
      <c r="D40" s="7" t="str">
        <f>IF($B40="N/A","N/A",IF(C40&gt;10,"No",IF(C40&lt;-10,"No","Yes")))</f>
        <v>N/A</v>
      </c>
      <c r="E40" s="9">
        <v>0.69744597249999996</v>
      </c>
      <c r="F40" s="7" t="str">
        <f>IF($B40="N/A","N/A",IF(E40&gt;10,"No",IF(E40&lt;-10,"No","Yes")))</f>
        <v>N/A</v>
      </c>
      <c r="G40" s="9">
        <v>0.75890617159999996</v>
      </c>
      <c r="H40" s="7" t="str">
        <f>IF($B40="N/A","N/A",IF(G40&gt;10,"No",IF(G40&lt;-10,"No","Yes")))</f>
        <v>N/A</v>
      </c>
      <c r="I40" s="8">
        <v>-7.56</v>
      </c>
      <c r="J40" s="8">
        <v>8.8119999999999994</v>
      </c>
      <c r="K40" s="25" t="s">
        <v>737</v>
      </c>
      <c r="L40" s="91" t="str">
        <f t="shared" si="4"/>
        <v>Yes</v>
      </c>
    </row>
    <row r="41" spans="1:12" x14ac:dyDescent="0.25">
      <c r="A41" s="90" t="s">
        <v>19</v>
      </c>
      <c r="B41" s="21" t="s">
        <v>281</v>
      </c>
      <c r="C41" s="4">
        <v>3.4689740712999999</v>
      </c>
      <c r="D41" s="7" t="str">
        <f>IF($B41="N/A","N/A",IF(C41&gt;8,"No",IF(C41&lt;2,"No","Yes")))</f>
        <v>Yes</v>
      </c>
      <c r="E41" s="4">
        <v>3.4337361632999999</v>
      </c>
      <c r="F41" s="7" t="str">
        <f>IF($B41="N/A","N/A",IF(E41&gt;8,"No",IF(E41&lt;2,"No","Yes")))</f>
        <v>Yes</v>
      </c>
      <c r="G41" s="4">
        <v>3.3665662472000002</v>
      </c>
      <c r="H41" s="7" t="str">
        <f>IF($B41="N/A","N/A",IF(G41&gt;8,"No",IF(G41&lt;2,"No","Yes")))</f>
        <v>Yes</v>
      </c>
      <c r="I41" s="8">
        <v>-1.02</v>
      </c>
      <c r="J41" s="8">
        <v>-1.96</v>
      </c>
      <c r="K41" s="25" t="s">
        <v>737</v>
      </c>
      <c r="L41" s="91" t="str">
        <f t="shared" si="4"/>
        <v>Yes</v>
      </c>
    </row>
    <row r="42" spans="1:12" x14ac:dyDescent="0.25">
      <c r="A42" s="90" t="s">
        <v>170</v>
      </c>
      <c r="B42" s="21" t="s">
        <v>213</v>
      </c>
      <c r="C42" s="4">
        <v>17.037236836000002</v>
      </c>
      <c r="D42" s="7" t="str">
        <f t="shared" ref="D42:D49" si="14">IF($B42="N/A","N/A",IF(C42&gt;10,"No",IF(C42&lt;-10,"No","Yes")))</f>
        <v>N/A</v>
      </c>
      <c r="E42" s="4">
        <v>16.886767543000001</v>
      </c>
      <c r="F42" s="7" t="str">
        <f t="shared" ref="F42:F49" si="15">IF($B42="N/A","N/A",IF(E42&gt;10,"No",IF(E42&lt;-10,"No","Yes")))</f>
        <v>N/A</v>
      </c>
      <c r="G42" s="4">
        <v>16.689442907</v>
      </c>
      <c r="H42" s="7" t="str">
        <f t="shared" ref="H42:H49" si="16">IF($B42="N/A","N/A",IF(G42&gt;10,"No",IF(G42&lt;-10,"No","Yes")))</f>
        <v>N/A</v>
      </c>
      <c r="I42" s="8">
        <v>-0.88300000000000001</v>
      </c>
      <c r="J42" s="8">
        <v>-1.17</v>
      </c>
      <c r="K42" s="25" t="s">
        <v>737</v>
      </c>
      <c r="L42" s="91" t="str">
        <f>IF(J42="Div by 0", "N/A", IF(OR(J42="N/A",K42="N/A"),"N/A", IF(J42&gt;VALUE(MID(K42,1,2)), "No", IF(J42&lt;-1*VALUE(MID(K42,1,2)), "No", "Yes"))))</f>
        <v>Yes</v>
      </c>
    </row>
    <row r="43" spans="1:12" x14ac:dyDescent="0.25">
      <c r="A43" s="90" t="s">
        <v>171</v>
      </c>
      <c r="B43" s="21" t="s">
        <v>213</v>
      </c>
      <c r="C43" s="4">
        <v>32.740441496999999</v>
      </c>
      <c r="D43" s="7" t="str">
        <f t="shared" si="14"/>
        <v>N/A</v>
      </c>
      <c r="E43" s="4">
        <v>33.453640702999998</v>
      </c>
      <c r="F43" s="7" t="str">
        <f t="shared" si="15"/>
        <v>N/A</v>
      </c>
      <c r="G43" s="4">
        <v>34.078184372999999</v>
      </c>
      <c r="H43" s="7" t="str">
        <f t="shared" si="16"/>
        <v>N/A</v>
      </c>
      <c r="I43" s="8">
        <v>2.1779999999999999</v>
      </c>
      <c r="J43" s="8">
        <v>1.867</v>
      </c>
      <c r="K43" s="25" t="s">
        <v>737</v>
      </c>
      <c r="L43" s="91" t="str">
        <f>IF(J43="Div by 0", "N/A", IF(OR(J43="N/A",K43="N/A"),"N/A", IF(J43&gt;VALUE(MID(K43,1,2)), "No", IF(J43&lt;-1*VALUE(MID(K43,1,2)), "No", "Yes"))))</f>
        <v>Yes</v>
      </c>
    </row>
    <row r="44" spans="1:12" x14ac:dyDescent="0.25">
      <c r="A44" s="90" t="s">
        <v>172</v>
      </c>
      <c r="B44" s="21" t="s">
        <v>213</v>
      </c>
      <c r="C44" s="4">
        <v>2.8229538947999999</v>
      </c>
      <c r="D44" s="7" t="str">
        <f t="shared" si="14"/>
        <v>N/A</v>
      </c>
      <c r="E44" s="4">
        <v>2.6531938662000001</v>
      </c>
      <c r="F44" s="7" t="str">
        <f t="shared" si="15"/>
        <v>N/A</v>
      </c>
      <c r="G44" s="4">
        <v>2.5704856642</v>
      </c>
      <c r="H44" s="7" t="str">
        <f t="shared" si="16"/>
        <v>N/A</v>
      </c>
      <c r="I44" s="8">
        <v>-6.01</v>
      </c>
      <c r="J44" s="8">
        <v>-3.12</v>
      </c>
      <c r="K44" s="25" t="s">
        <v>737</v>
      </c>
      <c r="L44" s="91" t="str">
        <f t="shared" ref="L44:L53" si="17">IF(J44="Div by 0", "N/A", IF(OR(J44="N/A",K44="N/A"),"N/A", IF(J44&gt;VALUE(MID(K44,1,2)), "No", IF(J44&lt;-1*VALUE(MID(K44,1,2)), "No", "Yes"))))</f>
        <v>Yes</v>
      </c>
    </row>
    <row r="45" spans="1:12" x14ac:dyDescent="0.25">
      <c r="A45" s="90" t="s">
        <v>173</v>
      </c>
      <c r="B45" s="21" t="s">
        <v>213</v>
      </c>
      <c r="C45" s="4">
        <v>20.007111024</v>
      </c>
      <c r="D45" s="7" t="str">
        <f t="shared" si="14"/>
        <v>N/A</v>
      </c>
      <c r="E45" s="4">
        <v>19.625571239999999</v>
      </c>
      <c r="F45" s="7" t="str">
        <f t="shared" si="15"/>
        <v>N/A</v>
      </c>
      <c r="G45" s="4">
        <v>19.157435491000001</v>
      </c>
      <c r="H45" s="7" t="str">
        <f t="shared" si="16"/>
        <v>N/A</v>
      </c>
      <c r="I45" s="8">
        <v>-1.91</v>
      </c>
      <c r="J45" s="8">
        <v>-2.39</v>
      </c>
      <c r="K45" s="25" t="s">
        <v>737</v>
      </c>
      <c r="L45" s="91" t="str">
        <f t="shared" si="17"/>
        <v>Yes</v>
      </c>
    </row>
    <row r="46" spans="1:12" x14ac:dyDescent="0.25">
      <c r="A46" s="90" t="s">
        <v>174</v>
      </c>
      <c r="B46" s="21" t="s">
        <v>213</v>
      </c>
      <c r="C46" s="4">
        <v>13.856177497999999</v>
      </c>
      <c r="D46" s="7" t="str">
        <f t="shared" si="14"/>
        <v>N/A</v>
      </c>
      <c r="E46" s="4">
        <v>13.892454555</v>
      </c>
      <c r="F46" s="7" t="str">
        <f t="shared" si="15"/>
        <v>N/A</v>
      </c>
      <c r="G46" s="4">
        <v>14.022889101000001</v>
      </c>
      <c r="H46" s="7" t="str">
        <f t="shared" si="16"/>
        <v>N/A</v>
      </c>
      <c r="I46" s="8">
        <v>0.26179999999999998</v>
      </c>
      <c r="J46" s="8">
        <v>0.93889999999999996</v>
      </c>
      <c r="K46" s="25" t="s">
        <v>737</v>
      </c>
      <c r="L46" s="91" t="str">
        <f t="shared" si="17"/>
        <v>Yes</v>
      </c>
    </row>
    <row r="47" spans="1:12" x14ac:dyDescent="0.25">
      <c r="A47" s="90" t="s">
        <v>175</v>
      </c>
      <c r="B47" s="21" t="s">
        <v>213</v>
      </c>
      <c r="C47" s="4">
        <v>5.0378948100000001</v>
      </c>
      <c r="D47" s="7" t="str">
        <f t="shared" si="14"/>
        <v>N/A</v>
      </c>
      <c r="E47" s="4">
        <v>5.1297857215000002</v>
      </c>
      <c r="F47" s="7" t="str">
        <f t="shared" si="15"/>
        <v>N/A</v>
      </c>
      <c r="G47" s="4">
        <v>5.2173567187999996</v>
      </c>
      <c r="H47" s="7" t="str">
        <f t="shared" si="16"/>
        <v>N/A</v>
      </c>
      <c r="I47" s="8">
        <v>1.8240000000000001</v>
      </c>
      <c r="J47" s="8">
        <v>1.7070000000000001</v>
      </c>
      <c r="K47" s="25" t="s">
        <v>737</v>
      </c>
      <c r="L47" s="91" t="str">
        <f t="shared" si="17"/>
        <v>Yes</v>
      </c>
    </row>
    <row r="48" spans="1:12" x14ac:dyDescent="0.25">
      <c r="A48" s="90" t="s">
        <v>176</v>
      </c>
      <c r="B48" s="21" t="s">
        <v>213</v>
      </c>
      <c r="C48" s="4">
        <v>3.2462437242000002</v>
      </c>
      <c r="D48" s="7" t="str">
        <f t="shared" si="14"/>
        <v>N/A</v>
      </c>
      <c r="E48" s="4">
        <v>3.1690870316000002</v>
      </c>
      <c r="F48" s="7" t="str">
        <f t="shared" si="15"/>
        <v>N/A</v>
      </c>
      <c r="G48" s="4">
        <v>3.1739200492999999</v>
      </c>
      <c r="H48" s="7" t="str">
        <f t="shared" si="16"/>
        <v>N/A</v>
      </c>
      <c r="I48" s="8">
        <v>-2.38</v>
      </c>
      <c r="J48" s="8">
        <v>0.1525</v>
      </c>
      <c r="K48" s="25" t="s">
        <v>737</v>
      </c>
      <c r="L48" s="91" t="str">
        <f t="shared" si="17"/>
        <v>Yes</v>
      </c>
    </row>
    <row r="49" spans="1:12" x14ac:dyDescent="0.25">
      <c r="A49" s="90" t="s">
        <v>954</v>
      </c>
      <c r="B49" s="21" t="s">
        <v>213</v>
      </c>
      <c r="C49" s="4">
        <v>1.7829666456</v>
      </c>
      <c r="D49" s="7" t="str">
        <f t="shared" si="14"/>
        <v>N/A</v>
      </c>
      <c r="E49" s="4">
        <v>1.7557631765999999</v>
      </c>
      <c r="F49" s="7" t="str">
        <f t="shared" si="15"/>
        <v>N/A</v>
      </c>
      <c r="G49" s="4">
        <v>1.7237194484</v>
      </c>
      <c r="H49" s="7" t="str">
        <f t="shared" si="16"/>
        <v>N/A</v>
      </c>
      <c r="I49" s="8">
        <v>-1.53</v>
      </c>
      <c r="J49" s="8">
        <v>-1.83</v>
      </c>
      <c r="K49" s="25" t="s">
        <v>737</v>
      </c>
      <c r="L49" s="91" t="str">
        <f t="shared" si="17"/>
        <v>Yes</v>
      </c>
    </row>
    <row r="50" spans="1:12" x14ac:dyDescent="0.25">
      <c r="A50" s="114" t="s">
        <v>208</v>
      </c>
      <c r="B50" s="21" t="s">
        <v>213</v>
      </c>
      <c r="C50" s="22">
        <v>517472</v>
      </c>
      <c r="D50" s="5" t="str">
        <f t="shared" ref="D50:D53" si="18">IF($B50="N/A","N/A",IF(C50&lt;0,"No","Yes"))</f>
        <v>N/A</v>
      </c>
      <c r="E50" s="22">
        <v>526335</v>
      </c>
      <c r="F50" s="5" t="str">
        <f t="shared" ref="F50:F53" si="19">IF($B50="N/A","N/A",IF(E50&lt;0,"No","Yes"))</f>
        <v>N/A</v>
      </c>
      <c r="G50" s="22">
        <v>528356</v>
      </c>
      <c r="H50" s="5" t="str">
        <f t="shared" ref="H50:H53" si="20">IF($B50="N/A","N/A",IF(G50&lt;0,"No","Yes"))</f>
        <v>N/A</v>
      </c>
      <c r="I50" s="8">
        <v>1.7130000000000001</v>
      </c>
      <c r="J50" s="8">
        <v>0.38400000000000001</v>
      </c>
      <c r="K50" s="25" t="s">
        <v>737</v>
      </c>
      <c r="L50" s="91" t="str">
        <f t="shared" si="17"/>
        <v>Yes</v>
      </c>
    </row>
    <row r="51" spans="1:12" x14ac:dyDescent="0.25">
      <c r="A51" s="114" t="s">
        <v>209</v>
      </c>
      <c r="B51" s="21" t="s">
        <v>213</v>
      </c>
      <c r="C51" s="22">
        <v>27400</v>
      </c>
      <c r="D51" s="5" t="str">
        <f t="shared" si="18"/>
        <v>N/A</v>
      </c>
      <c r="E51" s="22">
        <v>25969</v>
      </c>
      <c r="F51" s="5" t="str">
        <f t="shared" si="19"/>
        <v>N/A</v>
      </c>
      <c r="G51" s="22">
        <v>25066</v>
      </c>
      <c r="H51" s="5" t="str">
        <f t="shared" si="20"/>
        <v>N/A</v>
      </c>
      <c r="I51" s="8">
        <v>-5.22</v>
      </c>
      <c r="J51" s="8">
        <v>-3.48</v>
      </c>
      <c r="K51" s="25" t="s">
        <v>737</v>
      </c>
      <c r="L51" s="91" t="str">
        <f t="shared" si="17"/>
        <v>Yes</v>
      </c>
    </row>
    <row r="52" spans="1:12" x14ac:dyDescent="0.25">
      <c r="A52" s="114" t="s">
        <v>210</v>
      </c>
      <c r="B52" s="21" t="s">
        <v>213</v>
      </c>
      <c r="C52" s="22">
        <v>324013</v>
      </c>
      <c r="D52" s="5" t="str">
        <f t="shared" si="18"/>
        <v>N/A</v>
      </c>
      <c r="E52" s="22">
        <v>323585</v>
      </c>
      <c r="F52" s="5" t="str">
        <f t="shared" si="19"/>
        <v>N/A</v>
      </c>
      <c r="G52" s="22">
        <v>319058</v>
      </c>
      <c r="H52" s="5" t="str">
        <f t="shared" si="20"/>
        <v>N/A</v>
      </c>
      <c r="I52" s="8">
        <v>-0.13200000000000001</v>
      </c>
      <c r="J52" s="8">
        <v>-1.4</v>
      </c>
      <c r="K52" s="25" t="s">
        <v>737</v>
      </c>
      <c r="L52" s="91" t="str">
        <f t="shared" si="17"/>
        <v>Yes</v>
      </c>
    </row>
    <row r="53" spans="1:12" x14ac:dyDescent="0.25">
      <c r="A53" s="114" t="s">
        <v>955</v>
      </c>
      <c r="B53" s="21" t="s">
        <v>213</v>
      </c>
      <c r="C53" s="22">
        <v>78535</v>
      </c>
      <c r="D53" s="5" t="str">
        <f t="shared" si="18"/>
        <v>N/A</v>
      </c>
      <c r="E53" s="22">
        <v>79582</v>
      </c>
      <c r="F53" s="5" t="str">
        <f t="shared" si="19"/>
        <v>N/A</v>
      </c>
      <c r="G53" s="22">
        <v>79988</v>
      </c>
      <c r="H53" s="5" t="str">
        <f t="shared" si="20"/>
        <v>N/A</v>
      </c>
      <c r="I53" s="8">
        <v>1.333</v>
      </c>
      <c r="J53" s="8">
        <v>0.51019999999999999</v>
      </c>
      <c r="K53" s="25" t="s">
        <v>737</v>
      </c>
      <c r="L53" s="91" t="str">
        <f t="shared" si="17"/>
        <v>Yes</v>
      </c>
    </row>
    <row r="54" spans="1:12" x14ac:dyDescent="0.25">
      <c r="A54" s="114" t="s">
        <v>956</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1" t="str">
        <f t="shared" si="4"/>
        <v>N/A</v>
      </c>
    </row>
    <row r="55" spans="1:12" x14ac:dyDescent="0.25">
      <c r="A55" s="114" t="s">
        <v>1748</v>
      </c>
      <c r="B55" s="21" t="s">
        <v>213</v>
      </c>
      <c r="C55" s="4">
        <v>99.999897829999995</v>
      </c>
      <c r="D55" s="7" t="str">
        <f>IF($B55="N/A","N/A",IF(C55&gt;10,"No",IF(C55&lt;-10,"No","Yes")))</f>
        <v>N/A</v>
      </c>
      <c r="E55" s="4">
        <v>99.999898446000003</v>
      </c>
      <c r="F55" s="7" t="str">
        <f>IF($B55="N/A","N/A",IF(E55&gt;10,"No",IF(E55&lt;-10,"No","Yes")))</f>
        <v>N/A</v>
      </c>
      <c r="G55" s="4">
        <v>100</v>
      </c>
      <c r="H55" s="7" t="str">
        <f>IF($B55="N/A","N/A",IF(G55&gt;10,"No",IF(G55&lt;-10,"No","Yes")))</f>
        <v>N/A</v>
      </c>
      <c r="I55" s="8">
        <v>0</v>
      </c>
      <c r="J55" s="8">
        <v>1E-4</v>
      </c>
      <c r="K55" s="21" t="s">
        <v>213</v>
      </c>
      <c r="L55" s="91" t="str">
        <f t="shared" si="4"/>
        <v>N/A</v>
      </c>
    </row>
    <row r="56" spans="1:12" x14ac:dyDescent="0.25">
      <c r="A56" s="114" t="s">
        <v>177</v>
      </c>
      <c r="B56" s="21" t="s">
        <v>213</v>
      </c>
      <c r="C56" s="4">
        <v>56.716443834000003</v>
      </c>
      <c r="D56" s="7" t="str">
        <f t="shared" ref="D56:D57" si="21">IF($B56="N/A","N/A",IF(C56&gt;10,"No",IF(C56&lt;-10,"No","Yes")))</f>
        <v>N/A</v>
      </c>
      <c r="E56" s="4">
        <v>56.580887580000002</v>
      </c>
      <c r="F56" s="7" t="str">
        <f t="shared" ref="F56:F57" si="22">IF($B56="N/A","N/A",IF(E56&gt;10,"No",IF(E56&lt;-10,"No","Yes")))</f>
        <v>N/A</v>
      </c>
      <c r="G56" s="4">
        <v>56.352735289999998</v>
      </c>
      <c r="H56" s="7" t="str">
        <f t="shared" ref="H56:H57" si="23">IF($B56="N/A","N/A",IF(G56&gt;10,"No",IF(G56&lt;-10,"No","Yes")))</f>
        <v>N/A</v>
      </c>
      <c r="I56" s="8">
        <v>-0.23899999999999999</v>
      </c>
      <c r="J56" s="8">
        <v>-0.40300000000000002</v>
      </c>
      <c r="K56" s="25" t="s">
        <v>737</v>
      </c>
      <c r="L56" s="91" t="str">
        <f>IF(J56="Div by 0", "N/A", IF(OR(J56="N/A",K56="N/A"),"N/A", IF(J56&gt;VALUE(MID(K56,1,2)), "No", IF(J56&lt;-1*VALUE(MID(K56,1,2)), "No", "Yes"))))</f>
        <v>Yes</v>
      </c>
    </row>
    <row r="57" spans="1:12" x14ac:dyDescent="0.25">
      <c r="A57" s="136" t="s">
        <v>178</v>
      </c>
      <c r="B57" s="21" t="s">
        <v>213</v>
      </c>
      <c r="C57" s="4">
        <v>43.283453995999999</v>
      </c>
      <c r="D57" s="7" t="str">
        <f t="shared" si="21"/>
        <v>N/A</v>
      </c>
      <c r="E57" s="4">
        <v>43.419010866000001</v>
      </c>
      <c r="F57" s="7" t="str">
        <f t="shared" si="22"/>
        <v>N/A</v>
      </c>
      <c r="G57" s="4">
        <v>43.647264710000002</v>
      </c>
      <c r="H57" s="7" t="str">
        <f t="shared" si="23"/>
        <v>N/A</v>
      </c>
      <c r="I57" s="8">
        <v>0.31319999999999998</v>
      </c>
      <c r="J57" s="8">
        <v>0.52569999999999995</v>
      </c>
      <c r="K57" s="25" t="s">
        <v>737</v>
      </c>
      <c r="L57" s="91" t="str">
        <f>IF(J57="Div by 0", "N/A", IF(OR(J57="N/A",K57="N/A"),"N/A", IF(J57&gt;VALUE(MID(K57,1,2)), "No", IF(J57&lt;-1*VALUE(MID(K57,1,2)), "No", "Yes"))))</f>
        <v>Yes</v>
      </c>
    </row>
    <row r="58" spans="1:12" x14ac:dyDescent="0.25">
      <c r="A58" s="137" t="s">
        <v>683</v>
      </c>
      <c r="B58" s="21" t="s">
        <v>282</v>
      </c>
      <c r="C58" s="4">
        <v>62.697673182999999</v>
      </c>
      <c r="D58" s="7" t="str">
        <f>IF($B58="N/A","N/A",IF(C58&gt;70,"No",IF(C58&lt;40,"No","Yes")))</f>
        <v>Yes</v>
      </c>
      <c r="E58" s="4">
        <v>62.208185233999998</v>
      </c>
      <c r="F58" s="7" t="str">
        <f>IF($B58="N/A","N/A",IF(E58&gt;70,"No",IF(E58&lt;40,"No","Yes")))</f>
        <v>Yes</v>
      </c>
      <c r="G58" s="4">
        <v>61.812505991999998</v>
      </c>
      <c r="H58" s="7" t="str">
        <f>IF($B58="N/A","N/A",IF(G58&gt;70,"No",IF(G58&lt;40,"No","Yes")))</f>
        <v>Yes</v>
      </c>
      <c r="I58" s="8">
        <v>-0.78100000000000003</v>
      </c>
      <c r="J58" s="8">
        <v>-0.63600000000000001</v>
      </c>
      <c r="K58" s="25" t="s">
        <v>737</v>
      </c>
      <c r="L58" s="91" t="str">
        <f t="shared" si="4"/>
        <v>Yes</v>
      </c>
    </row>
    <row r="59" spans="1:12" x14ac:dyDescent="0.25">
      <c r="A59" s="114" t="s">
        <v>684</v>
      </c>
      <c r="B59" s="21" t="s">
        <v>213</v>
      </c>
      <c r="C59" s="4">
        <v>76.984416848999999</v>
      </c>
      <c r="D59" s="7" t="str">
        <f>IF($B59="N/A","N/A",IF(C59&gt;10,"No",IF(C59&lt;-10,"No","Yes")))</f>
        <v>N/A</v>
      </c>
      <c r="E59" s="4">
        <v>77.397585492999994</v>
      </c>
      <c r="F59" s="7" t="str">
        <f>IF($B59="N/A","N/A",IF(E59&gt;10,"No",IF(E59&lt;-10,"No","Yes")))</f>
        <v>N/A</v>
      </c>
      <c r="G59" s="4">
        <v>76.737784589</v>
      </c>
      <c r="H59" s="7" t="str">
        <f>IF($B59="N/A","N/A",IF(G59&gt;10,"No",IF(G59&lt;-10,"No","Yes")))</f>
        <v>N/A</v>
      </c>
      <c r="I59" s="8">
        <v>0.53669999999999995</v>
      </c>
      <c r="J59" s="8">
        <v>-0.85199999999999998</v>
      </c>
      <c r="K59" s="21" t="s">
        <v>213</v>
      </c>
      <c r="L59" s="91" t="str">
        <f t="shared" si="4"/>
        <v>N/A</v>
      </c>
    </row>
    <row r="60" spans="1:12" x14ac:dyDescent="0.25">
      <c r="A60" s="114" t="s">
        <v>685</v>
      </c>
      <c r="B60" s="21" t="s">
        <v>213</v>
      </c>
      <c r="C60" s="4">
        <v>80.165857252999999</v>
      </c>
      <c r="D60" s="7" t="str">
        <f t="shared" ref="D60:D66" si="24">IF($B60="N/A","N/A",IF(C60&gt;10,"No",IF(C60&lt;-10,"No","Yes")))</f>
        <v>N/A</v>
      </c>
      <c r="E60" s="4">
        <v>80.467807953000005</v>
      </c>
      <c r="F60" s="7" t="str">
        <f t="shared" ref="F60:F66" si="25">IF($B60="N/A","N/A",IF(E60&gt;10,"No",IF(E60&lt;-10,"No","Yes")))</f>
        <v>N/A</v>
      </c>
      <c r="G60" s="4">
        <v>80.122820935999997</v>
      </c>
      <c r="H60" s="7" t="str">
        <f t="shared" ref="H60:H66" si="26">IF($B60="N/A","N/A",IF(G60&gt;10,"No",IF(G60&lt;-10,"No","Yes")))</f>
        <v>N/A</v>
      </c>
      <c r="I60" s="8">
        <v>0.37669999999999998</v>
      </c>
      <c r="J60" s="8">
        <v>-0.42899999999999999</v>
      </c>
      <c r="K60" s="21" t="s">
        <v>213</v>
      </c>
      <c r="L60" s="91" t="str">
        <f t="shared" si="4"/>
        <v>N/A</v>
      </c>
    </row>
    <row r="61" spans="1:12" x14ac:dyDescent="0.25">
      <c r="A61" s="114" t="s">
        <v>1744</v>
      </c>
      <c r="B61" s="21" t="s">
        <v>213</v>
      </c>
      <c r="C61" s="4">
        <v>60.813942671</v>
      </c>
      <c r="D61" s="7" t="str">
        <f t="shared" si="24"/>
        <v>N/A</v>
      </c>
      <c r="E61" s="4">
        <v>59.867806938000001</v>
      </c>
      <c r="F61" s="7" t="str">
        <f t="shared" si="25"/>
        <v>N/A</v>
      </c>
      <c r="G61" s="4">
        <v>59.013259120999997</v>
      </c>
      <c r="H61" s="7" t="str">
        <f t="shared" si="26"/>
        <v>N/A</v>
      </c>
      <c r="I61" s="8">
        <v>-1.56</v>
      </c>
      <c r="J61" s="8">
        <v>-1.43</v>
      </c>
      <c r="K61" s="21" t="s">
        <v>213</v>
      </c>
      <c r="L61" s="91" t="str">
        <f t="shared" si="4"/>
        <v>N/A</v>
      </c>
    </row>
    <row r="62" spans="1:12" x14ac:dyDescent="0.25">
      <c r="A62" s="114" t="s">
        <v>686</v>
      </c>
      <c r="B62" s="21" t="s">
        <v>213</v>
      </c>
      <c r="C62" s="4">
        <v>30.127827215</v>
      </c>
      <c r="D62" s="7" t="str">
        <f t="shared" si="24"/>
        <v>N/A</v>
      </c>
      <c r="E62" s="4">
        <v>29.224487504999999</v>
      </c>
      <c r="F62" s="7" t="str">
        <f t="shared" si="25"/>
        <v>N/A</v>
      </c>
      <c r="G62" s="4">
        <v>29.476799414999999</v>
      </c>
      <c r="H62" s="7" t="str">
        <f t="shared" si="26"/>
        <v>N/A</v>
      </c>
      <c r="I62" s="8">
        <v>-3</v>
      </c>
      <c r="J62" s="8">
        <v>0.86339999999999995</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1.4161767621000001</v>
      </c>
      <c r="D64" s="7" t="str">
        <f t="shared" si="24"/>
        <v>N/A</v>
      </c>
      <c r="E64" s="4">
        <v>1.0611353712</v>
      </c>
      <c r="F64" s="7" t="str">
        <f t="shared" si="25"/>
        <v>N/A</v>
      </c>
      <c r="G64" s="4">
        <v>1.2006477971</v>
      </c>
      <c r="H64" s="7" t="str">
        <f t="shared" si="26"/>
        <v>N/A</v>
      </c>
      <c r="I64" s="8">
        <v>-25.1</v>
      </c>
      <c r="J64" s="8">
        <v>13.15</v>
      </c>
      <c r="K64" s="21" t="s">
        <v>213</v>
      </c>
      <c r="L64" s="91" t="str">
        <f t="shared" si="4"/>
        <v>N/A</v>
      </c>
    </row>
    <row r="65" spans="1:12" x14ac:dyDescent="0.25">
      <c r="A65" s="90" t="s">
        <v>147</v>
      </c>
      <c r="B65" s="21" t="s">
        <v>213</v>
      </c>
      <c r="C65" s="4">
        <v>1.4787047310999999</v>
      </c>
      <c r="D65" s="7" t="str">
        <f t="shared" si="24"/>
        <v>N/A</v>
      </c>
      <c r="E65" s="4">
        <v>1.4406418197999999</v>
      </c>
      <c r="F65" s="7" t="str">
        <f t="shared" si="25"/>
        <v>N/A</v>
      </c>
      <c r="G65" s="4">
        <v>1.3990050521999999</v>
      </c>
      <c r="H65" s="7" t="str">
        <f t="shared" si="26"/>
        <v>N/A</v>
      </c>
      <c r="I65" s="8">
        <v>-2.57</v>
      </c>
      <c r="J65" s="8">
        <v>-2.89</v>
      </c>
      <c r="K65" s="21" t="s">
        <v>213</v>
      </c>
      <c r="L65" s="91" t="str">
        <f t="shared" si="4"/>
        <v>N/A</v>
      </c>
    </row>
    <row r="66" spans="1:12" x14ac:dyDescent="0.25">
      <c r="A66" s="90" t="s">
        <v>148</v>
      </c>
      <c r="B66" s="21" t="s">
        <v>213</v>
      </c>
      <c r="C66" s="4">
        <v>1.5385762831000001</v>
      </c>
      <c r="D66" s="7" t="str">
        <f t="shared" si="24"/>
        <v>N/A</v>
      </c>
      <c r="E66" s="4">
        <v>1.5334619680999999</v>
      </c>
      <c r="F66" s="7" t="str">
        <f t="shared" si="25"/>
        <v>N/A</v>
      </c>
      <c r="G66" s="4">
        <v>1.488036355</v>
      </c>
      <c r="H66" s="7" t="str">
        <f t="shared" si="26"/>
        <v>N/A</v>
      </c>
      <c r="I66" s="8">
        <v>-0.33200000000000002</v>
      </c>
      <c r="J66" s="8">
        <v>-2.96</v>
      </c>
      <c r="K66" s="21" t="s">
        <v>213</v>
      </c>
      <c r="L66" s="91" t="str">
        <f t="shared" si="4"/>
        <v>N/A</v>
      </c>
    </row>
    <row r="67" spans="1:12" x14ac:dyDescent="0.25">
      <c r="A67" s="114" t="s">
        <v>957</v>
      </c>
      <c r="B67" s="25" t="s">
        <v>213</v>
      </c>
      <c r="C67" s="1">
        <v>1943</v>
      </c>
      <c r="D67" s="7" t="str">
        <f>IF($B67="N/A","N/A",IF(C67&gt;10,"No",IF(C67&lt;-10,"No","Yes")))</f>
        <v>N/A</v>
      </c>
      <c r="E67" s="1">
        <v>5524</v>
      </c>
      <c r="F67" s="7" t="str">
        <f>IF($B67="N/A","N/A",IF(E67&gt;10,"No",IF(E67&lt;-10,"No","Yes")))</f>
        <v>N/A</v>
      </c>
      <c r="G67" s="1">
        <v>3820</v>
      </c>
      <c r="H67" s="7" t="str">
        <f>IF($B67="N/A","N/A",IF(G67&gt;10,"No",IF(G67&lt;-10,"No","Yes")))</f>
        <v>N/A</v>
      </c>
      <c r="I67" s="8">
        <v>184.3</v>
      </c>
      <c r="J67" s="8">
        <v>-30.8</v>
      </c>
      <c r="K67" s="21" t="s">
        <v>213</v>
      </c>
      <c r="L67" s="91" t="str">
        <f t="shared" si="4"/>
        <v>N/A</v>
      </c>
    </row>
    <row r="68" spans="1:12" x14ac:dyDescent="0.25">
      <c r="A68" s="90" t="s">
        <v>201</v>
      </c>
      <c r="B68" s="25" t="s">
        <v>217</v>
      </c>
      <c r="C68" s="1">
        <v>11</v>
      </c>
      <c r="D68" s="7" t="str">
        <f t="shared" ref="D68:D69" si="27">IF($B68="N/A","N/A",IF(C68&gt;0,"No",IF(C68&lt;0,"No","Yes")))</f>
        <v>No</v>
      </c>
      <c r="E68" s="1">
        <v>11</v>
      </c>
      <c r="F68" s="7" t="str">
        <f t="shared" ref="F68:F69" si="28">IF($B68="N/A","N/A",IF(E68&gt;0,"No",IF(E68&lt;0,"No","Yes")))</f>
        <v>No</v>
      </c>
      <c r="G68" s="1">
        <v>11</v>
      </c>
      <c r="H68" s="7" t="str">
        <f t="shared" ref="H68:H69" si="29">IF($B68="N/A","N/A",IF(G68&gt;0,"No",IF(G68&lt;0,"No","Yes")))</f>
        <v>No</v>
      </c>
      <c r="I68" s="8">
        <v>0</v>
      </c>
      <c r="J68" s="8">
        <v>250</v>
      </c>
      <c r="K68" s="21" t="s">
        <v>213</v>
      </c>
      <c r="L68" s="91" t="str">
        <f t="shared" si="4"/>
        <v>N/A</v>
      </c>
    </row>
    <row r="69" spans="1:12" x14ac:dyDescent="0.25">
      <c r="A69" s="90" t="s">
        <v>202</v>
      </c>
      <c r="B69" s="25" t="s">
        <v>217</v>
      </c>
      <c r="C69" s="1">
        <v>143</v>
      </c>
      <c r="D69" s="7" t="str">
        <f t="shared" si="27"/>
        <v>No</v>
      </c>
      <c r="E69" s="1">
        <v>147</v>
      </c>
      <c r="F69" s="7" t="str">
        <f t="shared" si="28"/>
        <v>No</v>
      </c>
      <c r="G69" s="1">
        <v>252</v>
      </c>
      <c r="H69" s="7" t="str">
        <f t="shared" si="29"/>
        <v>No</v>
      </c>
      <c r="I69" s="8">
        <v>2.7970000000000002</v>
      </c>
      <c r="J69" s="8">
        <v>71.430000000000007</v>
      </c>
      <c r="K69" s="21" t="s">
        <v>213</v>
      </c>
      <c r="L69" s="91" t="str">
        <f t="shared" si="4"/>
        <v>N/A</v>
      </c>
    </row>
    <row r="70" spans="1:12" x14ac:dyDescent="0.25">
      <c r="A70" s="90" t="s">
        <v>203</v>
      </c>
      <c r="B70" s="33" t="s">
        <v>213</v>
      </c>
      <c r="C70" s="9">
        <v>23.076923077</v>
      </c>
      <c r="D70" s="7" t="str">
        <f>IF($B70="N/A","N/A",IF(C70&gt;10,"No",IF(C70&lt;-10,"No","Yes")))</f>
        <v>N/A</v>
      </c>
      <c r="E70" s="9">
        <v>40.136054422000001</v>
      </c>
      <c r="F70" s="7" t="str">
        <f>IF($B70="N/A","N/A",IF(E70&gt;10,"No",IF(E70&lt;-10,"No","Yes")))</f>
        <v>N/A</v>
      </c>
      <c r="G70" s="9">
        <v>51.190476189999998</v>
      </c>
      <c r="H70" s="7" t="str">
        <f>IF($B70="N/A","N/A",IF(G70&gt;10,"No",IF(G70&lt;-10,"No","Yes")))</f>
        <v>N/A</v>
      </c>
      <c r="I70" s="8">
        <v>73.92</v>
      </c>
      <c r="J70" s="8">
        <v>27.54</v>
      </c>
      <c r="K70" s="33" t="s">
        <v>213</v>
      </c>
      <c r="L70" s="91" t="str">
        <f t="shared" si="4"/>
        <v>N/A</v>
      </c>
    </row>
    <row r="71" spans="1:12" x14ac:dyDescent="0.25">
      <c r="A71" s="114" t="s">
        <v>65</v>
      </c>
      <c r="B71" s="25" t="s">
        <v>213</v>
      </c>
      <c r="C71" s="1">
        <v>190705</v>
      </c>
      <c r="D71" s="7" t="str">
        <f>IF($B71="N/A","N/A",IF(C71&gt;10,"No",IF(C71&lt;-10,"No","Yes")))</f>
        <v>N/A</v>
      </c>
      <c r="E71" s="1">
        <v>193199</v>
      </c>
      <c r="F71" s="7" t="str">
        <f>IF($B71="N/A","N/A",IF(E71&gt;10,"No",IF(E71&lt;-10,"No","Yes")))</f>
        <v>N/A</v>
      </c>
      <c r="G71" s="1">
        <v>193787</v>
      </c>
      <c r="H71" s="7" t="str">
        <f>IF($B71="N/A","N/A",IF(G71&gt;10,"No",IF(G71&lt;-10,"No","Yes")))</f>
        <v>N/A</v>
      </c>
      <c r="I71" s="8">
        <v>1.3080000000000001</v>
      </c>
      <c r="J71" s="8">
        <v>0.30430000000000001</v>
      </c>
      <c r="K71" s="25" t="s">
        <v>737</v>
      </c>
      <c r="L71" s="91" t="str">
        <f t="shared" ref="L71:L103" si="30">IF(J71="Div by 0", "N/A", IF(K71="N/A","N/A", IF(J71&gt;VALUE(MID(K71,1,2)), "No", IF(J71&lt;-1*VALUE(MID(K71,1,2)), "No", "Yes"))))</f>
        <v>Yes</v>
      </c>
    </row>
    <row r="72" spans="1:12" x14ac:dyDescent="0.25">
      <c r="A72" s="122" t="s">
        <v>66</v>
      </c>
      <c r="B72" s="25" t="s">
        <v>213</v>
      </c>
      <c r="C72" s="1">
        <v>170605.24</v>
      </c>
      <c r="D72" s="7" t="str">
        <f>IF($B72="N/A","N/A",IF(C72&gt;10,"No",IF(C72&lt;-10,"No","Yes")))</f>
        <v>N/A</v>
      </c>
      <c r="E72" s="1">
        <v>173812.86</v>
      </c>
      <c r="F72" s="7" t="str">
        <f>IF($B72="N/A","N/A",IF(E72&gt;10,"No",IF(E72&lt;-10,"No","Yes")))</f>
        <v>N/A</v>
      </c>
      <c r="G72" s="1">
        <v>173966.83</v>
      </c>
      <c r="H72" s="7" t="str">
        <f>IF($B72="N/A","N/A",IF(G72&gt;10,"No",IF(G72&lt;-10,"No","Yes")))</f>
        <v>N/A</v>
      </c>
      <c r="I72" s="8">
        <v>1.88</v>
      </c>
      <c r="J72" s="8">
        <v>8.8599999999999998E-2</v>
      </c>
      <c r="K72" s="25" t="s">
        <v>738</v>
      </c>
      <c r="L72" s="91" t="str">
        <f t="shared" si="30"/>
        <v>Yes</v>
      </c>
    </row>
    <row r="73" spans="1:12" x14ac:dyDescent="0.25">
      <c r="A73" s="90" t="s">
        <v>67</v>
      </c>
      <c r="B73" s="21" t="s">
        <v>283</v>
      </c>
      <c r="C73" s="4">
        <v>98.067652461999998</v>
      </c>
      <c r="D73" s="7" t="str">
        <f>IF($B73="N/A","N/A",IF(C73&gt;=90,"Yes","No"))</f>
        <v>Yes</v>
      </c>
      <c r="E73" s="4">
        <v>97.920370070999994</v>
      </c>
      <c r="F73" s="7" t="str">
        <f>IF($B73="N/A","N/A",IF(E73&gt;=90,"Yes","No"))</f>
        <v>Yes</v>
      </c>
      <c r="G73" s="4">
        <v>97.767762621000003</v>
      </c>
      <c r="H73" s="7" t="str">
        <f>IF($B73="N/A","N/A",IF(G73&gt;=90,"Yes","No"))</f>
        <v>Yes</v>
      </c>
      <c r="I73" s="8">
        <v>-0.15</v>
      </c>
      <c r="J73" s="8">
        <v>-0.156</v>
      </c>
      <c r="K73" s="25" t="s">
        <v>737</v>
      </c>
      <c r="L73" s="91" t="str">
        <f t="shared" si="30"/>
        <v>Yes</v>
      </c>
    </row>
    <row r="74" spans="1:12" x14ac:dyDescent="0.25">
      <c r="A74" s="114" t="s">
        <v>958</v>
      </c>
      <c r="B74" s="21" t="s">
        <v>283</v>
      </c>
      <c r="C74" s="4">
        <v>98.055149744000005</v>
      </c>
      <c r="D74" s="7" t="str">
        <f>IF($B74="N/A","N/A",IF(C74&gt;=90,"Yes","No"))</f>
        <v>Yes</v>
      </c>
      <c r="E74" s="4">
        <v>97.939081678999997</v>
      </c>
      <c r="F74" s="7" t="str">
        <f>IF($B74="N/A","N/A",IF(E74&gt;=90,"Yes","No"))</f>
        <v>Yes</v>
      </c>
      <c r="G74" s="4">
        <v>97.771683236000001</v>
      </c>
      <c r="H74" s="7" t="str">
        <f>IF($B74="N/A","N/A",IF(G74&gt;=90,"Yes","No"))</f>
        <v>Yes</v>
      </c>
      <c r="I74" s="8">
        <v>-0.11799999999999999</v>
      </c>
      <c r="J74" s="8">
        <v>-0.17100000000000001</v>
      </c>
      <c r="K74" s="25" t="s">
        <v>737</v>
      </c>
      <c r="L74" s="91" t="str">
        <f t="shared" si="30"/>
        <v>Yes</v>
      </c>
    </row>
    <row r="75" spans="1:12" x14ac:dyDescent="0.25">
      <c r="A75" s="136" t="s">
        <v>959</v>
      </c>
      <c r="B75" s="25" t="s">
        <v>284</v>
      </c>
      <c r="C75" s="9">
        <v>38.643580794000002</v>
      </c>
      <c r="D75" s="7" t="str">
        <f>IF($B75="N/A","N/A",IF(C75&gt;55,"No",IF(C75&lt;30,"No","Yes")))</f>
        <v>Yes</v>
      </c>
      <c r="E75" s="9">
        <v>39.850878913000003</v>
      </c>
      <c r="F75" s="7" t="str">
        <f>IF($B75="N/A","N/A",IF(E75&gt;55,"No",IF(E75&lt;30,"No","Yes")))</f>
        <v>Yes</v>
      </c>
      <c r="G75" s="9">
        <v>40.346635437000003</v>
      </c>
      <c r="H75" s="7" t="str">
        <f>IF($B75="N/A","N/A",IF(G75&gt;55,"No",IF(G75&lt;30,"No","Yes")))</f>
        <v>Yes</v>
      </c>
      <c r="I75" s="8">
        <v>3.1240000000000001</v>
      </c>
      <c r="J75" s="8">
        <v>1.244</v>
      </c>
      <c r="K75" s="25" t="s">
        <v>737</v>
      </c>
      <c r="L75" s="91" t="str">
        <f t="shared" si="30"/>
        <v>Yes</v>
      </c>
    </row>
    <row r="76" spans="1:12" ht="13" customHeight="1" x14ac:dyDescent="0.25">
      <c r="A76" s="114" t="s">
        <v>1732</v>
      </c>
      <c r="B76" s="25" t="s">
        <v>278</v>
      </c>
      <c r="C76" s="9">
        <v>1.0691906348</v>
      </c>
      <c r="D76" s="7" t="str">
        <f>IF($B76="N/A","N/A",IF(C76&gt;=5,"No",IF(C76&lt;0,"No","Yes")))</f>
        <v>Yes</v>
      </c>
      <c r="E76" s="9">
        <v>1.0988669713999999</v>
      </c>
      <c r="F76" s="7" t="str">
        <f>IF($B76="N/A","N/A",IF(E76&gt;=5,"No",IF(E76&lt;0,"No","Yes")))</f>
        <v>Yes</v>
      </c>
      <c r="G76" s="9">
        <v>1.2436334738999999</v>
      </c>
      <c r="H76" s="7" t="str">
        <f>IF($B76="N/A","N/A",IF(G76&gt;=5,"No",IF(G76&lt;0,"No","Yes")))</f>
        <v>Yes</v>
      </c>
      <c r="I76" s="8">
        <v>2.7759999999999998</v>
      </c>
      <c r="J76" s="8">
        <v>13.17</v>
      </c>
      <c r="K76" s="25" t="s">
        <v>213</v>
      </c>
      <c r="L76" s="91" t="str">
        <f t="shared" si="30"/>
        <v>N/A</v>
      </c>
    </row>
    <row r="77" spans="1:12" ht="13" customHeight="1" x14ac:dyDescent="0.25">
      <c r="A77" s="114" t="s">
        <v>1733</v>
      </c>
      <c r="B77" s="25" t="s">
        <v>213</v>
      </c>
      <c r="C77" s="9">
        <v>23.784903385</v>
      </c>
      <c r="D77" s="25" t="s">
        <v>213</v>
      </c>
      <c r="E77" s="9">
        <v>23.988219400999998</v>
      </c>
      <c r="F77" s="25" t="s">
        <v>213</v>
      </c>
      <c r="G77" s="9">
        <v>25.256080129000001</v>
      </c>
      <c r="H77" s="25" t="s">
        <v>213</v>
      </c>
      <c r="I77" s="8">
        <v>0.8548</v>
      </c>
      <c r="J77" s="8">
        <v>5.2850000000000001</v>
      </c>
      <c r="K77" s="25" t="s">
        <v>213</v>
      </c>
      <c r="L77" s="91" t="str">
        <f t="shared" si="30"/>
        <v>N/A</v>
      </c>
    </row>
    <row r="78" spans="1:12" ht="13" customHeight="1" x14ac:dyDescent="0.25">
      <c r="A78" s="114" t="s">
        <v>1734</v>
      </c>
      <c r="B78" s="25" t="s">
        <v>213</v>
      </c>
      <c r="C78" s="9">
        <v>40.165176582000001</v>
      </c>
      <c r="D78" s="25" t="s">
        <v>213</v>
      </c>
      <c r="E78" s="9">
        <v>39.205689470000003</v>
      </c>
      <c r="F78" s="25" t="s">
        <v>213</v>
      </c>
      <c r="G78" s="9">
        <v>38.625914019</v>
      </c>
      <c r="H78" s="25" t="s">
        <v>213</v>
      </c>
      <c r="I78" s="8">
        <v>-2.39</v>
      </c>
      <c r="J78" s="8">
        <v>-1.48</v>
      </c>
      <c r="K78" s="25" t="s">
        <v>213</v>
      </c>
      <c r="L78" s="91" t="str">
        <f t="shared" si="30"/>
        <v>N/A</v>
      </c>
    </row>
    <row r="79" spans="1:12" ht="13" customHeight="1" x14ac:dyDescent="0.25">
      <c r="A79" s="114" t="s">
        <v>1735</v>
      </c>
      <c r="B79" s="25" t="s">
        <v>213</v>
      </c>
      <c r="C79" s="9">
        <v>12.863322932999999</v>
      </c>
      <c r="D79" s="25" t="s">
        <v>213</v>
      </c>
      <c r="E79" s="9">
        <v>13.316839114</v>
      </c>
      <c r="F79" s="25" t="s">
        <v>213</v>
      </c>
      <c r="G79" s="9">
        <v>13.286236950999999</v>
      </c>
      <c r="H79" s="25" t="s">
        <v>213</v>
      </c>
      <c r="I79" s="8">
        <v>3.5259999999999998</v>
      </c>
      <c r="J79" s="8">
        <v>-0.23</v>
      </c>
      <c r="K79" s="25" t="s">
        <v>213</v>
      </c>
      <c r="L79" s="91" t="str">
        <f t="shared" si="30"/>
        <v>N/A</v>
      </c>
    </row>
    <row r="80" spans="1:12" ht="13" customHeight="1" x14ac:dyDescent="0.25">
      <c r="A80" s="114" t="s">
        <v>1736</v>
      </c>
      <c r="B80" s="25" t="s">
        <v>213</v>
      </c>
      <c r="C80" s="9">
        <v>2.3355444272999999</v>
      </c>
      <c r="D80" s="25" t="s">
        <v>213</v>
      </c>
      <c r="E80" s="9">
        <v>2.3147117739</v>
      </c>
      <c r="F80" s="25" t="s">
        <v>213</v>
      </c>
      <c r="G80" s="9">
        <v>2.3247173443000002</v>
      </c>
      <c r="H80" s="25" t="s">
        <v>213</v>
      </c>
      <c r="I80" s="8">
        <v>-0.89200000000000002</v>
      </c>
      <c r="J80" s="8">
        <v>0.43230000000000002</v>
      </c>
      <c r="K80" s="25" t="s">
        <v>213</v>
      </c>
      <c r="L80" s="91" t="str">
        <f t="shared" si="30"/>
        <v>N/A</v>
      </c>
    </row>
    <row r="81" spans="1:12" ht="13" customHeight="1" x14ac:dyDescent="0.25">
      <c r="A81" s="114" t="s">
        <v>1737</v>
      </c>
      <c r="B81" s="25" t="s">
        <v>213</v>
      </c>
      <c r="C81" s="9">
        <v>2.0974803999999998E-3</v>
      </c>
      <c r="D81" s="25" t="s">
        <v>213</v>
      </c>
      <c r="E81" s="9">
        <v>2.5880051E-3</v>
      </c>
      <c r="F81" s="25" t="s">
        <v>213</v>
      </c>
      <c r="G81" s="9">
        <v>1.0320609999999999E-3</v>
      </c>
      <c r="H81" s="25" t="s">
        <v>213</v>
      </c>
      <c r="I81" s="8">
        <v>23.39</v>
      </c>
      <c r="J81" s="8">
        <v>-60.1</v>
      </c>
      <c r="K81" s="25" t="s">
        <v>213</v>
      </c>
      <c r="L81" s="91" t="str">
        <f t="shared" si="30"/>
        <v>N/A</v>
      </c>
    </row>
    <row r="82" spans="1:12" ht="13" customHeight="1" x14ac:dyDescent="0.25">
      <c r="A82" s="114" t="s">
        <v>1738</v>
      </c>
      <c r="B82" s="25" t="s">
        <v>213</v>
      </c>
      <c r="C82" s="9">
        <v>6.5918565322999996</v>
      </c>
      <c r="D82" s="25" t="s">
        <v>213</v>
      </c>
      <c r="E82" s="9">
        <v>7.2531431322</v>
      </c>
      <c r="F82" s="25" t="s">
        <v>213</v>
      </c>
      <c r="G82" s="9">
        <v>6.6196390882999996</v>
      </c>
      <c r="H82" s="25" t="s">
        <v>213</v>
      </c>
      <c r="I82" s="8">
        <v>10.029999999999999</v>
      </c>
      <c r="J82" s="8">
        <v>-8.73</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13.187908025</v>
      </c>
      <c r="D84" s="25" t="s">
        <v>213</v>
      </c>
      <c r="E84" s="9">
        <v>12.819942132</v>
      </c>
      <c r="F84" s="25" t="s">
        <v>213</v>
      </c>
      <c r="G84" s="9">
        <v>12.642746933</v>
      </c>
      <c r="H84" s="25" t="s">
        <v>213</v>
      </c>
      <c r="I84" s="8">
        <v>-2.79</v>
      </c>
      <c r="J84" s="8">
        <v>-1.38</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56.757819669</v>
      </c>
      <c r="D87" s="25" t="s">
        <v>213</v>
      </c>
      <c r="E87" s="9">
        <v>55.439210348000003</v>
      </c>
      <c r="F87" s="25" t="s">
        <v>213</v>
      </c>
      <c r="G87" s="9">
        <v>54.837011771</v>
      </c>
      <c r="H87" s="25" t="s">
        <v>213</v>
      </c>
      <c r="I87" s="8">
        <v>-2.3199999999999998</v>
      </c>
      <c r="J87" s="8">
        <v>-1.0900000000000001</v>
      </c>
      <c r="K87" s="25" t="s">
        <v>213</v>
      </c>
      <c r="L87" s="91" t="str">
        <f t="shared" si="30"/>
        <v>N/A</v>
      </c>
    </row>
    <row r="88" spans="1:12" x14ac:dyDescent="0.25">
      <c r="A88" s="114" t="s">
        <v>961</v>
      </c>
      <c r="B88" s="25" t="s">
        <v>213</v>
      </c>
      <c r="C88" s="9">
        <v>43.242180331</v>
      </c>
      <c r="D88" s="25" t="s">
        <v>213</v>
      </c>
      <c r="E88" s="9">
        <v>44.560789651999997</v>
      </c>
      <c r="F88" s="25" t="s">
        <v>213</v>
      </c>
      <c r="G88" s="9">
        <v>45.162988229</v>
      </c>
      <c r="H88" s="25" t="s">
        <v>213</v>
      </c>
      <c r="I88" s="8">
        <v>3.0489999999999999</v>
      </c>
      <c r="J88" s="8">
        <v>1.351</v>
      </c>
      <c r="K88" s="25" t="s">
        <v>213</v>
      </c>
      <c r="L88" s="91" t="str">
        <f t="shared" si="30"/>
        <v>N/A</v>
      </c>
    </row>
    <row r="89" spans="1:12" x14ac:dyDescent="0.25">
      <c r="A89" s="136" t="s">
        <v>68</v>
      </c>
      <c r="B89" s="25" t="s">
        <v>213</v>
      </c>
      <c r="C89" s="1">
        <v>6177</v>
      </c>
      <c r="D89" s="7" t="str">
        <f>IF($B89="N/A","N/A",IF(C89&gt;10,"No",IF(C89&lt;-10,"No","Yes")))</f>
        <v>N/A</v>
      </c>
      <c r="E89" s="1">
        <v>127314</v>
      </c>
      <c r="F89" s="7" t="str">
        <f>IF($B89="N/A","N/A",IF(E89&gt;10,"No",IF(E89&lt;-10,"No","Yes")))</f>
        <v>N/A</v>
      </c>
      <c r="G89" s="1">
        <v>1368</v>
      </c>
      <c r="H89" s="7" t="str">
        <f>IF($B89="N/A","N/A",IF(G89&gt;10,"No",IF(G89&lt;-10,"No","Yes")))</f>
        <v>N/A</v>
      </c>
      <c r="I89" s="8">
        <v>1961</v>
      </c>
      <c r="J89" s="8">
        <v>-98.9</v>
      </c>
      <c r="K89" s="25" t="s">
        <v>737</v>
      </c>
      <c r="L89" s="91" t="str">
        <f t="shared" si="30"/>
        <v>No</v>
      </c>
    </row>
    <row r="90" spans="1:12" x14ac:dyDescent="0.25">
      <c r="A90" s="114" t="s">
        <v>109</v>
      </c>
      <c r="B90" s="25" t="s">
        <v>213</v>
      </c>
      <c r="C90" s="9">
        <v>0.14570179699999999</v>
      </c>
      <c r="D90" s="7" t="str">
        <f>IF($B90="N/A","N/A",IF(C90&gt;10,"No",IF(C90&lt;-10,"No","Yes")))</f>
        <v>N/A</v>
      </c>
      <c r="E90" s="9">
        <v>1.4923731900000001E-2</v>
      </c>
      <c r="F90" s="7" t="str">
        <f>IF($B90="N/A","N/A",IF(E90&gt;10,"No",IF(E90&lt;-10,"No","Yes")))</f>
        <v>N/A</v>
      </c>
      <c r="G90" s="9">
        <v>0.14619883040000001</v>
      </c>
      <c r="H90" s="7" t="str">
        <f>IF($B90="N/A","N/A",IF(G90&gt;10,"No",IF(G90&lt;-10,"No","Yes")))</f>
        <v>N/A</v>
      </c>
      <c r="I90" s="8">
        <v>-89.8</v>
      </c>
      <c r="J90" s="8">
        <v>879.6</v>
      </c>
      <c r="K90" s="25" t="s">
        <v>737</v>
      </c>
      <c r="L90" s="91" t="str">
        <f t="shared" si="30"/>
        <v>No</v>
      </c>
    </row>
    <row r="91" spans="1:12" x14ac:dyDescent="0.25">
      <c r="A91" s="114" t="s">
        <v>110</v>
      </c>
      <c r="B91" s="25" t="s">
        <v>213</v>
      </c>
      <c r="C91" s="9">
        <v>0.61518536509999999</v>
      </c>
      <c r="D91" s="7" t="str">
        <f>IF($B91="N/A","N/A",IF(C91&gt;10,"No",IF(C91&lt;-10,"No","Yes")))</f>
        <v>N/A</v>
      </c>
      <c r="E91" s="9">
        <v>0.17358656550000001</v>
      </c>
      <c r="F91" s="7" t="str">
        <f>IF($B91="N/A","N/A",IF(E91&gt;10,"No",IF(E91&lt;-10,"No","Yes")))</f>
        <v>N/A</v>
      </c>
      <c r="G91" s="9">
        <v>0.65789473679999999</v>
      </c>
      <c r="H91" s="7" t="str">
        <f>IF($B91="N/A","N/A",IF(G91&gt;10,"No",IF(G91&lt;-10,"No","Yes")))</f>
        <v>N/A</v>
      </c>
      <c r="I91" s="8">
        <v>-71.8</v>
      </c>
      <c r="J91" s="8">
        <v>279</v>
      </c>
      <c r="K91" s="25" t="s">
        <v>737</v>
      </c>
      <c r="L91" s="91" t="str">
        <f t="shared" si="30"/>
        <v>No</v>
      </c>
    </row>
    <row r="92" spans="1:12" x14ac:dyDescent="0.25">
      <c r="A92" s="122" t="s">
        <v>7</v>
      </c>
      <c r="B92" s="25" t="s">
        <v>213</v>
      </c>
      <c r="C92" s="9">
        <v>0.16832280220000001</v>
      </c>
      <c r="D92" s="7" t="str">
        <f>IF($B92="N/A","N/A",IF(C92&gt;10,"No",IF(C92&lt;-10,"No","Yes")))</f>
        <v>N/A</v>
      </c>
      <c r="E92" s="9">
        <v>0.18478356509999999</v>
      </c>
      <c r="F92" s="7" t="str">
        <f>IF($B92="N/A","N/A",IF(E92&gt;10,"No",IF(E92&lt;-10,"No","Yes")))</f>
        <v>N/A</v>
      </c>
      <c r="G92" s="9">
        <v>0.20228395090000001</v>
      </c>
      <c r="H92" s="7" t="str">
        <f>IF($B92="N/A","N/A",IF(G92&gt;10,"No",IF(G92&lt;-10,"No","Yes")))</f>
        <v>N/A</v>
      </c>
      <c r="I92" s="8">
        <v>9.7789999999999999</v>
      </c>
      <c r="J92" s="8">
        <v>9.4710000000000001</v>
      </c>
      <c r="K92" s="25" t="s">
        <v>738</v>
      </c>
      <c r="L92" s="91" t="str">
        <f t="shared" si="30"/>
        <v>Yes</v>
      </c>
    </row>
    <row r="93" spans="1:12" x14ac:dyDescent="0.25">
      <c r="A93" s="122" t="s">
        <v>180</v>
      </c>
      <c r="B93" s="25" t="s">
        <v>213</v>
      </c>
      <c r="C93" s="9">
        <v>60.368632181000002</v>
      </c>
      <c r="D93" s="7" t="str">
        <f t="shared" ref="D93:D94" si="31">IF($B93="N/A","N/A",IF(C93&gt;10,"No",IF(C93&lt;-10,"No","Yes")))</f>
        <v>N/A</v>
      </c>
      <c r="E93" s="9">
        <v>60.271015896000002</v>
      </c>
      <c r="F93" s="7" t="str">
        <f t="shared" ref="F93:F94" si="32">IF($B93="N/A","N/A",IF(E93&gt;10,"No",IF(E93&lt;-10,"No","Yes")))</f>
        <v>N/A</v>
      </c>
      <c r="G93" s="9">
        <v>60.182055556000002</v>
      </c>
      <c r="H93" s="7" t="str">
        <f t="shared" ref="H93:H94" si="33">IF($B93="N/A","N/A",IF(G93&gt;10,"No",IF(G93&lt;-10,"No","Yes")))</f>
        <v>N/A</v>
      </c>
      <c r="I93" s="8">
        <v>-0.16200000000000001</v>
      </c>
      <c r="J93" s="8">
        <v>-0.14799999999999999</v>
      </c>
      <c r="K93" s="25" t="s">
        <v>737</v>
      </c>
      <c r="L93" s="91" t="str">
        <f>IF(J93="Div by 0", "N/A", IF(OR(J93="N/A",K93="N/A"),"N/A", IF(J93&gt;VALUE(MID(K93,1,2)), "No", IF(J93&lt;-1*VALUE(MID(K93,1,2)), "No", "Yes"))))</f>
        <v>Yes</v>
      </c>
    </row>
    <row r="94" spans="1:12" x14ac:dyDescent="0.25">
      <c r="A94" s="122" t="s">
        <v>181</v>
      </c>
      <c r="B94" s="25" t="s">
        <v>213</v>
      </c>
      <c r="C94" s="9">
        <v>39.631367818999998</v>
      </c>
      <c r="D94" s="7" t="str">
        <f t="shared" si="31"/>
        <v>N/A</v>
      </c>
      <c r="E94" s="9">
        <v>39.728984103999998</v>
      </c>
      <c r="F94" s="7" t="str">
        <f t="shared" si="32"/>
        <v>N/A</v>
      </c>
      <c r="G94" s="9">
        <v>39.817944443999998</v>
      </c>
      <c r="H94" s="7" t="str">
        <f t="shared" si="33"/>
        <v>N/A</v>
      </c>
      <c r="I94" s="8">
        <v>0.24629999999999999</v>
      </c>
      <c r="J94" s="8">
        <v>0.22389999999999999</v>
      </c>
      <c r="K94" s="25" t="s">
        <v>737</v>
      </c>
      <c r="L94" s="91" t="str">
        <f>IF(J94="Div by 0", "N/A", IF(OR(J94="N/A",K94="N/A"),"N/A", IF(J94&gt;VALUE(MID(K94,1,2)), "No", IF(J94&lt;-1*VALUE(MID(K94,1,2)), "No", "Yes"))))</f>
        <v>Yes</v>
      </c>
    </row>
    <row r="95" spans="1:12" x14ac:dyDescent="0.25">
      <c r="A95" s="114" t="s">
        <v>8</v>
      </c>
      <c r="B95" s="25" t="s">
        <v>285</v>
      </c>
      <c r="C95" s="9">
        <v>5.9835872159000001</v>
      </c>
      <c r="D95" s="7" t="str">
        <f>IF($B95="N/A","N/A",IF(C95&gt;10,"No",IF(C95&lt;5,"No","Yes")))</f>
        <v>Yes</v>
      </c>
      <c r="E95" s="9">
        <v>5.9301549180000004</v>
      </c>
      <c r="F95" s="7" t="str">
        <f>IF($B95="N/A","N/A",IF(E95&gt;10,"No",IF(E95&lt;5,"No","Yes")))</f>
        <v>Yes</v>
      </c>
      <c r="G95" s="9">
        <v>5.7217460408000003</v>
      </c>
      <c r="H95" s="7" t="str">
        <f t="shared" ref="H95:H98" si="34">IF($B95="N/A","N/A",IF(G95&gt;10,"No",IF(G95&lt;5,"No","Yes")))</f>
        <v>Yes</v>
      </c>
      <c r="I95" s="8">
        <v>-0.89300000000000002</v>
      </c>
      <c r="J95" s="8">
        <v>-3.51</v>
      </c>
      <c r="K95" s="25" t="s">
        <v>738</v>
      </c>
      <c r="L95" s="91" t="str">
        <f t="shared" si="30"/>
        <v>Yes</v>
      </c>
    </row>
    <row r="96" spans="1:12" x14ac:dyDescent="0.25">
      <c r="A96" s="114" t="s">
        <v>149</v>
      </c>
      <c r="B96" s="25" t="s">
        <v>285</v>
      </c>
      <c r="C96" s="9">
        <v>5.5682860962999996</v>
      </c>
      <c r="D96" s="7" t="str">
        <f>IF($B96="N/A","N/A",IF(C96&gt;10,"No",IF(C96&lt;5,"No","Yes")))</f>
        <v>Yes</v>
      </c>
      <c r="E96" s="9">
        <v>3.9844926734000001</v>
      </c>
      <c r="F96" s="7" t="str">
        <f t="shared" ref="F96:F98" si="35">IF($B96="N/A","N/A",IF(E96&gt;10,"No",IF(E96&lt;5,"No","Yes")))</f>
        <v>No</v>
      </c>
      <c r="G96" s="9">
        <v>4.6220850728</v>
      </c>
      <c r="H96" s="7" t="str">
        <f t="shared" si="34"/>
        <v>No</v>
      </c>
      <c r="I96" s="8">
        <v>-28.4</v>
      </c>
      <c r="J96" s="8">
        <v>16</v>
      </c>
      <c r="K96" s="25" t="s">
        <v>738</v>
      </c>
      <c r="L96" s="91" t="str">
        <f t="shared" si="30"/>
        <v>No</v>
      </c>
    </row>
    <row r="97" spans="1:12" x14ac:dyDescent="0.25">
      <c r="A97" s="114" t="s">
        <v>150</v>
      </c>
      <c r="B97" s="25" t="s">
        <v>285</v>
      </c>
      <c r="C97" s="9">
        <v>5.8094963425000001</v>
      </c>
      <c r="D97" s="7" t="str">
        <f>IF($B97="N/A","N/A",IF(C97&gt;10,"No",IF(C97&lt;5,"No","Yes")))</f>
        <v>Yes</v>
      </c>
      <c r="E97" s="9">
        <v>5.5900910460000004</v>
      </c>
      <c r="F97" s="7" t="str">
        <f t="shared" si="35"/>
        <v>Yes</v>
      </c>
      <c r="G97" s="9">
        <v>5.3976788949000003</v>
      </c>
      <c r="H97" s="7" t="str">
        <f t="shared" si="34"/>
        <v>Yes</v>
      </c>
      <c r="I97" s="8">
        <v>-3.78</v>
      </c>
      <c r="J97" s="8">
        <v>-3.44</v>
      </c>
      <c r="K97" s="25" t="s">
        <v>738</v>
      </c>
      <c r="L97" s="91" t="str">
        <f t="shared" si="30"/>
        <v>Yes</v>
      </c>
    </row>
    <row r="98" spans="1:12" x14ac:dyDescent="0.25">
      <c r="A98" s="114" t="s">
        <v>151</v>
      </c>
      <c r="B98" s="25" t="s">
        <v>285</v>
      </c>
      <c r="C98" s="9">
        <v>5.9945989879999999</v>
      </c>
      <c r="D98" s="7" t="str">
        <f>IF($B98="N/A","N/A",IF(C98&gt;10,"No",IF(C98&lt;5,"No","Yes")))</f>
        <v>Yes</v>
      </c>
      <c r="E98" s="9">
        <v>5.9389541354000004</v>
      </c>
      <c r="F98" s="7" t="str">
        <f t="shared" si="35"/>
        <v>Yes</v>
      </c>
      <c r="G98" s="9">
        <v>5.7320666505000002</v>
      </c>
      <c r="H98" s="7" t="str">
        <f t="shared" si="34"/>
        <v>Yes</v>
      </c>
      <c r="I98" s="8">
        <v>-0.92800000000000005</v>
      </c>
      <c r="J98" s="8">
        <v>-3.48</v>
      </c>
      <c r="K98" s="25" t="s">
        <v>738</v>
      </c>
      <c r="L98" s="91" t="str">
        <f t="shared" si="30"/>
        <v>Yes</v>
      </c>
    </row>
    <row r="99" spans="1:12" x14ac:dyDescent="0.25">
      <c r="A99" s="114" t="s">
        <v>962</v>
      </c>
      <c r="B99" s="25" t="s">
        <v>213</v>
      </c>
      <c r="C99" s="1">
        <v>994</v>
      </c>
      <c r="D99" s="7" t="str">
        <f t="shared" ref="D99:D110" si="36">IF($B99="N/A","N/A",IF(C99&gt;10,"No",IF(C99&lt;-10,"No","Yes")))</f>
        <v>N/A</v>
      </c>
      <c r="E99" s="1">
        <v>4060</v>
      </c>
      <c r="F99" s="7" t="str">
        <f t="shared" ref="F99:F110" si="37">IF($B99="N/A","N/A",IF(E99&gt;10,"No",IF(E99&lt;-10,"No","Yes")))</f>
        <v>N/A</v>
      </c>
      <c r="G99" s="1">
        <v>2334</v>
      </c>
      <c r="H99" s="7" t="str">
        <f t="shared" ref="H99:H110" si="38">IF($B99="N/A","N/A",IF(G99&gt;10,"No",IF(G99&lt;-10,"No","Yes")))</f>
        <v>N/A</v>
      </c>
      <c r="I99" s="8">
        <v>308.5</v>
      </c>
      <c r="J99" s="8">
        <v>-42.5</v>
      </c>
      <c r="K99" s="25" t="s">
        <v>737</v>
      </c>
      <c r="L99" s="91" t="str">
        <f t="shared" si="30"/>
        <v>No</v>
      </c>
    </row>
    <row r="100" spans="1:12" x14ac:dyDescent="0.25">
      <c r="A100" s="114" t="s">
        <v>963</v>
      </c>
      <c r="B100" s="25" t="s">
        <v>213</v>
      </c>
      <c r="C100" s="1">
        <v>474</v>
      </c>
      <c r="D100" s="7" t="str">
        <f t="shared" si="36"/>
        <v>N/A</v>
      </c>
      <c r="E100" s="1">
        <v>749</v>
      </c>
      <c r="F100" s="7" t="str">
        <f t="shared" si="37"/>
        <v>N/A</v>
      </c>
      <c r="G100" s="1">
        <v>681</v>
      </c>
      <c r="H100" s="7" t="str">
        <f t="shared" si="38"/>
        <v>N/A</v>
      </c>
      <c r="I100" s="8">
        <v>58.02</v>
      </c>
      <c r="J100" s="8">
        <v>-9.08</v>
      </c>
      <c r="K100" s="25" t="s">
        <v>737</v>
      </c>
      <c r="L100" s="91" t="str">
        <f t="shared" si="30"/>
        <v>Yes</v>
      </c>
    </row>
    <row r="101" spans="1:12" x14ac:dyDescent="0.25">
      <c r="A101" s="114" t="s">
        <v>1</v>
      </c>
      <c r="B101" s="25" t="s">
        <v>213</v>
      </c>
      <c r="C101" s="9">
        <v>99.667024986000001</v>
      </c>
      <c r="D101" s="7" t="str">
        <f t="shared" si="36"/>
        <v>N/A</v>
      </c>
      <c r="E101" s="9">
        <v>99.204447228000006</v>
      </c>
      <c r="F101" s="7" t="str">
        <f t="shared" si="37"/>
        <v>N/A</v>
      </c>
      <c r="G101" s="9">
        <v>99.528348135000002</v>
      </c>
      <c r="H101" s="7" t="str">
        <f t="shared" si="38"/>
        <v>N/A</v>
      </c>
      <c r="I101" s="8">
        <v>-0.46400000000000002</v>
      </c>
      <c r="J101" s="8">
        <v>0.32650000000000001</v>
      </c>
      <c r="K101" s="25" t="s">
        <v>738</v>
      </c>
      <c r="L101" s="91" t="str">
        <f t="shared" si="30"/>
        <v>Yes</v>
      </c>
    </row>
    <row r="102" spans="1:12" x14ac:dyDescent="0.25">
      <c r="A102" s="114" t="s">
        <v>69</v>
      </c>
      <c r="B102" s="25" t="s">
        <v>213</v>
      </c>
      <c r="C102" s="9">
        <v>96.993739149000007</v>
      </c>
      <c r="D102" s="7" t="str">
        <f t="shared" si="36"/>
        <v>N/A</v>
      </c>
      <c r="E102" s="9">
        <v>96.708789431</v>
      </c>
      <c r="F102" s="7" t="str">
        <f t="shared" si="37"/>
        <v>N/A</v>
      </c>
      <c r="G102" s="9">
        <v>96.534507163000001</v>
      </c>
      <c r="H102" s="7" t="str">
        <f t="shared" si="38"/>
        <v>N/A</v>
      </c>
      <c r="I102" s="8">
        <v>-0.29399999999999998</v>
      </c>
      <c r="J102" s="8">
        <v>-0.18</v>
      </c>
      <c r="K102" s="25" t="s">
        <v>738</v>
      </c>
      <c r="L102" s="91" t="str">
        <f t="shared" si="30"/>
        <v>Yes</v>
      </c>
    </row>
    <row r="103" spans="1:12" x14ac:dyDescent="0.25">
      <c r="A103" s="122" t="s">
        <v>70</v>
      </c>
      <c r="B103" s="25" t="s">
        <v>213</v>
      </c>
      <c r="C103" s="1">
        <v>180723</v>
      </c>
      <c r="D103" s="7" t="str">
        <f t="shared" si="36"/>
        <v>N/A</v>
      </c>
      <c r="E103" s="1">
        <v>183998</v>
      </c>
      <c r="F103" s="7" t="str">
        <f t="shared" si="37"/>
        <v>N/A</v>
      </c>
      <c r="G103" s="1">
        <v>185010</v>
      </c>
      <c r="H103" s="7" t="str">
        <f t="shared" si="38"/>
        <v>N/A</v>
      </c>
      <c r="I103" s="8">
        <v>1.8120000000000001</v>
      </c>
      <c r="J103" s="8">
        <v>0.55000000000000004</v>
      </c>
      <c r="K103" s="25" t="s">
        <v>737</v>
      </c>
      <c r="L103" s="91" t="str">
        <f t="shared" si="30"/>
        <v>Yes</v>
      </c>
    </row>
    <row r="104" spans="1:12" x14ac:dyDescent="0.25">
      <c r="A104" s="114" t="s">
        <v>689</v>
      </c>
      <c r="B104" s="25" t="s">
        <v>213</v>
      </c>
      <c r="C104" s="9">
        <v>1.0159193903999999</v>
      </c>
      <c r="D104" s="7" t="str">
        <f t="shared" si="36"/>
        <v>N/A</v>
      </c>
      <c r="E104" s="9">
        <v>1.0000108697000001</v>
      </c>
      <c r="F104" s="7" t="str">
        <f t="shared" si="37"/>
        <v>N/A</v>
      </c>
      <c r="G104" s="9">
        <v>0.96751526939999999</v>
      </c>
      <c r="H104" s="7" t="str">
        <f t="shared" si="38"/>
        <v>N/A</v>
      </c>
      <c r="I104" s="8">
        <v>-1.57</v>
      </c>
      <c r="J104" s="8">
        <v>-3.25</v>
      </c>
      <c r="K104" s="25" t="s">
        <v>738</v>
      </c>
      <c r="L104" s="91" t="str">
        <f t="shared" ref="L104:L110" si="39">IF(J104="Div by 0", "N/A", IF(K104="N/A","N/A", IF(J104&gt;VALUE(MID(K104,1,2)), "No", IF(J104&lt;-1*VALUE(MID(K104,1,2)), "No", "Yes"))))</f>
        <v>Yes</v>
      </c>
    </row>
    <row r="105" spans="1:12" x14ac:dyDescent="0.25">
      <c r="A105" s="114" t="s">
        <v>688</v>
      </c>
      <c r="B105" s="25" t="s">
        <v>213</v>
      </c>
      <c r="C105" s="9">
        <v>3.5485245376000001</v>
      </c>
      <c r="D105" s="7" t="str">
        <f t="shared" si="36"/>
        <v>N/A</v>
      </c>
      <c r="E105" s="9">
        <v>3.4212328395</v>
      </c>
      <c r="F105" s="7" t="str">
        <f t="shared" si="37"/>
        <v>N/A</v>
      </c>
      <c r="G105" s="9">
        <v>3.559807578</v>
      </c>
      <c r="H105" s="7" t="str">
        <f t="shared" si="38"/>
        <v>N/A</v>
      </c>
      <c r="I105" s="8">
        <v>-3.59</v>
      </c>
      <c r="J105" s="8">
        <v>4.05</v>
      </c>
      <c r="K105" s="25" t="s">
        <v>738</v>
      </c>
      <c r="L105" s="91" t="str">
        <f t="shared" si="39"/>
        <v>Yes</v>
      </c>
    </row>
    <row r="106" spans="1:12" x14ac:dyDescent="0.25">
      <c r="A106" s="114" t="s">
        <v>687</v>
      </c>
      <c r="B106" s="25" t="s">
        <v>213</v>
      </c>
      <c r="C106" s="9">
        <v>95.435556071999997</v>
      </c>
      <c r="D106" s="7" t="str">
        <f t="shared" si="36"/>
        <v>N/A</v>
      </c>
      <c r="E106" s="9">
        <v>95.578756291000005</v>
      </c>
      <c r="F106" s="7" t="str">
        <f t="shared" si="37"/>
        <v>N/A</v>
      </c>
      <c r="G106" s="9">
        <v>95.472677153000006</v>
      </c>
      <c r="H106" s="7" t="str">
        <f t="shared" si="38"/>
        <v>N/A</v>
      </c>
      <c r="I106" s="8">
        <v>0.15</v>
      </c>
      <c r="J106" s="8">
        <v>-0.111</v>
      </c>
      <c r="K106" s="25" t="s">
        <v>738</v>
      </c>
      <c r="L106" s="91" t="str">
        <f t="shared" si="39"/>
        <v>Yes</v>
      </c>
    </row>
    <row r="107" spans="1:12" ht="25" x14ac:dyDescent="0.25">
      <c r="A107" s="122" t="s">
        <v>964</v>
      </c>
      <c r="B107" s="25" t="s">
        <v>213</v>
      </c>
      <c r="C107" s="9">
        <v>36.668676752000003</v>
      </c>
      <c r="D107" s="7" t="str">
        <f t="shared" si="36"/>
        <v>N/A</v>
      </c>
      <c r="E107" s="9">
        <v>35.862504463999997</v>
      </c>
      <c r="F107" s="7" t="str">
        <f t="shared" si="37"/>
        <v>N/A</v>
      </c>
      <c r="G107" s="9">
        <v>35.356860883000003</v>
      </c>
      <c r="H107" s="7" t="str">
        <f t="shared" si="38"/>
        <v>N/A</v>
      </c>
      <c r="I107" s="8">
        <v>-2.2000000000000002</v>
      </c>
      <c r="J107" s="8">
        <v>-1.41</v>
      </c>
      <c r="K107" s="25" t="s">
        <v>738</v>
      </c>
      <c r="L107" s="91" t="str">
        <f t="shared" si="39"/>
        <v>Yes</v>
      </c>
    </row>
    <row r="108" spans="1:12" ht="25" x14ac:dyDescent="0.25">
      <c r="A108" s="122" t="s">
        <v>965</v>
      </c>
      <c r="B108" s="25" t="s">
        <v>213</v>
      </c>
      <c r="C108" s="9">
        <v>62.418919273</v>
      </c>
      <c r="D108" s="7" t="str">
        <f t="shared" si="36"/>
        <v>N/A</v>
      </c>
      <c r="E108" s="9">
        <v>63.222376926999999</v>
      </c>
      <c r="F108" s="7" t="str">
        <f t="shared" si="37"/>
        <v>N/A</v>
      </c>
      <c r="G108" s="9">
        <v>63.751438434999997</v>
      </c>
      <c r="H108" s="7" t="str">
        <f t="shared" si="38"/>
        <v>N/A</v>
      </c>
      <c r="I108" s="8">
        <v>1.2869999999999999</v>
      </c>
      <c r="J108" s="8">
        <v>0.83679999999999999</v>
      </c>
      <c r="K108" s="25" t="s">
        <v>738</v>
      </c>
      <c r="L108" s="91" t="str">
        <f t="shared" si="39"/>
        <v>Yes</v>
      </c>
    </row>
    <row r="109" spans="1:12" ht="25" x14ac:dyDescent="0.25">
      <c r="A109" s="122" t="s">
        <v>966</v>
      </c>
      <c r="B109" s="25" t="s">
        <v>213</v>
      </c>
      <c r="C109" s="9">
        <v>0.34713300650000001</v>
      </c>
      <c r="D109" s="7" t="str">
        <f t="shared" si="36"/>
        <v>N/A</v>
      </c>
      <c r="E109" s="9">
        <v>0.3338526597</v>
      </c>
      <c r="F109" s="7" t="str">
        <f t="shared" si="37"/>
        <v>N/A</v>
      </c>
      <c r="G109" s="9">
        <v>0.320970963</v>
      </c>
      <c r="H109" s="7" t="str">
        <f t="shared" si="38"/>
        <v>N/A</v>
      </c>
      <c r="I109" s="8">
        <v>-3.83</v>
      </c>
      <c r="J109" s="8">
        <v>-3.86</v>
      </c>
      <c r="K109" s="25" t="s">
        <v>738</v>
      </c>
      <c r="L109" s="91" t="str">
        <f t="shared" si="39"/>
        <v>Yes</v>
      </c>
    </row>
    <row r="110" spans="1:12" ht="25" x14ac:dyDescent="0.25">
      <c r="A110" s="122" t="s">
        <v>967</v>
      </c>
      <c r="B110" s="25" t="s">
        <v>213</v>
      </c>
      <c r="C110" s="9">
        <v>0.5652709682</v>
      </c>
      <c r="D110" s="7" t="str">
        <f t="shared" si="36"/>
        <v>N/A</v>
      </c>
      <c r="E110" s="9">
        <v>0.58126594860000003</v>
      </c>
      <c r="F110" s="7" t="str">
        <f t="shared" si="37"/>
        <v>N/A</v>
      </c>
      <c r="G110" s="9">
        <v>0.5707297187</v>
      </c>
      <c r="H110" s="7" t="str">
        <f t="shared" si="38"/>
        <v>N/A</v>
      </c>
      <c r="I110" s="8">
        <v>2.83</v>
      </c>
      <c r="J110" s="8">
        <v>-1.81</v>
      </c>
      <c r="K110" s="25" t="s">
        <v>738</v>
      </c>
      <c r="L110" s="91" t="str">
        <f t="shared" si="39"/>
        <v>Yes</v>
      </c>
    </row>
    <row r="111" spans="1:12" x14ac:dyDescent="0.25">
      <c r="A111" s="114" t="s">
        <v>968</v>
      </c>
      <c r="B111" s="25" t="s">
        <v>286</v>
      </c>
      <c r="C111" s="9">
        <v>99.933041149000005</v>
      </c>
      <c r="D111" s="7" t="str">
        <f>IF($B111="N/A","N/A",IF(C111&gt;=99,"Yes","No"))</f>
        <v>Yes</v>
      </c>
      <c r="E111" s="9">
        <v>99.978784664000003</v>
      </c>
      <c r="F111" s="7" t="str">
        <f>IF($B111="N/A","N/A",IF(E111&gt;=99,"Yes","No"))</f>
        <v>Yes</v>
      </c>
      <c r="G111" s="9">
        <v>99.978825948999997</v>
      </c>
      <c r="H111" s="7" t="str">
        <f>IF($B111="N/A","N/A",IF(G111&gt;=99,"Yes","No"))</f>
        <v>Yes</v>
      </c>
      <c r="I111" s="8">
        <v>4.58E-2</v>
      </c>
      <c r="J111" s="8">
        <v>0</v>
      </c>
      <c r="K111" s="25" t="s">
        <v>737</v>
      </c>
      <c r="L111" s="91" t="str">
        <f t="shared" ref="L111:L145" si="40">IF(J111="Div by 0", "N/A", IF(K111="N/A","N/A", IF(J111&gt;VALUE(MID(K111,1,2)), "No", IF(J111&lt;-1*VALUE(MID(K111,1,2)), "No", "Yes"))))</f>
        <v>Yes</v>
      </c>
    </row>
    <row r="112" spans="1:12" x14ac:dyDescent="0.25">
      <c r="A112" s="114" t="s">
        <v>969</v>
      </c>
      <c r="B112" s="25" t="s">
        <v>213</v>
      </c>
      <c r="C112" s="9">
        <v>2.0701105000000002E-3</v>
      </c>
      <c r="D112" s="7" t="str">
        <f>IF($B112="N/A","N/A",IF(C112&gt;10,"No",IF(C112&lt;-10,"No","Yes")))</f>
        <v>N/A</v>
      </c>
      <c r="E112" s="9">
        <v>3.3379091E-3</v>
      </c>
      <c r="F112" s="7" t="str">
        <f>IF($B112="N/A","N/A",IF(E112&gt;10,"No",IF(E112&lt;-10,"No","Yes")))</f>
        <v>N/A</v>
      </c>
      <c r="G112" s="9">
        <v>1.2592714000000001E-3</v>
      </c>
      <c r="H112" s="7" t="str">
        <f>IF($B112="N/A","N/A",IF(G112&gt;10,"No",IF(G112&lt;-10,"No","Yes")))</f>
        <v>N/A</v>
      </c>
      <c r="I112" s="8">
        <v>61.24</v>
      </c>
      <c r="J112" s="8">
        <v>-62.3</v>
      </c>
      <c r="K112" s="25" t="s">
        <v>737</v>
      </c>
      <c r="L112" s="91" t="str">
        <f t="shared" si="40"/>
        <v>No</v>
      </c>
    </row>
    <row r="113" spans="1:12" x14ac:dyDescent="0.25">
      <c r="A113" s="90" t="s">
        <v>970</v>
      </c>
      <c r="B113" s="25" t="s">
        <v>280</v>
      </c>
      <c r="C113" s="4">
        <v>99.809295383999995</v>
      </c>
      <c r="D113" s="7" t="str">
        <f>IF($B113="N/A","N/A",IF(C113&gt;=98,"Yes","No"))</f>
        <v>Yes</v>
      </c>
      <c r="E113" s="4">
        <v>99.846277899</v>
      </c>
      <c r="F113" s="7" t="str">
        <f>IF($B113="N/A","N/A",IF(E113&gt;=98,"Yes","No"))</f>
        <v>Yes</v>
      </c>
      <c r="G113" s="4">
        <v>99.735923665000001</v>
      </c>
      <c r="H113" s="7" t="str">
        <f>IF($B113="N/A","N/A",IF(G113&gt;=98,"Yes","No"))</f>
        <v>Yes</v>
      </c>
      <c r="I113" s="8">
        <v>3.7100000000000001E-2</v>
      </c>
      <c r="J113" s="8">
        <v>-0.111</v>
      </c>
      <c r="K113" s="25" t="s">
        <v>737</v>
      </c>
      <c r="L113" s="91" t="str">
        <f t="shared" si="40"/>
        <v>Yes</v>
      </c>
    </row>
    <row r="114" spans="1:12" x14ac:dyDescent="0.25">
      <c r="A114" s="90" t="s">
        <v>971</v>
      </c>
      <c r="B114" s="25" t="s">
        <v>287</v>
      </c>
      <c r="C114" s="4">
        <v>91.419693574999997</v>
      </c>
      <c r="D114" s="7" t="str">
        <f>IF($B114="N/A","N/A",IF(C114&gt;=80,"Yes","No"))</f>
        <v>Yes</v>
      </c>
      <c r="E114" s="4">
        <v>92.105263158</v>
      </c>
      <c r="F114" s="7" t="str">
        <f>IF($B114="N/A","N/A",IF(E114&gt;=80,"Yes","No"))</f>
        <v>Yes</v>
      </c>
      <c r="G114" s="4">
        <v>92.778224332999997</v>
      </c>
      <c r="H114" s="7" t="str">
        <f>IF($B114="N/A","N/A",IF(G114&gt;=80,"Yes","No"))</f>
        <v>Yes</v>
      </c>
      <c r="I114" s="8">
        <v>0.74990000000000001</v>
      </c>
      <c r="J114" s="8">
        <v>0.73060000000000003</v>
      </c>
      <c r="K114" s="25" t="s">
        <v>737</v>
      </c>
      <c r="L114" s="91" t="str">
        <f t="shared" si="40"/>
        <v>Yes</v>
      </c>
    </row>
    <row r="115" spans="1:12" ht="25" x14ac:dyDescent="0.25">
      <c r="A115" s="114" t="s">
        <v>972</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736</v>
      </c>
      <c r="L115" s="91" t="str">
        <f t="shared" si="40"/>
        <v>N/A</v>
      </c>
    </row>
    <row r="116" spans="1:12" ht="25" x14ac:dyDescent="0.25">
      <c r="A116" s="90" t="s">
        <v>973</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736</v>
      </c>
      <c r="L116" s="91" t="str">
        <f t="shared" si="40"/>
        <v>N/A</v>
      </c>
    </row>
    <row r="117" spans="1:12" ht="25" x14ac:dyDescent="0.25">
      <c r="A117" s="114" t="s">
        <v>974</v>
      </c>
      <c r="B117" s="25" t="s">
        <v>213</v>
      </c>
      <c r="C117" s="9">
        <v>0</v>
      </c>
      <c r="D117" s="22" t="s">
        <v>739</v>
      </c>
      <c r="E117" s="9">
        <v>0</v>
      </c>
      <c r="F117" s="22" t="s">
        <v>739</v>
      </c>
      <c r="G117" s="9" t="s">
        <v>1747</v>
      </c>
      <c r="H117" s="7" t="str">
        <f>IF($B117="N/A","N/A",IF(G117&lt;100,"No",IF(G117=100,"No","Yes")))</f>
        <v>N/A</v>
      </c>
      <c r="I117" s="8" t="s">
        <v>1747</v>
      </c>
      <c r="J117" s="8" t="s">
        <v>1747</v>
      </c>
      <c r="K117" s="25" t="s">
        <v>736</v>
      </c>
      <c r="L117" s="91" t="str">
        <f t="shared" si="40"/>
        <v>N/A</v>
      </c>
    </row>
    <row r="118" spans="1:12" ht="25" x14ac:dyDescent="0.25">
      <c r="A118" s="114" t="s">
        <v>975</v>
      </c>
      <c r="B118" s="21" t="s">
        <v>213</v>
      </c>
      <c r="C118" s="9">
        <v>0</v>
      </c>
      <c r="D118" s="7" t="str">
        <f>IF($B118="N/A","N/A",IF(C118&gt;10,"No",IF(C118&lt;-10,"No","Yes")))</f>
        <v>N/A</v>
      </c>
      <c r="E118" s="9">
        <v>0</v>
      </c>
      <c r="F118" s="7" t="str">
        <f>IF($B118="N/A","N/A",IF(E118&gt;10,"No",IF(E118&lt;-10,"No","Yes")))</f>
        <v>N/A</v>
      </c>
      <c r="G118" s="9" t="s">
        <v>1747</v>
      </c>
      <c r="H118" s="7" t="str">
        <f>IF($B118="N/A","N/A",IF(G118&gt;10,"No",IF(G118&lt;-10,"No","Yes")))</f>
        <v>N/A</v>
      </c>
      <c r="I118" s="8" t="s">
        <v>1747</v>
      </c>
      <c r="J118" s="8" t="s">
        <v>1747</v>
      </c>
      <c r="K118" s="25" t="s">
        <v>736</v>
      </c>
      <c r="L118" s="91" t="str">
        <f>IF(J118="Div by 0", "N/A", IF(OR(J118="N/A",K118="N/A"),"N/A", IF(J118&gt;VALUE(MID(K118,1,2)), "No", IF(J118&lt;-1*VALUE(MID(K118,1,2)), "No", "Yes"))))</f>
        <v>N/A</v>
      </c>
    </row>
    <row r="119" spans="1:12" x14ac:dyDescent="0.25">
      <c r="A119" s="137" t="s">
        <v>100</v>
      </c>
      <c r="B119" s="21" t="s">
        <v>213</v>
      </c>
      <c r="C119" s="22">
        <v>98568</v>
      </c>
      <c r="D119" s="7" t="str">
        <f t="shared" ref="D119:D145" si="43">IF($B119="N/A","N/A",IF(C119&gt;10,"No",IF(C119&lt;-10,"No","Yes")))</f>
        <v>N/A</v>
      </c>
      <c r="E119" s="22">
        <v>98985</v>
      </c>
      <c r="F119" s="7" t="str">
        <f t="shared" ref="F119:F145" si="44">IF($B119="N/A","N/A",IF(E119&gt;10,"No",IF(E119&lt;-10,"No","Yes")))</f>
        <v>N/A</v>
      </c>
      <c r="G119" s="22">
        <v>99178</v>
      </c>
      <c r="H119" s="7" t="str">
        <f t="shared" ref="H119:H145" si="45">IF($B119="N/A","N/A",IF(G119&gt;10,"No",IF(G119&lt;-10,"No","Yes")))</f>
        <v>N/A</v>
      </c>
      <c r="I119" s="8">
        <v>0.42309999999999998</v>
      </c>
      <c r="J119" s="8">
        <v>0.19500000000000001</v>
      </c>
      <c r="K119" s="25" t="s">
        <v>737</v>
      </c>
      <c r="L119" s="91" t="str">
        <f t="shared" si="40"/>
        <v>Yes</v>
      </c>
    </row>
    <row r="120" spans="1:12" x14ac:dyDescent="0.25">
      <c r="A120" s="114" t="s">
        <v>976</v>
      </c>
      <c r="B120" s="21" t="s">
        <v>213</v>
      </c>
      <c r="C120" s="22">
        <v>36225</v>
      </c>
      <c r="D120" s="7" t="str">
        <f t="shared" si="43"/>
        <v>N/A</v>
      </c>
      <c r="E120" s="22">
        <v>36046</v>
      </c>
      <c r="F120" s="7" t="str">
        <f t="shared" si="44"/>
        <v>N/A</v>
      </c>
      <c r="G120" s="22">
        <v>36056</v>
      </c>
      <c r="H120" s="7" t="str">
        <f t="shared" si="45"/>
        <v>N/A</v>
      </c>
      <c r="I120" s="8">
        <v>-0.49399999999999999</v>
      </c>
      <c r="J120" s="8">
        <v>2.7699999999999999E-2</v>
      </c>
      <c r="K120" s="25" t="s">
        <v>737</v>
      </c>
      <c r="L120" s="91" t="str">
        <f t="shared" si="40"/>
        <v>Yes</v>
      </c>
    </row>
    <row r="121" spans="1:12" x14ac:dyDescent="0.25">
      <c r="A121" s="114" t="s">
        <v>977</v>
      </c>
      <c r="B121" s="21" t="s">
        <v>213</v>
      </c>
      <c r="C121" s="22">
        <v>1362</v>
      </c>
      <c r="D121" s="7" t="str">
        <f t="shared" si="43"/>
        <v>N/A</v>
      </c>
      <c r="E121" s="22">
        <v>924</v>
      </c>
      <c r="F121" s="7" t="str">
        <f t="shared" si="44"/>
        <v>N/A</v>
      </c>
      <c r="G121" s="22">
        <v>869</v>
      </c>
      <c r="H121" s="7" t="str">
        <f t="shared" si="45"/>
        <v>N/A</v>
      </c>
      <c r="I121" s="8">
        <v>-32.200000000000003</v>
      </c>
      <c r="J121" s="8">
        <v>-5.95</v>
      </c>
      <c r="K121" s="25" t="s">
        <v>737</v>
      </c>
      <c r="L121" s="91" t="str">
        <f t="shared" si="40"/>
        <v>Yes</v>
      </c>
    </row>
    <row r="122" spans="1:12" x14ac:dyDescent="0.25">
      <c r="A122" s="114" t="s">
        <v>978</v>
      </c>
      <c r="B122" s="21" t="s">
        <v>213</v>
      </c>
      <c r="C122" s="22">
        <v>40265</v>
      </c>
      <c r="D122" s="7" t="str">
        <f t="shared" si="43"/>
        <v>N/A</v>
      </c>
      <c r="E122" s="22">
        <v>41834</v>
      </c>
      <c r="F122" s="7" t="str">
        <f t="shared" si="44"/>
        <v>N/A</v>
      </c>
      <c r="G122" s="22">
        <v>42427</v>
      </c>
      <c r="H122" s="7" t="str">
        <f t="shared" si="45"/>
        <v>N/A</v>
      </c>
      <c r="I122" s="8">
        <v>3.8969999999999998</v>
      </c>
      <c r="J122" s="8">
        <v>1.4179999999999999</v>
      </c>
      <c r="K122" s="25" t="s">
        <v>737</v>
      </c>
      <c r="L122" s="91" t="str">
        <f t="shared" si="40"/>
        <v>Yes</v>
      </c>
    </row>
    <row r="123" spans="1:12" x14ac:dyDescent="0.25">
      <c r="A123" s="114" t="s">
        <v>979</v>
      </c>
      <c r="B123" s="21" t="s">
        <v>213</v>
      </c>
      <c r="C123" s="22">
        <v>20716</v>
      </c>
      <c r="D123" s="7" t="str">
        <f t="shared" si="43"/>
        <v>N/A</v>
      </c>
      <c r="E123" s="22">
        <v>20181</v>
      </c>
      <c r="F123" s="7" t="str">
        <f t="shared" si="44"/>
        <v>N/A</v>
      </c>
      <c r="G123" s="22">
        <v>19826</v>
      </c>
      <c r="H123" s="7" t="str">
        <f t="shared" si="45"/>
        <v>N/A</v>
      </c>
      <c r="I123" s="8">
        <v>-2.58</v>
      </c>
      <c r="J123" s="8">
        <v>-1.76</v>
      </c>
      <c r="K123" s="25" t="s">
        <v>737</v>
      </c>
      <c r="L123" s="91" t="str">
        <f t="shared" si="40"/>
        <v>Yes</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241533</v>
      </c>
      <c r="D125" s="7" t="str">
        <f t="shared" si="43"/>
        <v>N/A</v>
      </c>
      <c r="E125" s="22">
        <v>239671</v>
      </c>
      <c r="F125" s="7" t="str">
        <f t="shared" si="44"/>
        <v>N/A</v>
      </c>
      <c r="G125" s="22">
        <v>238233</v>
      </c>
      <c r="H125" s="7" t="str">
        <f t="shared" si="45"/>
        <v>N/A</v>
      </c>
      <c r="I125" s="8">
        <v>-0.77100000000000002</v>
      </c>
      <c r="J125" s="8">
        <v>-0.6</v>
      </c>
      <c r="K125" s="25" t="s">
        <v>737</v>
      </c>
      <c r="L125" s="91" t="str">
        <f t="shared" si="40"/>
        <v>Yes</v>
      </c>
    </row>
    <row r="126" spans="1:12" x14ac:dyDescent="0.25">
      <c r="A126" s="114" t="s">
        <v>981</v>
      </c>
      <c r="B126" s="21" t="s">
        <v>213</v>
      </c>
      <c r="C126" s="22">
        <v>183454</v>
      </c>
      <c r="D126" s="7" t="str">
        <f t="shared" si="43"/>
        <v>N/A</v>
      </c>
      <c r="E126" s="22">
        <v>179353</v>
      </c>
      <c r="F126" s="7" t="str">
        <f t="shared" si="44"/>
        <v>N/A</v>
      </c>
      <c r="G126" s="22">
        <v>177269</v>
      </c>
      <c r="H126" s="7" t="str">
        <f t="shared" si="45"/>
        <v>N/A</v>
      </c>
      <c r="I126" s="8">
        <v>-2.2400000000000002</v>
      </c>
      <c r="J126" s="8">
        <v>-1.1599999999999999</v>
      </c>
      <c r="K126" s="25" t="s">
        <v>737</v>
      </c>
      <c r="L126" s="91" t="str">
        <f t="shared" si="40"/>
        <v>Yes</v>
      </c>
    </row>
    <row r="127" spans="1:12" x14ac:dyDescent="0.25">
      <c r="A127" s="114" t="s">
        <v>982</v>
      </c>
      <c r="B127" s="21" t="s">
        <v>213</v>
      </c>
      <c r="C127" s="22">
        <v>4092</v>
      </c>
      <c r="D127" s="7" t="str">
        <f t="shared" si="43"/>
        <v>N/A</v>
      </c>
      <c r="E127" s="22">
        <v>3073</v>
      </c>
      <c r="F127" s="7" t="str">
        <f t="shared" si="44"/>
        <v>N/A</v>
      </c>
      <c r="G127" s="22">
        <v>2302</v>
      </c>
      <c r="H127" s="7" t="str">
        <f t="shared" si="45"/>
        <v>N/A</v>
      </c>
      <c r="I127" s="8">
        <v>-24.9</v>
      </c>
      <c r="J127" s="8">
        <v>-25.1</v>
      </c>
      <c r="K127" s="25" t="s">
        <v>737</v>
      </c>
      <c r="L127" s="91" t="str">
        <f t="shared" si="40"/>
        <v>No</v>
      </c>
    </row>
    <row r="128" spans="1:12" x14ac:dyDescent="0.25">
      <c r="A128" s="114" t="s">
        <v>983</v>
      </c>
      <c r="B128" s="21" t="s">
        <v>213</v>
      </c>
      <c r="C128" s="22">
        <v>44046</v>
      </c>
      <c r="D128" s="7" t="str">
        <f t="shared" si="43"/>
        <v>N/A</v>
      </c>
      <c r="E128" s="22">
        <v>46490</v>
      </c>
      <c r="F128" s="7" t="str">
        <f t="shared" si="44"/>
        <v>N/A</v>
      </c>
      <c r="G128" s="22">
        <v>47204</v>
      </c>
      <c r="H128" s="7" t="str">
        <f t="shared" si="45"/>
        <v>N/A</v>
      </c>
      <c r="I128" s="8">
        <v>5.5490000000000004</v>
      </c>
      <c r="J128" s="8">
        <v>1.536</v>
      </c>
      <c r="K128" s="25" t="s">
        <v>737</v>
      </c>
      <c r="L128" s="91" t="str">
        <f t="shared" si="40"/>
        <v>Yes</v>
      </c>
    </row>
    <row r="129" spans="1:12" x14ac:dyDescent="0.25">
      <c r="A129" s="114" t="s">
        <v>984</v>
      </c>
      <c r="B129" s="21" t="s">
        <v>213</v>
      </c>
      <c r="C129" s="22">
        <v>9941</v>
      </c>
      <c r="D129" s="7" t="str">
        <f t="shared" si="43"/>
        <v>N/A</v>
      </c>
      <c r="E129" s="22">
        <v>10755</v>
      </c>
      <c r="F129" s="7" t="str">
        <f t="shared" si="44"/>
        <v>N/A</v>
      </c>
      <c r="G129" s="22">
        <v>11458</v>
      </c>
      <c r="H129" s="7" t="str">
        <f t="shared" si="45"/>
        <v>N/A</v>
      </c>
      <c r="I129" s="8">
        <v>8.1880000000000006</v>
      </c>
      <c r="J129" s="8">
        <v>6.5359999999999996</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494482</v>
      </c>
      <c r="D131" s="7" t="str">
        <f t="shared" si="43"/>
        <v>N/A</v>
      </c>
      <c r="E131" s="22">
        <v>503506</v>
      </c>
      <c r="F131" s="7" t="str">
        <f t="shared" si="44"/>
        <v>N/A</v>
      </c>
      <c r="G131" s="22">
        <v>506293</v>
      </c>
      <c r="H131" s="7" t="str">
        <f t="shared" si="45"/>
        <v>N/A</v>
      </c>
      <c r="I131" s="8">
        <v>1.825</v>
      </c>
      <c r="J131" s="8">
        <v>0.55349999999999999</v>
      </c>
      <c r="K131" s="25" t="s">
        <v>737</v>
      </c>
      <c r="L131" s="91" t="str">
        <f t="shared" si="40"/>
        <v>Yes</v>
      </c>
    </row>
    <row r="132" spans="1:12" x14ac:dyDescent="0.25">
      <c r="A132" s="114" t="s">
        <v>986</v>
      </c>
      <c r="B132" s="21" t="s">
        <v>213</v>
      </c>
      <c r="C132" s="22">
        <v>116348</v>
      </c>
      <c r="D132" s="7" t="str">
        <f t="shared" si="43"/>
        <v>N/A</v>
      </c>
      <c r="E132" s="22">
        <v>118713</v>
      </c>
      <c r="F132" s="7" t="str">
        <f t="shared" si="44"/>
        <v>N/A</v>
      </c>
      <c r="G132" s="22">
        <v>116588</v>
      </c>
      <c r="H132" s="7" t="str">
        <f t="shared" si="45"/>
        <v>N/A</v>
      </c>
      <c r="I132" s="8">
        <v>2.0329999999999999</v>
      </c>
      <c r="J132" s="8">
        <v>-1.79</v>
      </c>
      <c r="K132" s="25" t="s">
        <v>737</v>
      </c>
      <c r="L132" s="91" t="str">
        <f t="shared" si="40"/>
        <v>Yes</v>
      </c>
    </row>
    <row r="133" spans="1:12" x14ac:dyDescent="0.25">
      <c r="A133" s="114" t="s">
        <v>987</v>
      </c>
      <c r="B133" s="21" t="s">
        <v>213</v>
      </c>
      <c r="C133" s="22">
        <v>0</v>
      </c>
      <c r="D133" s="7" t="str">
        <f t="shared" si="43"/>
        <v>N/A</v>
      </c>
      <c r="E133" s="22">
        <v>0</v>
      </c>
      <c r="F133" s="7" t="str">
        <f t="shared" si="44"/>
        <v>N/A</v>
      </c>
      <c r="G133" s="22">
        <v>0</v>
      </c>
      <c r="H133" s="7" t="str">
        <f t="shared" si="45"/>
        <v>N/A</v>
      </c>
      <c r="I133" s="8" t="s">
        <v>1747</v>
      </c>
      <c r="J133" s="8" t="s">
        <v>1747</v>
      </c>
      <c r="K133" s="25" t="s">
        <v>737</v>
      </c>
      <c r="L133" s="91" t="str">
        <f t="shared" si="40"/>
        <v>N/A</v>
      </c>
    </row>
    <row r="134" spans="1:12" x14ac:dyDescent="0.25">
      <c r="A134" s="114" t="s">
        <v>988</v>
      </c>
      <c r="B134" s="21" t="s">
        <v>213</v>
      </c>
      <c r="C134" s="22">
        <v>6633</v>
      </c>
      <c r="D134" s="7" t="str">
        <f t="shared" si="43"/>
        <v>N/A</v>
      </c>
      <c r="E134" s="22">
        <v>5945</v>
      </c>
      <c r="F134" s="7" t="str">
        <f t="shared" si="44"/>
        <v>N/A</v>
      </c>
      <c r="G134" s="22">
        <v>5614</v>
      </c>
      <c r="H134" s="7" t="str">
        <f t="shared" si="45"/>
        <v>N/A</v>
      </c>
      <c r="I134" s="8">
        <v>-10.4</v>
      </c>
      <c r="J134" s="8">
        <v>-5.57</v>
      </c>
      <c r="K134" s="25" t="s">
        <v>737</v>
      </c>
      <c r="L134" s="91" t="str">
        <f t="shared" si="40"/>
        <v>Yes</v>
      </c>
    </row>
    <row r="135" spans="1:12" x14ac:dyDescent="0.25">
      <c r="A135" s="114" t="s">
        <v>989</v>
      </c>
      <c r="B135" s="21" t="s">
        <v>213</v>
      </c>
      <c r="C135" s="22">
        <v>332530</v>
      </c>
      <c r="D135" s="7" t="str">
        <f t="shared" si="43"/>
        <v>N/A</v>
      </c>
      <c r="E135" s="22">
        <v>344052</v>
      </c>
      <c r="F135" s="7" t="str">
        <f t="shared" si="44"/>
        <v>N/A</v>
      </c>
      <c r="G135" s="22">
        <v>351284</v>
      </c>
      <c r="H135" s="7" t="str">
        <f t="shared" si="45"/>
        <v>N/A</v>
      </c>
      <c r="I135" s="8">
        <v>3.4649999999999999</v>
      </c>
      <c r="J135" s="8">
        <v>2.1019999999999999</v>
      </c>
      <c r="K135" s="25" t="s">
        <v>737</v>
      </c>
      <c r="L135" s="91" t="str">
        <f t="shared" si="40"/>
        <v>Yes</v>
      </c>
    </row>
    <row r="136" spans="1:12" x14ac:dyDescent="0.25">
      <c r="A136" s="114" t="s">
        <v>990</v>
      </c>
      <c r="B136" s="21" t="s">
        <v>213</v>
      </c>
      <c r="C136" s="22">
        <v>23785</v>
      </c>
      <c r="D136" s="7" t="str">
        <f t="shared" si="43"/>
        <v>N/A</v>
      </c>
      <c r="E136" s="22">
        <v>19042</v>
      </c>
      <c r="F136" s="7" t="str">
        <f t="shared" si="44"/>
        <v>N/A</v>
      </c>
      <c r="G136" s="22">
        <v>16285</v>
      </c>
      <c r="H136" s="7" t="str">
        <f t="shared" si="45"/>
        <v>N/A</v>
      </c>
      <c r="I136" s="8">
        <v>-19.899999999999999</v>
      </c>
      <c r="J136" s="8">
        <v>-14.5</v>
      </c>
      <c r="K136" s="25" t="s">
        <v>737</v>
      </c>
      <c r="L136" s="91" t="str">
        <f t="shared" si="40"/>
        <v>No</v>
      </c>
    </row>
    <row r="137" spans="1:12" x14ac:dyDescent="0.25">
      <c r="A137" s="114" t="s">
        <v>991</v>
      </c>
      <c r="B137" s="21" t="s">
        <v>213</v>
      </c>
      <c r="C137" s="22">
        <v>15186</v>
      </c>
      <c r="D137" s="7" t="str">
        <f t="shared" si="43"/>
        <v>N/A</v>
      </c>
      <c r="E137" s="22">
        <v>15754</v>
      </c>
      <c r="F137" s="7" t="str">
        <f t="shared" si="44"/>
        <v>N/A</v>
      </c>
      <c r="G137" s="22">
        <v>16522</v>
      </c>
      <c r="H137" s="7" t="str">
        <f t="shared" si="45"/>
        <v>N/A</v>
      </c>
      <c r="I137" s="8">
        <v>3.74</v>
      </c>
      <c r="J137" s="8">
        <v>4.875</v>
      </c>
      <c r="K137" s="25" t="s">
        <v>737</v>
      </c>
      <c r="L137" s="91" t="str">
        <f t="shared" si="40"/>
        <v>Yes</v>
      </c>
    </row>
    <row r="138" spans="1:12" x14ac:dyDescent="0.25">
      <c r="A138" s="114" t="s">
        <v>992</v>
      </c>
      <c r="B138" s="21" t="s">
        <v>213</v>
      </c>
      <c r="C138" s="22">
        <v>0</v>
      </c>
      <c r="D138" s="7" t="str">
        <f t="shared" si="43"/>
        <v>N/A</v>
      </c>
      <c r="E138" s="22">
        <v>0</v>
      </c>
      <c r="F138" s="7" t="str">
        <f t="shared" si="44"/>
        <v>N/A</v>
      </c>
      <c r="G138" s="22">
        <v>0</v>
      </c>
      <c r="H138" s="7" t="str">
        <f t="shared" si="45"/>
        <v>N/A</v>
      </c>
      <c r="I138" s="8" t="s">
        <v>1747</v>
      </c>
      <c r="J138" s="8" t="s">
        <v>1747</v>
      </c>
      <c r="K138" s="25" t="s">
        <v>737</v>
      </c>
      <c r="L138" s="91" t="str">
        <f t="shared" si="40"/>
        <v>N/A</v>
      </c>
    </row>
    <row r="139" spans="1:12" x14ac:dyDescent="0.25">
      <c r="A139" s="137" t="s">
        <v>105</v>
      </c>
      <c r="B139" s="21" t="s">
        <v>213</v>
      </c>
      <c r="C139" s="22">
        <v>144179</v>
      </c>
      <c r="D139" s="7" t="str">
        <f t="shared" si="43"/>
        <v>N/A</v>
      </c>
      <c r="E139" s="22">
        <v>142538</v>
      </c>
      <c r="F139" s="7" t="str">
        <f t="shared" si="44"/>
        <v>N/A</v>
      </c>
      <c r="G139" s="22">
        <v>136850</v>
      </c>
      <c r="H139" s="7" t="str">
        <f t="shared" si="45"/>
        <v>N/A</v>
      </c>
      <c r="I139" s="8">
        <v>-1.1399999999999999</v>
      </c>
      <c r="J139" s="8">
        <v>-3.99</v>
      </c>
      <c r="K139" s="25" t="s">
        <v>737</v>
      </c>
      <c r="L139" s="91" t="str">
        <f t="shared" si="40"/>
        <v>Yes</v>
      </c>
    </row>
    <row r="140" spans="1:12" x14ac:dyDescent="0.25">
      <c r="A140" s="114" t="s">
        <v>993</v>
      </c>
      <c r="B140" s="21" t="s">
        <v>213</v>
      </c>
      <c r="C140" s="22">
        <v>67499</v>
      </c>
      <c r="D140" s="7" t="str">
        <f t="shared" si="43"/>
        <v>N/A</v>
      </c>
      <c r="E140" s="22">
        <v>68852</v>
      </c>
      <c r="F140" s="7" t="str">
        <f t="shared" si="44"/>
        <v>N/A</v>
      </c>
      <c r="G140" s="22">
        <v>66680</v>
      </c>
      <c r="H140" s="7" t="str">
        <f t="shared" si="45"/>
        <v>N/A</v>
      </c>
      <c r="I140" s="8">
        <v>2.004</v>
      </c>
      <c r="J140" s="8">
        <v>-3.15</v>
      </c>
      <c r="K140" s="25" t="s">
        <v>737</v>
      </c>
      <c r="L140" s="91" t="str">
        <f t="shared" si="40"/>
        <v>Yes</v>
      </c>
    </row>
    <row r="141" spans="1:12" x14ac:dyDescent="0.25">
      <c r="A141" s="114" t="s">
        <v>994</v>
      </c>
      <c r="B141" s="21" t="s">
        <v>213</v>
      </c>
      <c r="C141" s="22">
        <v>0</v>
      </c>
      <c r="D141" s="7" t="str">
        <f t="shared" si="43"/>
        <v>N/A</v>
      </c>
      <c r="E141" s="22">
        <v>0</v>
      </c>
      <c r="F141" s="7" t="str">
        <f t="shared" si="44"/>
        <v>N/A</v>
      </c>
      <c r="G141" s="22">
        <v>0</v>
      </c>
      <c r="H141" s="7" t="str">
        <f t="shared" si="45"/>
        <v>N/A</v>
      </c>
      <c r="I141" s="8" t="s">
        <v>1747</v>
      </c>
      <c r="J141" s="8" t="s">
        <v>1747</v>
      </c>
      <c r="K141" s="25" t="s">
        <v>737</v>
      </c>
      <c r="L141" s="91" t="str">
        <f t="shared" si="40"/>
        <v>N/A</v>
      </c>
    </row>
    <row r="142" spans="1:12" x14ac:dyDescent="0.25">
      <c r="A142" s="114" t="s">
        <v>995</v>
      </c>
      <c r="B142" s="21" t="s">
        <v>213</v>
      </c>
      <c r="C142" s="22">
        <v>15967</v>
      </c>
      <c r="D142" s="7" t="str">
        <f t="shared" si="43"/>
        <v>N/A</v>
      </c>
      <c r="E142" s="22">
        <v>15127</v>
      </c>
      <c r="F142" s="7" t="str">
        <f t="shared" si="44"/>
        <v>N/A</v>
      </c>
      <c r="G142" s="22">
        <v>14066</v>
      </c>
      <c r="H142" s="7" t="str">
        <f t="shared" si="45"/>
        <v>N/A</v>
      </c>
      <c r="I142" s="8">
        <v>-5.26</v>
      </c>
      <c r="J142" s="8">
        <v>-7.01</v>
      </c>
      <c r="K142" s="25" t="s">
        <v>737</v>
      </c>
      <c r="L142" s="91" t="str">
        <f t="shared" si="40"/>
        <v>Yes</v>
      </c>
    </row>
    <row r="143" spans="1:12" x14ac:dyDescent="0.25">
      <c r="A143" s="114" t="s">
        <v>996</v>
      </c>
      <c r="B143" s="21" t="s">
        <v>213</v>
      </c>
      <c r="C143" s="22">
        <v>36430</v>
      </c>
      <c r="D143" s="7" t="str">
        <f t="shared" si="43"/>
        <v>N/A</v>
      </c>
      <c r="E143" s="22">
        <v>37453</v>
      </c>
      <c r="F143" s="7" t="str">
        <f t="shared" si="44"/>
        <v>N/A</v>
      </c>
      <c r="G143" s="22">
        <v>36719</v>
      </c>
      <c r="H143" s="7" t="str">
        <f t="shared" si="45"/>
        <v>N/A</v>
      </c>
      <c r="I143" s="8">
        <v>2.8079999999999998</v>
      </c>
      <c r="J143" s="8">
        <v>-1.96</v>
      </c>
      <c r="K143" s="25" t="s">
        <v>737</v>
      </c>
      <c r="L143" s="91" t="str">
        <f t="shared" si="40"/>
        <v>Yes</v>
      </c>
    </row>
    <row r="144" spans="1:12" x14ac:dyDescent="0.25">
      <c r="A144" s="114" t="s">
        <v>997</v>
      </c>
      <c r="B144" s="21" t="s">
        <v>213</v>
      </c>
      <c r="C144" s="22">
        <v>24283</v>
      </c>
      <c r="D144" s="7" t="str">
        <f t="shared" si="43"/>
        <v>N/A</v>
      </c>
      <c r="E144" s="22">
        <v>21106</v>
      </c>
      <c r="F144" s="7" t="str">
        <f t="shared" si="44"/>
        <v>N/A</v>
      </c>
      <c r="G144" s="22">
        <v>19385</v>
      </c>
      <c r="H144" s="7" t="str">
        <f t="shared" si="45"/>
        <v>N/A</v>
      </c>
      <c r="I144" s="8">
        <v>-13.1</v>
      </c>
      <c r="J144" s="8">
        <v>-8.15</v>
      </c>
      <c r="K144" s="25" t="s">
        <v>737</v>
      </c>
      <c r="L144" s="91" t="str">
        <f t="shared" si="40"/>
        <v>Yes</v>
      </c>
    </row>
    <row r="145" spans="1:12" x14ac:dyDescent="0.25">
      <c r="A145" s="114" t="s">
        <v>998</v>
      </c>
      <c r="B145" s="21" t="s">
        <v>213</v>
      </c>
      <c r="C145" s="22">
        <v>0</v>
      </c>
      <c r="D145" s="7" t="str">
        <f t="shared" si="43"/>
        <v>N/A</v>
      </c>
      <c r="E145" s="22">
        <v>0</v>
      </c>
      <c r="F145" s="7" t="str">
        <f t="shared" si="44"/>
        <v>N/A</v>
      </c>
      <c r="G145" s="22">
        <v>0</v>
      </c>
      <c r="H145" s="7" t="str">
        <f t="shared" si="45"/>
        <v>N/A</v>
      </c>
      <c r="I145" s="8" t="s">
        <v>1747</v>
      </c>
      <c r="J145" s="8" t="s">
        <v>1747</v>
      </c>
      <c r="K145" s="25" t="s">
        <v>737</v>
      </c>
      <c r="L145" s="91" t="str">
        <f t="shared" si="40"/>
        <v>N/A</v>
      </c>
    </row>
    <row r="146" spans="1:12" ht="25" x14ac:dyDescent="0.25">
      <c r="A146" s="123" t="s">
        <v>999</v>
      </c>
      <c r="B146" s="1" t="s">
        <v>213</v>
      </c>
      <c r="C146" s="1">
        <v>30751</v>
      </c>
      <c r="D146" s="7" t="str">
        <f t="shared" ref="D146:D151" si="46">IF($B146="N/A","N/A",IF(C146&gt;10,"No",IF(C146&lt;-10,"No","Yes")))</f>
        <v>N/A</v>
      </c>
      <c r="E146" s="1">
        <v>25600</v>
      </c>
      <c r="F146" s="7" t="str">
        <f t="shared" ref="F146:F151" si="47">IF($B146="N/A","N/A",IF(E146&gt;10,"No",IF(E146&lt;-10,"No","Yes")))</f>
        <v>N/A</v>
      </c>
      <c r="G146" s="1">
        <v>24118</v>
      </c>
      <c r="H146" s="7" t="str">
        <f t="shared" ref="H146:H151" si="48">IF($B146="N/A","N/A",IF(G146&gt;10,"No",IF(G146&lt;-10,"No","Yes")))</f>
        <v>N/A</v>
      </c>
      <c r="I146" s="8">
        <v>-16.8</v>
      </c>
      <c r="J146" s="8">
        <v>-5.79</v>
      </c>
      <c r="K146" s="25" t="s">
        <v>736</v>
      </c>
      <c r="L146" s="91" t="str">
        <f t="shared" ref="L146:L151" si="49">IF(J146="Div by 0", "N/A", IF(K146="N/A","N/A", IF(J146&gt;VALUE(MID(K146,1,2)), "No", IF(J146&lt;-1*VALUE(MID(K146,1,2)), "No", "Yes"))))</f>
        <v>Yes</v>
      </c>
    </row>
    <row r="147" spans="1:12" x14ac:dyDescent="0.25">
      <c r="A147" s="136" t="s">
        <v>326</v>
      </c>
      <c r="B147" s="25" t="s">
        <v>213</v>
      </c>
      <c r="C147" s="9">
        <v>3.1418261028000001</v>
      </c>
      <c r="D147" s="7" t="str">
        <f t="shared" si="46"/>
        <v>N/A</v>
      </c>
      <c r="E147" s="9">
        <v>2.5997765817</v>
      </c>
      <c r="F147" s="7" t="str">
        <f t="shared" si="47"/>
        <v>N/A</v>
      </c>
      <c r="G147" s="9">
        <v>2.4596299642999999</v>
      </c>
      <c r="H147" s="7" t="str">
        <f t="shared" si="48"/>
        <v>N/A</v>
      </c>
      <c r="I147" s="8">
        <v>-17.3</v>
      </c>
      <c r="J147" s="8">
        <v>-5.39</v>
      </c>
      <c r="K147" s="25" t="s">
        <v>736</v>
      </c>
      <c r="L147" s="91" t="str">
        <f t="shared" si="49"/>
        <v>Yes</v>
      </c>
    </row>
    <row r="148" spans="1:12" x14ac:dyDescent="0.25">
      <c r="A148" s="114" t="s">
        <v>327</v>
      </c>
      <c r="B148" s="25" t="s">
        <v>213</v>
      </c>
      <c r="C148" s="9">
        <v>20.282444606999999</v>
      </c>
      <c r="D148" s="7" t="str">
        <f t="shared" si="46"/>
        <v>N/A</v>
      </c>
      <c r="E148" s="9">
        <v>19.529221599</v>
      </c>
      <c r="F148" s="7" t="str">
        <f t="shared" si="47"/>
        <v>N/A</v>
      </c>
      <c r="G148" s="9">
        <v>19.239145778000001</v>
      </c>
      <c r="H148" s="7" t="str">
        <f t="shared" si="48"/>
        <v>N/A</v>
      </c>
      <c r="I148" s="8">
        <v>-3.71</v>
      </c>
      <c r="J148" s="8">
        <v>-1.49</v>
      </c>
      <c r="K148" s="25" t="s">
        <v>736</v>
      </c>
      <c r="L148" s="91" t="str">
        <f t="shared" si="49"/>
        <v>Yes</v>
      </c>
    </row>
    <row r="149" spans="1:12" x14ac:dyDescent="0.25">
      <c r="A149" s="114" t="s">
        <v>328</v>
      </c>
      <c r="B149" s="25" t="s">
        <v>213</v>
      </c>
      <c r="C149" s="9">
        <v>3.1821738644000002</v>
      </c>
      <c r="D149" s="7" t="str">
        <f t="shared" si="46"/>
        <v>N/A</v>
      </c>
      <c r="E149" s="9">
        <v>2.2701953928999998</v>
      </c>
      <c r="F149" s="7" t="str">
        <f t="shared" si="47"/>
        <v>N/A</v>
      </c>
      <c r="G149" s="9">
        <v>2.080316329</v>
      </c>
      <c r="H149" s="7" t="str">
        <f t="shared" si="48"/>
        <v>N/A</v>
      </c>
      <c r="I149" s="8">
        <v>-28.7</v>
      </c>
      <c r="J149" s="8">
        <v>-8.36</v>
      </c>
      <c r="K149" s="25" t="s">
        <v>736</v>
      </c>
      <c r="L149" s="91" t="str">
        <f t="shared" si="49"/>
        <v>Yes</v>
      </c>
    </row>
    <row r="150" spans="1:12" x14ac:dyDescent="0.25">
      <c r="A150" s="114" t="s">
        <v>329</v>
      </c>
      <c r="B150" s="25" t="s">
        <v>213</v>
      </c>
      <c r="C150" s="9">
        <v>0.46533544189999998</v>
      </c>
      <c r="D150" s="7" t="str">
        <f t="shared" si="46"/>
        <v>N/A</v>
      </c>
      <c r="E150" s="9">
        <v>0.1406140145</v>
      </c>
      <c r="F150" s="7" t="str">
        <f t="shared" si="47"/>
        <v>N/A</v>
      </c>
      <c r="G150" s="9">
        <v>7.7030494000000001E-3</v>
      </c>
      <c r="H150" s="7" t="str">
        <f t="shared" si="48"/>
        <v>N/A</v>
      </c>
      <c r="I150" s="8">
        <v>-69.8</v>
      </c>
      <c r="J150" s="8">
        <v>-94.5</v>
      </c>
      <c r="K150" s="25" t="s">
        <v>736</v>
      </c>
      <c r="L150" s="91" t="str">
        <f t="shared" si="49"/>
        <v>No</v>
      </c>
    </row>
    <row r="151" spans="1:12" x14ac:dyDescent="0.25">
      <c r="A151" s="114" t="s">
        <v>330</v>
      </c>
      <c r="B151" s="25" t="s">
        <v>213</v>
      </c>
      <c r="C151" s="9">
        <v>0.5354455226</v>
      </c>
      <c r="D151" s="7" t="str">
        <f t="shared" si="46"/>
        <v>N/A</v>
      </c>
      <c r="E151" s="9">
        <v>8.4188076200000003E-2</v>
      </c>
      <c r="F151" s="7" t="str">
        <f t="shared" si="47"/>
        <v>N/A</v>
      </c>
      <c r="G151" s="9">
        <v>3.0690537100000002E-2</v>
      </c>
      <c r="H151" s="7" t="str">
        <f t="shared" si="48"/>
        <v>N/A</v>
      </c>
      <c r="I151" s="8">
        <v>-84.3</v>
      </c>
      <c r="J151" s="8">
        <v>-63.5</v>
      </c>
      <c r="K151" s="25" t="s">
        <v>736</v>
      </c>
      <c r="L151" s="91" t="str">
        <f t="shared" si="49"/>
        <v>No</v>
      </c>
    </row>
    <row r="152" spans="1:12" x14ac:dyDescent="0.25">
      <c r="A152" s="123" t="s">
        <v>1000</v>
      </c>
      <c r="B152" s="21" t="s">
        <v>213</v>
      </c>
      <c r="C152" s="22">
        <v>25441</v>
      </c>
      <c r="D152" s="7" t="str">
        <f t="shared" ref="D152:D158" si="50">IF($B152="N/A","N/A",IF(C152&gt;10,"No",IF(C152&lt;-10,"No","Yes")))</f>
        <v>N/A</v>
      </c>
      <c r="E152" s="22">
        <v>22941</v>
      </c>
      <c r="F152" s="7" t="str">
        <f t="shared" ref="F152:F158" si="51">IF($B152="N/A","N/A",IF(E152&gt;10,"No",IF(E152&lt;-10,"No","Yes")))</f>
        <v>N/A</v>
      </c>
      <c r="G152" s="22">
        <v>25329</v>
      </c>
      <c r="H152" s="7" t="str">
        <f t="shared" ref="H152:H158" si="52">IF($B152="N/A","N/A",IF(G152&gt;10,"No",IF(G152&lt;-10,"No","Yes")))</f>
        <v>N/A</v>
      </c>
      <c r="I152" s="8">
        <v>-9.83</v>
      </c>
      <c r="J152" s="8">
        <v>10.41</v>
      </c>
      <c r="K152" s="25" t="s">
        <v>736</v>
      </c>
      <c r="L152" s="91" t="str">
        <f t="shared" ref="L152:L159" si="53">IF(J152="Div by 0", "N/A", IF(K152="N/A","N/A", IF(J152&gt;VALUE(MID(K152,1,2)), "No", IF(J152&lt;-1*VALUE(MID(K152,1,2)), "No", "Yes"))))</f>
        <v>Yes</v>
      </c>
    </row>
    <row r="153" spans="1:12" x14ac:dyDescent="0.25">
      <c r="A153" s="136" t="s">
        <v>1001</v>
      </c>
      <c r="B153" s="21" t="s">
        <v>213</v>
      </c>
      <c r="C153" s="4">
        <v>2.5993040187999998</v>
      </c>
      <c r="D153" s="7" t="str">
        <f t="shared" si="50"/>
        <v>N/A</v>
      </c>
      <c r="E153" s="4">
        <v>2.3297450999999998</v>
      </c>
      <c r="F153" s="7" t="str">
        <f t="shared" si="51"/>
        <v>N/A</v>
      </c>
      <c r="G153" s="4">
        <v>2.5831315766</v>
      </c>
      <c r="H153" s="7" t="str">
        <f t="shared" si="52"/>
        <v>N/A</v>
      </c>
      <c r="I153" s="8">
        <v>-10.4</v>
      </c>
      <c r="J153" s="8">
        <v>10.88</v>
      </c>
      <c r="K153" s="25" t="s">
        <v>736</v>
      </c>
      <c r="L153" s="91" t="str">
        <f t="shared" si="53"/>
        <v>Yes</v>
      </c>
    </row>
    <row r="154" spans="1:12" x14ac:dyDescent="0.25">
      <c r="A154" s="123" t="s">
        <v>1002</v>
      </c>
      <c r="B154" s="21" t="s">
        <v>213</v>
      </c>
      <c r="C154" s="4">
        <v>5.7533885237</v>
      </c>
      <c r="D154" s="7" t="str">
        <f t="shared" si="50"/>
        <v>N/A</v>
      </c>
      <c r="E154" s="4">
        <v>4.967419306</v>
      </c>
      <c r="F154" s="7" t="str">
        <f t="shared" si="51"/>
        <v>N/A</v>
      </c>
      <c r="G154" s="4">
        <v>4.9345621005</v>
      </c>
      <c r="H154" s="7" t="str">
        <f t="shared" si="52"/>
        <v>N/A</v>
      </c>
      <c r="I154" s="8">
        <v>-13.7</v>
      </c>
      <c r="J154" s="8">
        <v>-0.66100000000000003</v>
      </c>
      <c r="K154" s="25" t="s">
        <v>736</v>
      </c>
      <c r="L154" s="91" t="str">
        <f t="shared" si="53"/>
        <v>Yes</v>
      </c>
    </row>
    <row r="155" spans="1:12" x14ac:dyDescent="0.25">
      <c r="A155" s="123" t="s">
        <v>1003</v>
      </c>
      <c r="B155" s="21" t="s">
        <v>213</v>
      </c>
      <c r="C155" s="4">
        <v>7.6250450249000004</v>
      </c>
      <c r="D155" s="7" t="str">
        <f t="shared" si="50"/>
        <v>N/A</v>
      </c>
      <c r="E155" s="4">
        <v>7.2048766851000003</v>
      </c>
      <c r="F155" s="7" t="str">
        <f t="shared" si="51"/>
        <v>N/A</v>
      </c>
      <c r="G155" s="4">
        <v>8.1701527495999997</v>
      </c>
      <c r="H155" s="7" t="str">
        <f t="shared" si="52"/>
        <v>N/A</v>
      </c>
      <c r="I155" s="8">
        <v>-5.51</v>
      </c>
      <c r="J155" s="8">
        <v>13.4</v>
      </c>
      <c r="K155" s="25" t="s">
        <v>736</v>
      </c>
      <c r="L155" s="91" t="str">
        <f t="shared" si="53"/>
        <v>Yes</v>
      </c>
    </row>
    <row r="156" spans="1:12" x14ac:dyDescent="0.25">
      <c r="A156" s="123" t="s">
        <v>1004</v>
      </c>
      <c r="B156" s="21" t="s">
        <v>213</v>
      </c>
      <c r="C156" s="4">
        <v>0.1814019519</v>
      </c>
      <c r="D156" s="7" t="str">
        <f t="shared" si="50"/>
        <v>N/A</v>
      </c>
      <c r="E156" s="4">
        <v>0.1418056587</v>
      </c>
      <c r="F156" s="7" t="str">
        <f t="shared" si="51"/>
        <v>N/A</v>
      </c>
      <c r="G156" s="4">
        <v>0.18329307340000001</v>
      </c>
      <c r="H156" s="7" t="str">
        <f t="shared" si="52"/>
        <v>N/A</v>
      </c>
      <c r="I156" s="8">
        <v>-21.8</v>
      </c>
      <c r="J156" s="8">
        <v>29.26</v>
      </c>
      <c r="K156" s="25" t="s">
        <v>736</v>
      </c>
      <c r="L156" s="91" t="str">
        <f t="shared" si="53"/>
        <v>Yes</v>
      </c>
    </row>
    <row r="157" spans="1:12" x14ac:dyDescent="0.25">
      <c r="A157" s="123" t="s">
        <v>1005</v>
      </c>
      <c r="B157" s="21" t="s">
        <v>213</v>
      </c>
      <c r="C157" s="4">
        <v>0.31627352110000001</v>
      </c>
      <c r="D157" s="7" t="str">
        <f t="shared" si="50"/>
        <v>N/A</v>
      </c>
      <c r="E157" s="4">
        <v>2.9465826699999999E-2</v>
      </c>
      <c r="F157" s="7" t="str">
        <f t="shared" si="51"/>
        <v>N/A</v>
      </c>
      <c r="G157" s="4">
        <v>3.14212642E-2</v>
      </c>
      <c r="H157" s="7" t="str">
        <f t="shared" si="52"/>
        <v>N/A</v>
      </c>
      <c r="I157" s="8">
        <v>-90.7</v>
      </c>
      <c r="J157" s="8">
        <v>6.6360000000000001</v>
      </c>
      <c r="K157" s="25" t="s">
        <v>736</v>
      </c>
      <c r="L157" s="91" t="str">
        <f t="shared" si="53"/>
        <v>Yes</v>
      </c>
    </row>
    <row r="158" spans="1:12" x14ac:dyDescent="0.25">
      <c r="A158" s="114" t="s">
        <v>1006</v>
      </c>
      <c r="B158" s="21" t="s">
        <v>213</v>
      </c>
      <c r="C158" s="22">
        <v>1614</v>
      </c>
      <c r="D158" s="7" t="str">
        <f t="shared" si="50"/>
        <v>N/A</v>
      </c>
      <c r="E158" s="22">
        <v>1062</v>
      </c>
      <c r="F158" s="7" t="str">
        <f t="shared" si="51"/>
        <v>N/A</v>
      </c>
      <c r="G158" s="22">
        <v>1134</v>
      </c>
      <c r="H158" s="7" t="str">
        <f t="shared" si="52"/>
        <v>N/A</v>
      </c>
      <c r="I158" s="8">
        <v>-34.200000000000003</v>
      </c>
      <c r="J158" s="8">
        <v>6.78</v>
      </c>
      <c r="K158" s="25" t="s">
        <v>736</v>
      </c>
      <c r="L158" s="91" t="str">
        <f t="shared" si="53"/>
        <v>Yes</v>
      </c>
    </row>
    <row r="159" spans="1:12" ht="25" x14ac:dyDescent="0.25">
      <c r="A159" s="123" t="s">
        <v>1007</v>
      </c>
      <c r="B159" s="21" t="s">
        <v>213</v>
      </c>
      <c r="C159" s="22">
        <v>27197</v>
      </c>
      <c r="D159" s="7" t="str">
        <f>IF($B159="N/A","N/A",IF(C159&gt;10,"No",IF(C159&lt;-10,"No","Yes")))</f>
        <v>N/A</v>
      </c>
      <c r="E159" s="22">
        <v>24926</v>
      </c>
      <c r="F159" s="7" t="str">
        <f>IF($B159="N/A","N/A",IF(E159&gt;10,"No",IF(E159&lt;-10,"No","Yes")))</f>
        <v>N/A</v>
      </c>
      <c r="G159" s="22">
        <v>27463</v>
      </c>
      <c r="H159" s="7" t="str">
        <f>IF($B159="N/A","N/A",IF(G159&gt;10,"No",IF(G159&lt;-10,"No","Yes")))</f>
        <v>N/A</v>
      </c>
      <c r="I159" s="8">
        <v>-8.35</v>
      </c>
      <c r="J159" s="8">
        <v>10.18</v>
      </c>
      <c r="K159" s="25" t="s">
        <v>736</v>
      </c>
      <c r="L159" s="91" t="str">
        <f t="shared" si="53"/>
        <v>Yes</v>
      </c>
    </row>
    <row r="160" spans="1:12" x14ac:dyDescent="0.25">
      <c r="A160" s="122" t="s">
        <v>1008</v>
      </c>
      <c r="B160" s="21" t="s">
        <v>213</v>
      </c>
      <c r="C160" s="22">
        <v>22050</v>
      </c>
      <c r="D160" s="7" t="str">
        <f t="shared" ref="D160:D234" si="54">IF($B160="N/A","N/A",IF(C160&gt;10,"No",IF(C160&lt;-10,"No","Yes")))</f>
        <v>N/A</v>
      </c>
      <c r="E160" s="22">
        <v>24295</v>
      </c>
      <c r="F160" s="7" t="str">
        <f t="shared" ref="F160:F234" si="55">IF($B160="N/A","N/A",IF(E160&gt;10,"No",IF(E160&lt;-10,"No","Yes")))</f>
        <v>N/A</v>
      </c>
      <c r="G160" s="22">
        <v>26764</v>
      </c>
      <c r="H160" s="7" t="str">
        <f t="shared" ref="H160:H223" si="56">IF($B160="N/A","N/A",IF(G160&gt;10,"No",IF(G160&lt;-10,"No","Yes")))</f>
        <v>N/A</v>
      </c>
      <c r="I160" s="8">
        <v>10.18</v>
      </c>
      <c r="J160" s="8">
        <v>10.16</v>
      </c>
      <c r="K160" s="25" t="s">
        <v>736</v>
      </c>
      <c r="L160" s="91" t="str">
        <f t="shared" ref="L160:L223" si="57">IF(J160="Div by 0", "N/A", IF(K160="N/A","N/A", IF(J160&gt;VALUE(MID(K160,1,2)), "No", IF(J160&lt;-1*VALUE(MID(K160,1,2)), "No", "Yes"))))</f>
        <v>Yes</v>
      </c>
    </row>
    <row r="161" spans="1:12" x14ac:dyDescent="0.25">
      <c r="A161" s="138" t="s">
        <v>71</v>
      </c>
      <c r="B161" s="21" t="s">
        <v>213</v>
      </c>
      <c r="C161" s="4">
        <v>2.2528459421</v>
      </c>
      <c r="D161" s="7" t="str">
        <f t="shared" si="54"/>
        <v>N/A</v>
      </c>
      <c r="E161" s="4">
        <v>2.4672489083000002</v>
      </c>
      <c r="F161" s="7" t="str">
        <f t="shared" si="55"/>
        <v>N/A</v>
      </c>
      <c r="G161" s="4">
        <v>2.7294774179000001</v>
      </c>
      <c r="H161" s="7" t="str">
        <f t="shared" si="56"/>
        <v>N/A</v>
      </c>
      <c r="I161" s="8">
        <v>9.5169999999999995</v>
      </c>
      <c r="J161" s="8">
        <v>10.63</v>
      </c>
      <c r="K161" s="25" t="s">
        <v>736</v>
      </c>
      <c r="L161" s="91" t="str">
        <f t="shared" si="57"/>
        <v>Yes</v>
      </c>
    </row>
    <row r="162" spans="1:12" x14ac:dyDescent="0.25">
      <c r="A162" s="122" t="s">
        <v>111</v>
      </c>
      <c r="B162" s="21" t="s">
        <v>213</v>
      </c>
      <c r="C162" s="4">
        <v>5.7959987014000003</v>
      </c>
      <c r="D162" s="7" t="str">
        <f t="shared" si="54"/>
        <v>N/A</v>
      </c>
      <c r="E162" s="4">
        <v>5.8887710258999997</v>
      </c>
      <c r="F162" s="7" t="str">
        <f t="shared" si="55"/>
        <v>N/A</v>
      </c>
      <c r="G162" s="4">
        <v>5.8611788904999997</v>
      </c>
      <c r="H162" s="7" t="str">
        <f t="shared" si="56"/>
        <v>N/A</v>
      </c>
      <c r="I162" s="8">
        <v>1.601</v>
      </c>
      <c r="J162" s="8">
        <v>-0.46899999999999997</v>
      </c>
      <c r="K162" s="25" t="s">
        <v>736</v>
      </c>
      <c r="L162" s="91" t="str">
        <f t="shared" si="57"/>
        <v>Yes</v>
      </c>
    </row>
    <row r="163" spans="1:12" x14ac:dyDescent="0.25">
      <c r="A163" s="122" t="s">
        <v>112</v>
      </c>
      <c r="B163" s="21" t="s">
        <v>213</v>
      </c>
      <c r="C163" s="4">
        <v>6.5891617294999998</v>
      </c>
      <c r="D163" s="7" t="str">
        <f t="shared" si="54"/>
        <v>N/A</v>
      </c>
      <c r="E163" s="4">
        <v>7.4464578526</v>
      </c>
      <c r="F163" s="7" t="str">
        <f t="shared" si="55"/>
        <v>N/A</v>
      </c>
      <c r="G163" s="4">
        <v>8.4375380404999998</v>
      </c>
      <c r="H163" s="7" t="str">
        <f t="shared" si="56"/>
        <v>N/A</v>
      </c>
      <c r="I163" s="8">
        <v>13.01</v>
      </c>
      <c r="J163" s="8">
        <v>13.31</v>
      </c>
      <c r="K163" s="25" t="s">
        <v>736</v>
      </c>
      <c r="L163" s="91" t="str">
        <f t="shared" si="57"/>
        <v>Yes</v>
      </c>
    </row>
    <row r="164" spans="1:12" x14ac:dyDescent="0.25">
      <c r="A164" s="122" t="s">
        <v>113</v>
      </c>
      <c r="B164" s="21" t="s">
        <v>213</v>
      </c>
      <c r="C164" s="4">
        <v>8.2106123200000006E-2</v>
      </c>
      <c r="D164" s="7" t="str">
        <f t="shared" si="54"/>
        <v>N/A</v>
      </c>
      <c r="E164" s="4">
        <v>0.11876720440000001</v>
      </c>
      <c r="F164" s="7" t="str">
        <f t="shared" si="55"/>
        <v>N/A</v>
      </c>
      <c r="G164" s="4">
        <v>0.16215906599999999</v>
      </c>
      <c r="H164" s="7" t="str">
        <f t="shared" si="56"/>
        <v>N/A</v>
      </c>
      <c r="I164" s="8">
        <v>44.65</v>
      </c>
      <c r="J164" s="8">
        <v>36.54</v>
      </c>
      <c r="K164" s="25" t="s">
        <v>736</v>
      </c>
      <c r="L164" s="91" t="str">
        <f t="shared" si="57"/>
        <v>No</v>
      </c>
    </row>
    <row r="165" spans="1:12" x14ac:dyDescent="0.25">
      <c r="A165" s="122" t="s">
        <v>114</v>
      </c>
      <c r="B165" s="21" t="s">
        <v>213</v>
      </c>
      <c r="C165" s="4">
        <v>1.1097316499999999E-2</v>
      </c>
      <c r="D165" s="7" t="str">
        <f t="shared" si="54"/>
        <v>N/A</v>
      </c>
      <c r="E165" s="4">
        <v>1.4732913300000001E-2</v>
      </c>
      <c r="F165" s="7" t="str">
        <f t="shared" si="55"/>
        <v>N/A</v>
      </c>
      <c r="G165" s="4">
        <v>2.11910851E-2</v>
      </c>
      <c r="H165" s="7" t="str">
        <f t="shared" si="56"/>
        <v>N/A</v>
      </c>
      <c r="I165" s="8">
        <v>32.76</v>
      </c>
      <c r="J165" s="8">
        <v>43.83</v>
      </c>
      <c r="K165" s="25" t="s">
        <v>736</v>
      </c>
      <c r="L165" s="91" t="str">
        <f t="shared" si="57"/>
        <v>No</v>
      </c>
    </row>
    <row r="166" spans="1:12" x14ac:dyDescent="0.25">
      <c r="A166" s="122" t="s">
        <v>426</v>
      </c>
      <c r="B166" s="21" t="s">
        <v>213</v>
      </c>
      <c r="C166" s="22">
        <v>5577</v>
      </c>
      <c r="D166" s="7" t="str">
        <f>IF($B166="N/A","N/A",IF(C166&gt;10,"No",IF(C166&lt;-10,"No","Yes")))</f>
        <v>N/A</v>
      </c>
      <c r="E166" s="22">
        <v>5669</v>
      </c>
      <c r="F166" s="7" t="str">
        <f>IF($B166="N/A","N/A",IF(E166&gt;10,"No",IF(E166&lt;-10,"No","Yes")))</f>
        <v>N/A</v>
      </c>
      <c r="G166" s="22">
        <v>5628</v>
      </c>
      <c r="H166" s="7" t="str">
        <f>IF($B166="N/A","N/A",IF(G166&gt;10,"No",IF(G166&lt;-10,"No","Yes")))</f>
        <v>N/A</v>
      </c>
      <c r="I166" s="8">
        <v>1.65</v>
      </c>
      <c r="J166" s="8">
        <v>-0.72299999999999998</v>
      </c>
      <c r="K166" s="25" t="s">
        <v>736</v>
      </c>
      <c r="L166" s="91" t="str">
        <f t="shared" si="57"/>
        <v>Yes</v>
      </c>
    </row>
    <row r="167" spans="1:12" x14ac:dyDescent="0.25">
      <c r="A167" s="122" t="s">
        <v>427</v>
      </c>
      <c r="B167" s="21" t="s">
        <v>213</v>
      </c>
      <c r="C167" s="22">
        <v>136</v>
      </c>
      <c r="D167" s="7" t="str">
        <f>IF($B167="N/A","N/A",IF(C167&gt;10,"No",IF(C167&lt;-10,"No","Yes")))</f>
        <v>N/A</v>
      </c>
      <c r="E167" s="22">
        <v>160</v>
      </c>
      <c r="F167" s="7" t="str">
        <f>IF($B167="N/A","N/A",IF(E167&gt;10,"No",IF(E167&lt;-10,"No","Yes")))</f>
        <v>N/A</v>
      </c>
      <c r="G167" s="22">
        <v>185</v>
      </c>
      <c r="H167" s="7" t="str">
        <f>IF($B167="N/A","N/A",IF(G167&gt;10,"No",IF(G167&lt;-10,"No","Yes")))</f>
        <v>N/A</v>
      </c>
      <c r="I167" s="8">
        <v>17.649999999999999</v>
      </c>
      <c r="J167" s="8">
        <v>15.63</v>
      </c>
      <c r="K167" s="25" t="s">
        <v>736</v>
      </c>
      <c r="L167" s="91" t="str">
        <f t="shared" si="57"/>
        <v>Yes</v>
      </c>
    </row>
    <row r="168" spans="1:12" x14ac:dyDescent="0.25">
      <c r="A168" s="122" t="s">
        <v>428</v>
      </c>
      <c r="B168" s="21" t="s">
        <v>213</v>
      </c>
      <c r="C168" s="22">
        <v>6652</v>
      </c>
      <c r="D168" s="7" t="str">
        <f>IF($B168="N/A","N/A",IF(C168&gt;10,"No",IF(C168&lt;-10,"No","Yes")))</f>
        <v>N/A</v>
      </c>
      <c r="E168" s="22">
        <v>7104</v>
      </c>
      <c r="F168" s="7" t="str">
        <f>IF($B168="N/A","N/A",IF(E168&gt;10,"No",IF(E168&lt;-10,"No","Yes")))</f>
        <v>N/A</v>
      </c>
      <c r="G168" s="22">
        <v>7617</v>
      </c>
      <c r="H168" s="7" t="str">
        <f>IF($B168="N/A","N/A",IF(G168&gt;10,"No",IF(G168&lt;-10,"No","Yes")))</f>
        <v>N/A</v>
      </c>
      <c r="I168" s="8">
        <v>6.7949999999999999</v>
      </c>
      <c r="J168" s="8">
        <v>7.2210000000000001</v>
      </c>
      <c r="K168" s="25" t="s">
        <v>736</v>
      </c>
      <c r="L168" s="91" t="str">
        <f t="shared" si="57"/>
        <v>Yes</v>
      </c>
    </row>
    <row r="169" spans="1:12" x14ac:dyDescent="0.25">
      <c r="A169" s="122" t="s">
        <v>429</v>
      </c>
      <c r="B169" s="21" t="s">
        <v>213</v>
      </c>
      <c r="C169" s="22">
        <v>9263</v>
      </c>
      <c r="D169" s="7" t="str">
        <f>IF($B169="N/A","N/A",IF(C169&gt;10,"No",IF(C169&lt;-10,"No","Yes")))</f>
        <v>N/A</v>
      </c>
      <c r="E169" s="22">
        <v>10743</v>
      </c>
      <c r="F169" s="7" t="str">
        <f>IF($B169="N/A","N/A",IF(E169&gt;10,"No",IF(E169&lt;-10,"No","Yes")))</f>
        <v>N/A</v>
      </c>
      <c r="G169" s="22">
        <v>12484</v>
      </c>
      <c r="H169" s="7" t="str">
        <f>IF($B169="N/A","N/A",IF(G169&gt;10,"No",IF(G169&lt;-10,"No","Yes")))</f>
        <v>N/A</v>
      </c>
      <c r="I169" s="8">
        <v>15.98</v>
      </c>
      <c r="J169" s="8">
        <v>16.21</v>
      </c>
      <c r="K169" s="25" t="s">
        <v>736</v>
      </c>
      <c r="L169" s="91" t="str">
        <f t="shared" si="57"/>
        <v>Yes</v>
      </c>
    </row>
    <row r="170" spans="1:12" x14ac:dyDescent="0.25">
      <c r="A170" s="122" t="s">
        <v>430</v>
      </c>
      <c r="B170" s="21" t="s">
        <v>213</v>
      </c>
      <c r="C170" s="22">
        <v>422</v>
      </c>
      <c r="D170" s="7" t="str">
        <f>IF($B170="N/A","N/A",IF(C170&gt;10,"No",IF(C170&lt;-10,"No","Yes")))</f>
        <v>N/A</v>
      </c>
      <c r="E170" s="22">
        <v>619</v>
      </c>
      <c r="F170" s="7" t="str">
        <f>IF($B170="N/A","N/A",IF(E170&gt;10,"No",IF(E170&lt;-10,"No","Yes")))</f>
        <v>N/A</v>
      </c>
      <c r="G170" s="22">
        <v>850</v>
      </c>
      <c r="H170" s="7" t="str">
        <f>IF($B170="N/A","N/A",IF(G170&gt;10,"No",IF(G170&lt;-10,"No","Yes")))</f>
        <v>N/A</v>
      </c>
      <c r="I170" s="8">
        <v>46.68</v>
      </c>
      <c r="J170" s="8">
        <v>37.32</v>
      </c>
      <c r="K170" s="25" t="s">
        <v>736</v>
      </c>
      <c r="L170" s="91" t="str">
        <f t="shared" si="57"/>
        <v>No</v>
      </c>
    </row>
    <row r="171" spans="1:12" x14ac:dyDescent="0.25">
      <c r="A171" s="136" t="s">
        <v>1009</v>
      </c>
      <c r="B171" s="21" t="s">
        <v>213</v>
      </c>
      <c r="C171" s="22">
        <v>12414</v>
      </c>
      <c r="D171" s="7" t="str">
        <f t="shared" si="54"/>
        <v>N/A</v>
      </c>
      <c r="E171" s="22">
        <v>12279</v>
      </c>
      <c r="F171" s="7" t="str">
        <f t="shared" si="55"/>
        <v>N/A</v>
      </c>
      <c r="G171" s="22">
        <v>12115</v>
      </c>
      <c r="H171" s="7" t="str">
        <f t="shared" si="56"/>
        <v>N/A</v>
      </c>
      <c r="I171" s="8">
        <v>-1.0900000000000001</v>
      </c>
      <c r="J171" s="8">
        <v>-1.34</v>
      </c>
      <c r="K171" s="25" t="s">
        <v>736</v>
      </c>
      <c r="L171" s="91" t="str">
        <f t="shared" si="57"/>
        <v>Yes</v>
      </c>
    </row>
    <row r="172" spans="1:12" x14ac:dyDescent="0.25">
      <c r="A172" s="122" t="s">
        <v>1010</v>
      </c>
      <c r="B172" s="21" t="s">
        <v>213</v>
      </c>
      <c r="C172" s="22">
        <v>5301</v>
      </c>
      <c r="D172" s="7" t="str">
        <f>IF($B172="N/A","N/A",IF(C172&gt;10,"No",IF(C172&lt;-10,"No","Yes")))</f>
        <v>N/A</v>
      </c>
      <c r="E172" s="22">
        <v>5336</v>
      </c>
      <c r="F172" s="7" t="str">
        <f>IF($B172="N/A","N/A",IF(E172&gt;10,"No",IF(E172&lt;-10,"No","Yes")))</f>
        <v>N/A</v>
      </c>
      <c r="G172" s="22">
        <v>5223</v>
      </c>
      <c r="H172" s="7" t="str">
        <f>IF($B172="N/A","N/A",IF(G172&gt;10,"No",IF(G172&lt;-10,"No","Yes")))</f>
        <v>N/A</v>
      </c>
      <c r="I172" s="8">
        <v>0.6603</v>
      </c>
      <c r="J172" s="8">
        <v>-2.12</v>
      </c>
      <c r="K172" s="25" t="s">
        <v>736</v>
      </c>
      <c r="L172" s="91" t="str">
        <f t="shared" si="57"/>
        <v>Yes</v>
      </c>
    </row>
    <row r="173" spans="1:12" x14ac:dyDescent="0.25">
      <c r="A173" s="122" t="s">
        <v>1011</v>
      </c>
      <c r="B173" s="21" t="s">
        <v>213</v>
      </c>
      <c r="C173" s="22">
        <v>124</v>
      </c>
      <c r="D173" s="7" t="str">
        <f>IF($B173="N/A","N/A",IF(C173&gt;10,"No",IF(C173&lt;-10,"No","Yes")))</f>
        <v>N/A</v>
      </c>
      <c r="E173" s="22">
        <v>145</v>
      </c>
      <c r="F173" s="7" t="str">
        <f>IF($B173="N/A","N/A",IF(E173&gt;10,"No",IF(E173&lt;-10,"No","Yes")))</f>
        <v>N/A</v>
      </c>
      <c r="G173" s="22">
        <v>167</v>
      </c>
      <c r="H173" s="7" t="str">
        <f>IF($B173="N/A","N/A",IF(G173&gt;10,"No",IF(G173&lt;-10,"No","Yes")))</f>
        <v>N/A</v>
      </c>
      <c r="I173" s="8">
        <v>16.940000000000001</v>
      </c>
      <c r="J173" s="8">
        <v>15.17</v>
      </c>
      <c r="K173" s="25" t="s">
        <v>736</v>
      </c>
      <c r="L173" s="91" t="str">
        <f t="shared" si="57"/>
        <v>Yes</v>
      </c>
    </row>
    <row r="174" spans="1:12" ht="25" x14ac:dyDescent="0.25">
      <c r="A174" s="122" t="s">
        <v>1012</v>
      </c>
      <c r="B174" s="21" t="s">
        <v>213</v>
      </c>
      <c r="C174" s="22">
        <v>3006</v>
      </c>
      <c r="D174" s="7" t="str">
        <f>IF($B174="N/A","N/A",IF(C174&gt;10,"No",IF(C174&lt;-10,"No","Yes")))</f>
        <v>N/A</v>
      </c>
      <c r="E174" s="22">
        <v>2963</v>
      </c>
      <c r="F174" s="7" t="str">
        <f>IF($B174="N/A","N/A",IF(E174&gt;10,"No",IF(E174&lt;-10,"No","Yes")))</f>
        <v>N/A</v>
      </c>
      <c r="G174" s="22">
        <v>2987</v>
      </c>
      <c r="H174" s="7" t="str">
        <f>IF($B174="N/A","N/A",IF(G174&gt;10,"No",IF(G174&lt;-10,"No","Yes")))</f>
        <v>N/A</v>
      </c>
      <c r="I174" s="8">
        <v>-1.43</v>
      </c>
      <c r="J174" s="8">
        <v>0.81</v>
      </c>
      <c r="K174" s="25" t="s">
        <v>736</v>
      </c>
      <c r="L174" s="91" t="str">
        <f t="shared" si="57"/>
        <v>Yes</v>
      </c>
    </row>
    <row r="175" spans="1:12" x14ac:dyDescent="0.25">
      <c r="A175" s="122" t="s">
        <v>1013</v>
      </c>
      <c r="B175" s="21" t="s">
        <v>213</v>
      </c>
      <c r="C175" s="22">
        <v>3873</v>
      </c>
      <c r="D175" s="7" t="str">
        <f>IF($B175="N/A","N/A",IF(C175&gt;10,"No",IF(C175&lt;-10,"No","Yes")))</f>
        <v>N/A</v>
      </c>
      <c r="E175" s="22">
        <v>3728</v>
      </c>
      <c r="F175" s="7" t="str">
        <f>IF($B175="N/A","N/A",IF(E175&gt;10,"No",IF(E175&lt;-10,"No","Yes")))</f>
        <v>N/A</v>
      </c>
      <c r="G175" s="22">
        <v>3641</v>
      </c>
      <c r="H175" s="7" t="str">
        <f>IF($B175="N/A","N/A",IF(G175&gt;10,"No",IF(G175&lt;-10,"No","Yes")))</f>
        <v>N/A</v>
      </c>
      <c r="I175" s="8">
        <v>-3.74</v>
      </c>
      <c r="J175" s="8">
        <v>-2.33</v>
      </c>
      <c r="K175" s="25" t="s">
        <v>736</v>
      </c>
      <c r="L175" s="91" t="str">
        <f t="shared" si="57"/>
        <v>Yes</v>
      </c>
    </row>
    <row r="176" spans="1:12" ht="25" x14ac:dyDescent="0.25">
      <c r="A176" s="122" t="s">
        <v>1014</v>
      </c>
      <c r="B176" s="21" t="s">
        <v>213</v>
      </c>
      <c r="C176" s="22">
        <v>110</v>
      </c>
      <c r="D176" s="7" t="str">
        <f>IF($B176="N/A","N/A",IF(C176&gt;10,"No",IF(C176&lt;-10,"No","Yes")))</f>
        <v>N/A</v>
      </c>
      <c r="E176" s="22">
        <v>107</v>
      </c>
      <c r="F176" s="7" t="str">
        <f>IF($B176="N/A","N/A",IF(E176&gt;10,"No",IF(E176&lt;-10,"No","Yes")))</f>
        <v>N/A</v>
      </c>
      <c r="G176" s="22">
        <v>97</v>
      </c>
      <c r="H176" s="7" t="str">
        <f>IF($B176="N/A","N/A",IF(G176&gt;10,"No",IF(G176&lt;-10,"No","Yes")))</f>
        <v>N/A</v>
      </c>
      <c r="I176" s="8">
        <v>-2.73</v>
      </c>
      <c r="J176" s="8">
        <v>-9.35</v>
      </c>
      <c r="K176" s="25" t="s">
        <v>736</v>
      </c>
      <c r="L176" s="91" t="str">
        <f t="shared" si="57"/>
        <v>Yes</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0</v>
      </c>
      <c r="D183" s="7" t="str">
        <f t="shared" si="54"/>
        <v>N/A</v>
      </c>
      <c r="E183" s="1">
        <v>0</v>
      </c>
      <c r="F183" s="7" t="str">
        <f t="shared" si="55"/>
        <v>N/A</v>
      </c>
      <c r="G183" s="1">
        <v>0</v>
      </c>
      <c r="H183" s="7" t="str">
        <f t="shared" si="56"/>
        <v>N/A</v>
      </c>
      <c r="I183" s="8" t="s">
        <v>1747</v>
      </c>
      <c r="J183" s="8" t="s">
        <v>1747</v>
      </c>
      <c r="K183" s="25" t="s">
        <v>736</v>
      </c>
      <c r="L183" s="124" t="str">
        <f t="shared" si="57"/>
        <v>N/A</v>
      </c>
    </row>
    <row r="184" spans="1:12" x14ac:dyDescent="0.25">
      <c r="A184" s="122" t="s">
        <v>1022</v>
      </c>
      <c r="B184" s="21" t="s">
        <v>213</v>
      </c>
      <c r="C184" s="22">
        <v>0</v>
      </c>
      <c r="D184" s="7" t="str">
        <f t="shared" si="54"/>
        <v>N/A</v>
      </c>
      <c r="E184" s="22">
        <v>0</v>
      </c>
      <c r="F184" s="7" t="str">
        <f t="shared" si="55"/>
        <v>N/A</v>
      </c>
      <c r="G184" s="22">
        <v>0</v>
      </c>
      <c r="H184" s="7" t="str">
        <f t="shared" si="56"/>
        <v>N/A</v>
      </c>
      <c r="I184" s="8" t="s">
        <v>1747</v>
      </c>
      <c r="J184" s="8" t="s">
        <v>1747</v>
      </c>
      <c r="K184" s="25" t="s">
        <v>736</v>
      </c>
      <c r="L184" s="91" t="str">
        <f t="shared" si="57"/>
        <v>N/A</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0</v>
      </c>
      <c r="D186" s="7" t="str">
        <f t="shared" si="54"/>
        <v>N/A</v>
      </c>
      <c r="E186" s="22">
        <v>0</v>
      </c>
      <c r="F186" s="7" t="str">
        <f t="shared" si="55"/>
        <v>N/A</v>
      </c>
      <c r="G186" s="22">
        <v>0</v>
      </c>
      <c r="H186" s="7" t="str">
        <f t="shared" si="56"/>
        <v>N/A</v>
      </c>
      <c r="I186" s="8" t="s">
        <v>1747</v>
      </c>
      <c r="J186" s="8" t="s">
        <v>1747</v>
      </c>
      <c r="K186" s="25" t="s">
        <v>736</v>
      </c>
      <c r="L186" s="91" t="str">
        <f t="shared" si="57"/>
        <v>N/A</v>
      </c>
    </row>
    <row r="187" spans="1:12" x14ac:dyDescent="0.25">
      <c r="A187" s="122" t="s">
        <v>1025</v>
      </c>
      <c r="B187" s="21" t="s">
        <v>213</v>
      </c>
      <c r="C187" s="22">
        <v>0</v>
      </c>
      <c r="D187" s="7" t="str">
        <f t="shared" si="54"/>
        <v>N/A</v>
      </c>
      <c r="E187" s="22">
        <v>0</v>
      </c>
      <c r="F187" s="7" t="str">
        <f t="shared" si="55"/>
        <v>N/A</v>
      </c>
      <c r="G187" s="22">
        <v>0</v>
      </c>
      <c r="H187" s="7" t="str">
        <f t="shared" si="56"/>
        <v>N/A</v>
      </c>
      <c r="I187" s="8" t="s">
        <v>1747</v>
      </c>
      <c r="J187" s="8" t="s">
        <v>1747</v>
      </c>
      <c r="K187" s="25" t="s">
        <v>736</v>
      </c>
      <c r="L187" s="91" t="str">
        <f t="shared" si="57"/>
        <v>N/A</v>
      </c>
    </row>
    <row r="188" spans="1:12" ht="25" x14ac:dyDescent="0.25">
      <c r="A188" s="122" t="s">
        <v>1026</v>
      </c>
      <c r="B188" s="21" t="s">
        <v>213</v>
      </c>
      <c r="C188" s="22">
        <v>0</v>
      </c>
      <c r="D188" s="7" t="str">
        <f t="shared" si="54"/>
        <v>N/A</v>
      </c>
      <c r="E188" s="22">
        <v>0</v>
      </c>
      <c r="F188" s="7" t="str">
        <f t="shared" si="55"/>
        <v>N/A</v>
      </c>
      <c r="G188" s="22">
        <v>0</v>
      </c>
      <c r="H188" s="7" t="str">
        <f t="shared" si="56"/>
        <v>N/A</v>
      </c>
      <c r="I188" s="8" t="s">
        <v>1747</v>
      </c>
      <c r="J188" s="8" t="s">
        <v>1747</v>
      </c>
      <c r="K188" s="25" t="s">
        <v>736</v>
      </c>
      <c r="L188" s="91" t="str">
        <f t="shared" si="57"/>
        <v>N/A</v>
      </c>
    </row>
    <row r="189" spans="1:12" x14ac:dyDescent="0.25">
      <c r="A189" s="136" t="s">
        <v>1027</v>
      </c>
      <c r="B189" s="25" t="s">
        <v>213</v>
      </c>
      <c r="C189" s="1">
        <v>394</v>
      </c>
      <c r="D189" s="7" t="str">
        <f t="shared" si="54"/>
        <v>N/A</v>
      </c>
      <c r="E189" s="1">
        <v>414</v>
      </c>
      <c r="F189" s="7" t="str">
        <f t="shared" si="55"/>
        <v>N/A</v>
      </c>
      <c r="G189" s="1">
        <v>434</v>
      </c>
      <c r="H189" s="7" t="str">
        <f t="shared" si="56"/>
        <v>N/A</v>
      </c>
      <c r="I189" s="8">
        <v>5.0759999999999996</v>
      </c>
      <c r="J189" s="8">
        <v>4.8310000000000004</v>
      </c>
      <c r="K189" s="25" t="s">
        <v>736</v>
      </c>
      <c r="L189" s="124" t="str">
        <f t="shared" si="57"/>
        <v>Yes</v>
      </c>
    </row>
    <row r="190" spans="1:12" ht="25" x14ac:dyDescent="0.25">
      <c r="A190" s="122" t="s">
        <v>1028</v>
      </c>
      <c r="B190" s="21" t="s">
        <v>213</v>
      </c>
      <c r="C190" s="22">
        <v>0</v>
      </c>
      <c r="D190" s="7" t="str">
        <f t="shared" si="54"/>
        <v>N/A</v>
      </c>
      <c r="E190" s="22">
        <v>11</v>
      </c>
      <c r="F190" s="7" t="str">
        <f t="shared" si="55"/>
        <v>N/A</v>
      </c>
      <c r="G190" s="22">
        <v>11</v>
      </c>
      <c r="H190" s="7" t="str">
        <f t="shared" si="56"/>
        <v>N/A</v>
      </c>
      <c r="I190" s="8" t="s">
        <v>1747</v>
      </c>
      <c r="J190" s="8">
        <v>50</v>
      </c>
      <c r="K190" s="25" t="s">
        <v>736</v>
      </c>
      <c r="L190" s="91" t="str">
        <f t="shared" si="57"/>
        <v>No</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237</v>
      </c>
      <c r="D192" s="7" t="str">
        <f t="shared" si="54"/>
        <v>N/A</v>
      </c>
      <c r="E192" s="22">
        <v>249</v>
      </c>
      <c r="F192" s="7" t="str">
        <f t="shared" si="55"/>
        <v>N/A</v>
      </c>
      <c r="G192" s="22">
        <v>278</v>
      </c>
      <c r="H192" s="7" t="str">
        <f t="shared" si="56"/>
        <v>N/A</v>
      </c>
      <c r="I192" s="8">
        <v>5.0629999999999997</v>
      </c>
      <c r="J192" s="8">
        <v>11.65</v>
      </c>
      <c r="K192" s="25" t="s">
        <v>736</v>
      </c>
      <c r="L192" s="91" t="str">
        <f t="shared" si="57"/>
        <v>Yes</v>
      </c>
    </row>
    <row r="193" spans="1:12" ht="25" x14ac:dyDescent="0.25">
      <c r="A193" s="122" t="s">
        <v>1031</v>
      </c>
      <c r="B193" s="21" t="s">
        <v>213</v>
      </c>
      <c r="C193" s="22">
        <v>157</v>
      </c>
      <c r="D193" s="7" t="str">
        <f t="shared" si="54"/>
        <v>N/A</v>
      </c>
      <c r="E193" s="22">
        <v>159</v>
      </c>
      <c r="F193" s="7" t="str">
        <f t="shared" si="55"/>
        <v>N/A</v>
      </c>
      <c r="G193" s="22">
        <v>147</v>
      </c>
      <c r="H193" s="7" t="str">
        <f t="shared" si="56"/>
        <v>N/A</v>
      </c>
      <c r="I193" s="8">
        <v>1.274</v>
      </c>
      <c r="J193" s="8">
        <v>-7.55</v>
      </c>
      <c r="K193" s="25" t="s">
        <v>736</v>
      </c>
      <c r="L193" s="91" t="str">
        <f t="shared" si="57"/>
        <v>Yes</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9175</v>
      </c>
      <c r="D201" s="7" t="str">
        <f t="shared" si="54"/>
        <v>N/A</v>
      </c>
      <c r="E201" s="1">
        <v>11537</v>
      </c>
      <c r="F201" s="7" t="str">
        <f t="shared" si="55"/>
        <v>N/A</v>
      </c>
      <c r="G201" s="1">
        <v>14137</v>
      </c>
      <c r="H201" s="7" t="str">
        <f t="shared" si="56"/>
        <v>N/A</v>
      </c>
      <c r="I201" s="8">
        <v>25.74</v>
      </c>
      <c r="J201" s="8">
        <v>22.54</v>
      </c>
      <c r="K201" s="25" t="s">
        <v>736</v>
      </c>
      <c r="L201" s="124" t="str">
        <f t="shared" si="57"/>
        <v>Yes</v>
      </c>
    </row>
    <row r="202" spans="1:12" x14ac:dyDescent="0.25">
      <c r="A202" s="122" t="s">
        <v>1040</v>
      </c>
      <c r="B202" s="21" t="s">
        <v>213</v>
      </c>
      <c r="C202" s="22">
        <v>270</v>
      </c>
      <c r="D202" s="7" t="str">
        <f t="shared" si="54"/>
        <v>N/A</v>
      </c>
      <c r="E202" s="22">
        <v>322</v>
      </c>
      <c r="F202" s="7" t="str">
        <f t="shared" si="55"/>
        <v>N/A</v>
      </c>
      <c r="G202" s="22">
        <v>391</v>
      </c>
      <c r="H202" s="7" t="str">
        <f t="shared" si="56"/>
        <v>N/A</v>
      </c>
      <c r="I202" s="8">
        <v>19.260000000000002</v>
      </c>
      <c r="J202" s="8">
        <v>21.43</v>
      </c>
      <c r="K202" s="25" t="s">
        <v>736</v>
      </c>
      <c r="L202" s="91" t="str">
        <f t="shared" si="57"/>
        <v>Yes</v>
      </c>
    </row>
    <row r="203" spans="1:12" x14ac:dyDescent="0.25">
      <c r="A203" s="122" t="s">
        <v>1041</v>
      </c>
      <c r="B203" s="21" t="s">
        <v>213</v>
      </c>
      <c r="C203" s="22">
        <v>12</v>
      </c>
      <c r="D203" s="7" t="str">
        <f t="shared" si="54"/>
        <v>N/A</v>
      </c>
      <c r="E203" s="22">
        <v>15</v>
      </c>
      <c r="F203" s="7" t="str">
        <f t="shared" si="55"/>
        <v>N/A</v>
      </c>
      <c r="G203" s="22">
        <v>18</v>
      </c>
      <c r="H203" s="7" t="str">
        <f t="shared" si="56"/>
        <v>N/A</v>
      </c>
      <c r="I203" s="8">
        <v>25</v>
      </c>
      <c r="J203" s="8">
        <v>20</v>
      </c>
      <c r="K203" s="25" t="s">
        <v>736</v>
      </c>
      <c r="L203" s="91" t="str">
        <f t="shared" si="57"/>
        <v>Yes</v>
      </c>
    </row>
    <row r="204" spans="1:12" x14ac:dyDescent="0.25">
      <c r="A204" s="122" t="s">
        <v>1042</v>
      </c>
      <c r="B204" s="21" t="s">
        <v>213</v>
      </c>
      <c r="C204" s="22">
        <v>3398</v>
      </c>
      <c r="D204" s="7" t="str">
        <f t="shared" si="54"/>
        <v>N/A</v>
      </c>
      <c r="E204" s="22">
        <v>3884</v>
      </c>
      <c r="F204" s="7" t="str">
        <f t="shared" si="55"/>
        <v>N/A</v>
      </c>
      <c r="G204" s="22">
        <v>4346</v>
      </c>
      <c r="H204" s="7" t="str">
        <f t="shared" si="56"/>
        <v>N/A</v>
      </c>
      <c r="I204" s="8">
        <v>14.3</v>
      </c>
      <c r="J204" s="8">
        <v>11.89</v>
      </c>
      <c r="K204" s="25" t="s">
        <v>736</v>
      </c>
      <c r="L204" s="91" t="str">
        <f t="shared" si="57"/>
        <v>Yes</v>
      </c>
    </row>
    <row r="205" spans="1:12" x14ac:dyDescent="0.25">
      <c r="A205" s="122" t="s">
        <v>1043</v>
      </c>
      <c r="B205" s="21" t="s">
        <v>213</v>
      </c>
      <c r="C205" s="22">
        <v>5184</v>
      </c>
      <c r="D205" s="7" t="str">
        <f t="shared" si="54"/>
        <v>N/A</v>
      </c>
      <c r="E205" s="22">
        <v>6804</v>
      </c>
      <c r="F205" s="7" t="str">
        <f t="shared" si="55"/>
        <v>N/A</v>
      </c>
      <c r="G205" s="22">
        <v>8631</v>
      </c>
      <c r="H205" s="7" t="str">
        <f t="shared" si="56"/>
        <v>N/A</v>
      </c>
      <c r="I205" s="8">
        <v>31.25</v>
      </c>
      <c r="J205" s="8">
        <v>26.85</v>
      </c>
      <c r="K205" s="25" t="s">
        <v>736</v>
      </c>
      <c r="L205" s="91" t="str">
        <f t="shared" si="57"/>
        <v>Yes</v>
      </c>
    </row>
    <row r="206" spans="1:12" ht="25" x14ac:dyDescent="0.25">
      <c r="A206" s="122" t="s">
        <v>1044</v>
      </c>
      <c r="B206" s="21" t="s">
        <v>213</v>
      </c>
      <c r="C206" s="22">
        <v>311</v>
      </c>
      <c r="D206" s="7" t="str">
        <f t="shared" si="54"/>
        <v>N/A</v>
      </c>
      <c r="E206" s="22">
        <v>512</v>
      </c>
      <c r="F206" s="7" t="str">
        <f t="shared" si="55"/>
        <v>N/A</v>
      </c>
      <c r="G206" s="22">
        <v>751</v>
      </c>
      <c r="H206" s="7" t="str">
        <f t="shared" si="56"/>
        <v>N/A</v>
      </c>
      <c r="I206" s="8">
        <v>64.63</v>
      </c>
      <c r="J206" s="8">
        <v>46.68</v>
      </c>
      <c r="K206" s="25" t="s">
        <v>736</v>
      </c>
      <c r="L206" s="91" t="str">
        <f t="shared" si="57"/>
        <v>No</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67</v>
      </c>
      <c r="D213" s="7" t="str">
        <f t="shared" si="54"/>
        <v>N/A</v>
      </c>
      <c r="E213" s="22">
        <v>65</v>
      </c>
      <c r="F213" s="7" t="str">
        <f t="shared" si="55"/>
        <v>N/A</v>
      </c>
      <c r="G213" s="22">
        <v>78</v>
      </c>
      <c r="H213" s="7" t="str">
        <f t="shared" si="56"/>
        <v>N/A</v>
      </c>
      <c r="I213" s="8">
        <v>-2.99</v>
      </c>
      <c r="J213" s="8">
        <v>20</v>
      </c>
      <c r="K213" s="25" t="s">
        <v>736</v>
      </c>
      <c r="L213" s="91" t="str">
        <f t="shared" si="57"/>
        <v>Yes</v>
      </c>
    </row>
    <row r="214" spans="1:12" ht="25" x14ac:dyDescent="0.25">
      <c r="A214" s="122" t="s">
        <v>1052</v>
      </c>
      <c r="B214" s="21" t="s">
        <v>213</v>
      </c>
      <c r="C214" s="22">
        <v>11</v>
      </c>
      <c r="D214" s="7" t="str">
        <f t="shared" si="54"/>
        <v>N/A</v>
      </c>
      <c r="E214" s="22">
        <v>11</v>
      </c>
      <c r="F214" s="7" t="str">
        <f t="shared" si="55"/>
        <v>N/A</v>
      </c>
      <c r="G214" s="22">
        <v>11</v>
      </c>
      <c r="H214" s="7" t="str">
        <f t="shared" si="56"/>
        <v>N/A</v>
      </c>
      <c r="I214" s="8">
        <v>-16.7</v>
      </c>
      <c r="J214" s="8">
        <v>0</v>
      </c>
      <c r="K214" s="25" t="s">
        <v>736</v>
      </c>
      <c r="L214" s="91" t="str">
        <f t="shared" si="57"/>
        <v>Yes</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11</v>
      </c>
      <c r="D216" s="7" t="str">
        <f t="shared" si="54"/>
        <v>N/A</v>
      </c>
      <c r="E216" s="22">
        <v>11</v>
      </c>
      <c r="F216" s="7" t="str">
        <f t="shared" si="55"/>
        <v>N/A</v>
      </c>
      <c r="G216" s="22">
        <v>11</v>
      </c>
      <c r="H216" s="7" t="str">
        <f t="shared" si="56"/>
        <v>N/A</v>
      </c>
      <c r="I216" s="8">
        <v>-27.3</v>
      </c>
      <c r="J216" s="8">
        <v>-25</v>
      </c>
      <c r="K216" s="25" t="s">
        <v>736</v>
      </c>
      <c r="L216" s="91" t="str">
        <f t="shared" si="57"/>
        <v>Yes</v>
      </c>
    </row>
    <row r="217" spans="1:12" ht="25" x14ac:dyDescent="0.25">
      <c r="A217" s="122" t="s">
        <v>1055</v>
      </c>
      <c r="B217" s="21" t="s">
        <v>213</v>
      </c>
      <c r="C217" s="22">
        <v>49</v>
      </c>
      <c r="D217" s="7" t="str">
        <f t="shared" si="54"/>
        <v>N/A</v>
      </c>
      <c r="E217" s="22">
        <v>52</v>
      </c>
      <c r="F217" s="7" t="str">
        <f t="shared" si="55"/>
        <v>N/A</v>
      </c>
      <c r="G217" s="22">
        <v>65</v>
      </c>
      <c r="H217" s="7" t="str">
        <f t="shared" si="56"/>
        <v>N/A</v>
      </c>
      <c r="I217" s="8">
        <v>6.1219999999999999</v>
      </c>
      <c r="J217" s="8">
        <v>25</v>
      </c>
      <c r="K217" s="25" t="s">
        <v>736</v>
      </c>
      <c r="L217" s="91" t="str">
        <f t="shared" si="57"/>
        <v>Yes</v>
      </c>
    </row>
    <row r="218" spans="1:12" ht="25" x14ac:dyDescent="0.25">
      <c r="A218" s="122" t="s">
        <v>1056</v>
      </c>
      <c r="B218" s="21" t="s">
        <v>213</v>
      </c>
      <c r="C218" s="22">
        <v>11</v>
      </c>
      <c r="D218" s="7" t="str">
        <f t="shared" si="54"/>
        <v>N/A</v>
      </c>
      <c r="E218" s="22">
        <v>0</v>
      </c>
      <c r="F218" s="7" t="str">
        <f t="shared" si="55"/>
        <v>N/A</v>
      </c>
      <c r="G218" s="22">
        <v>11</v>
      </c>
      <c r="H218" s="7" t="str">
        <f t="shared" si="56"/>
        <v>N/A</v>
      </c>
      <c r="I218" s="8">
        <v>-100</v>
      </c>
      <c r="J218" s="8" t="s">
        <v>1747</v>
      </c>
      <c r="K218" s="25" t="s">
        <v>736</v>
      </c>
      <c r="L218" s="91" t="str">
        <f t="shared" si="57"/>
        <v>N/A</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v>8.4671201814000003</v>
      </c>
      <c r="D231" s="7" t="str">
        <f>IF($B231="N/A","N/A",IF(C231&lt;15,"Yes","No"))</f>
        <v>Yes</v>
      </c>
      <c r="E231" s="4">
        <v>8.4461823420000002</v>
      </c>
      <c r="F231" s="7" t="str">
        <f>IF($B231="N/A","N/A",IF(E231&lt;15,"Yes","No"))</f>
        <v>Yes</v>
      </c>
      <c r="G231" s="4">
        <v>8.1975788372</v>
      </c>
      <c r="H231" s="7" t="str">
        <f>IF($B231="N/A","N/A",IF(G231&lt;15,"Yes","No"))</f>
        <v>Yes</v>
      </c>
      <c r="I231" s="8">
        <v>-0.247</v>
      </c>
      <c r="J231" s="8">
        <v>-2.94</v>
      </c>
      <c r="K231" s="25" t="s">
        <v>736</v>
      </c>
      <c r="L231" s="91" t="str">
        <f t="shared" si="59"/>
        <v>Yes</v>
      </c>
    </row>
    <row r="232" spans="1:12" x14ac:dyDescent="0.25">
      <c r="A232" s="123" t="s">
        <v>1070</v>
      </c>
      <c r="B232" s="21" t="s">
        <v>213</v>
      </c>
      <c r="C232" s="22">
        <v>14</v>
      </c>
      <c r="D232" s="7" t="str">
        <f t="shared" ref="D232" si="60">IF($B232="N/A","N/A",IF(C232&gt;10,"No",IF(C232&lt;-10,"No","Yes")))</f>
        <v>N/A</v>
      </c>
      <c r="E232" s="22">
        <v>45</v>
      </c>
      <c r="F232" s="7" t="str">
        <f t="shared" ref="F232" si="61">IF($B232="N/A","N/A",IF(E232&gt;10,"No",IF(E232&lt;-10,"No","Yes")))</f>
        <v>N/A</v>
      </c>
      <c r="G232" s="22">
        <v>32</v>
      </c>
      <c r="H232" s="7" t="str">
        <f t="shared" ref="H232" si="62">IF($B232="N/A","N/A",IF(G232&gt;10,"No",IF(G232&lt;-10,"No","Yes")))</f>
        <v>N/A</v>
      </c>
      <c r="I232" s="8">
        <v>221.4</v>
      </c>
      <c r="J232" s="8">
        <v>-28.9</v>
      </c>
      <c r="K232" s="25" t="s">
        <v>736</v>
      </c>
      <c r="L232" s="91" t="str">
        <f t="shared" si="59"/>
        <v>Yes</v>
      </c>
    </row>
    <row r="233" spans="1:12" x14ac:dyDescent="0.25">
      <c r="A233" s="123" t="s">
        <v>1071</v>
      </c>
      <c r="B233" s="21" t="s">
        <v>279</v>
      </c>
      <c r="C233" s="4">
        <v>6.9317225299999993E-2</v>
      </c>
      <c r="D233" s="7" t="str">
        <f>IF($B233="N/A","N/A",IF(C233&lt;10,"Yes","No"))</f>
        <v>Yes</v>
      </c>
      <c r="E233" s="4">
        <v>0.201902369</v>
      </c>
      <c r="F233" s="7" t="str">
        <f>IF($B233="N/A","N/A",IF(E233&lt;10,"Yes","No"))</f>
        <v>Yes</v>
      </c>
      <c r="G233" s="4">
        <v>0.130070726</v>
      </c>
      <c r="H233" s="7" t="str">
        <f>IF($B233="N/A","N/A",IF(G233&lt;10,"Yes","No"))</f>
        <v>Yes</v>
      </c>
      <c r="I233" s="8">
        <v>191.3</v>
      </c>
      <c r="J233" s="8">
        <v>-35.6</v>
      </c>
      <c r="K233" s="25" t="s">
        <v>736</v>
      </c>
      <c r="L233" s="91" t="str">
        <f t="shared" si="59"/>
        <v>No</v>
      </c>
    </row>
    <row r="234" spans="1:12" x14ac:dyDescent="0.25">
      <c r="A234" s="114" t="s">
        <v>72</v>
      </c>
      <c r="B234" s="21" t="s">
        <v>213</v>
      </c>
      <c r="C234" s="4">
        <v>13.473922902</v>
      </c>
      <c r="D234" s="7" t="str">
        <f t="shared" si="54"/>
        <v>N/A</v>
      </c>
      <c r="E234" s="4">
        <v>23.733278452</v>
      </c>
      <c r="F234" s="7" t="str">
        <f t="shared" si="55"/>
        <v>N/A</v>
      </c>
      <c r="G234" s="4">
        <v>24.506800178999999</v>
      </c>
      <c r="H234" s="7" t="str">
        <f>IF($B234="N/A","N/A",IF(G234&gt;10,"No",IF(G234&lt;-10,"No","Yes")))</f>
        <v>N/A</v>
      </c>
      <c r="I234" s="8">
        <v>76.14</v>
      </c>
      <c r="J234" s="8">
        <v>3.2589999999999999</v>
      </c>
      <c r="K234" s="25" t="s">
        <v>736</v>
      </c>
      <c r="L234" s="91" t="str">
        <f t="shared" si="59"/>
        <v>Yes</v>
      </c>
    </row>
    <row r="235" spans="1:12" ht="25" x14ac:dyDescent="0.25">
      <c r="A235" s="123" t="s">
        <v>1072</v>
      </c>
      <c r="B235" s="21" t="s">
        <v>289</v>
      </c>
      <c r="C235" s="5">
        <v>5.8911564625999997</v>
      </c>
      <c r="D235" s="7" t="str">
        <f>IF($B235="N/A","N/A",IF(C235&lt;15,"Yes","No"))</f>
        <v>Yes</v>
      </c>
      <c r="E235" s="5">
        <v>5.5361185428999997</v>
      </c>
      <c r="F235" s="7" t="str">
        <f>IF($B235="N/A","N/A",IF(E235&lt;15,"Yes","No"))</f>
        <v>Yes</v>
      </c>
      <c r="G235" s="5">
        <v>4.9469436557000002</v>
      </c>
      <c r="H235" s="7" t="str">
        <f>IF($B235="N/A","N/A",IF(G235&lt;15,"Yes","No"))</f>
        <v>Yes</v>
      </c>
      <c r="I235" s="8">
        <v>-6.03</v>
      </c>
      <c r="J235" s="8">
        <v>-10.6</v>
      </c>
      <c r="K235" s="25" t="s">
        <v>736</v>
      </c>
      <c r="L235" s="91" t="str">
        <f t="shared" si="59"/>
        <v>Yes</v>
      </c>
    </row>
    <row r="236" spans="1:12" ht="25" x14ac:dyDescent="0.25">
      <c r="A236" s="123" t="s">
        <v>152</v>
      </c>
      <c r="B236" s="21" t="s">
        <v>213</v>
      </c>
      <c r="C236" s="22">
        <v>457</v>
      </c>
      <c r="D236" s="7" t="str">
        <f>IF($B236="N/A","N/A",IF(C236&gt;10,"No",IF(C236&lt;-10,"No","Yes")))</f>
        <v>N/A</v>
      </c>
      <c r="E236" s="22">
        <v>544</v>
      </c>
      <c r="F236" s="7" t="str">
        <f>IF($B236="N/A","N/A",IF(E236&gt;10,"No",IF(E236&lt;-10,"No","Yes")))</f>
        <v>N/A</v>
      </c>
      <c r="G236" s="22">
        <v>577</v>
      </c>
      <c r="H236" s="7" t="str">
        <f>IF($B236="N/A","N/A",IF(G236&gt;10,"No",IF(G236&lt;-10,"No","Yes")))</f>
        <v>N/A</v>
      </c>
      <c r="I236" s="8">
        <v>19.04</v>
      </c>
      <c r="J236" s="8">
        <v>6.0659999999999998</v>
      </c>
      <c r="K236" s="25" t="s">
        <v>736</v>
      </c>
      <c r="L236" s="91" t="str">
        <f>IF(J236="Div by 0", "N/A", IF(K236="N/A","N/A", IF(J236&gt;VALUE(MID(K236,1,2)), "No", IF(J236&lt;-1*VALUE(MID(K236,1,2)), "No", "Yes"))))</f>
        <v>Yes</v>
      </c>
    </row>
    <row r="237" spans="1:12" x14ac:dyDescent="0.25">
      <c r="A237" s="123" t="s">
        <v>1073</v>
      </c>
      <c r="B237" s="21" t="s">
        <v>213</v>
      </c>
      <c r="C237" s="22">
        <v>20197</v>
      </c>
      <c r="D237" s="7" t="str">
        <f t="shared" ref="D237:D242" si="63">IF($B237="N/A","N/A",IF(C237&gt;10,"No",IF(C237&lt;-10,"No","Yes")))</f>
        <v>N/A</v>
      </c>
      <c r="E237" s="22">
        <v>22288</v>
      </c>
      <c r="F237" s="7" t="str">
        <f t="shared" ref="F237:F242" si="64">IF($B237="N/A","N/A",IF(E237&gt;10,"No",IF(E237&lt;-10,"No","Yes")))</f>
        <v>N/A</v>
      </c>
      <c r="G237" s="22">
        <v>24602</v>
      </c>
      <c r="H237" s="7" t="str">
        <f>IF($B237="N/A","N/A",IF(G237&gt;10,"No",IF(G237&lt;-10,"No","Yes")))</f>
        <v>N/A</v>
      </c>
      <c r="I237" s="8">
        <v>10.35</v>
      </c>
      <c r="J237" s="8">
        <v>10.38</v>
      </c>
      <c r="K237" s="25" t="s">
        <v>736</v>
      </c>
      <c r="L237" s="91" t="str">
        <f>IF(J237="Div by 0", "N/A", IF(OR(J237="N/A",K237="N/A"),"N/A", IF(J237&gt;VALUE(MID(K237,1,2)), "No", IF(J237&lt;-1*VALUE(MID(K237,1,2)), "No", "Yes"))))</f>
        <v>Yes</v>
      </c>
    </row>
    <row r="238" spans="1:12" ht="25" x14ac:dyDescent="0.25">
      <c r="A238" s="123" t="s">
        <v>1074</v>
      </c>
      <c r="B238" s="21" t="s">
        <v>213</v>
      </c>
      <c r="C238" s="4">
        <v>99.913832200000002</v>
      </c>
      <c r="D238" s="7" t="str">
        <f t="shared" si="63"/>
        <v>N/A</v>
      </c>
      <c r="E238" s="4">
        <v>98.748713726999995</v>
      </c>
      <c r="F238" s="7" t="str">
        <f t="shared" si="64"/>
        <v>N/A</v>
      </c>
      <c r="G238" s="4">
        <v>98.864145867999994</v>
      </c>
      <c r="H238" s="7" t="str">
        <f t="shared" ref="H238:H242" si="65">IF($B238="N/A","N/A",IF(G238&gt;10,"No",IF(G238&lt;-10,"No","Yes")))</f>
        <v>N/A</v>
      </c>
      <c r="I238" s="8">
        <v>-1.17</v>
      </c>
      <c r="J238" s="8">
        <v>0.1169</v>
      </c>
      <c r="K238" s="25" t="s">
        <v>213</v>
      </c>
      <c r="L238" s="91" t="str">
        <f t="shared" ref="L238:L242" si="66">IF(J238="Div by 0", "N/A", IF(OR(J238="N/A",K238="N/A"),"N/A", IF(J238&gt;VALUE(MID(K238,1,2)), "No", IF(J238&lt;-1*VALUE(MID(K238,1,2)), "No", "Yes"))))</f>
        <v>N/A</v>
      </c>
    </row>
    <row r="239" spans="1:12" ht="25" x14ac:dyDescent="0.25">
      <c r="A239" s="114" t="s">
        <v>1075</v>
      </c>
      <c r="B239" s="21" t="s">
        <v>213</v>
      </c>
      <c r="C239" s="22">
        <v>2468</v>
      </c>
      <c r="D239" s="7" t="str">
        <f t="shared" si="63"/>
        <v>N/A</v>
      </c>
      <c r="E239" s="22">
        <v>13802</v>
      </c>
      <c r="F239" s="7" t="str">
        <f t="shared" si="64"/>
        <v>N/A</v>
      </c>
      <c r="G239" s="22">
        <v>13040</v>
      </c>
      <c r="H239" s="7" t="str">
        <f t="shared" si="65"/>
        <v>N/A</v>
      </c>
      <c r="I239" s="8">
        <v>459.2</v>
      </c>
      <c r="J239" s="8">
        <v>-5.52</v>
      </c>
      <c r="K239" s="25" t="s">
        <v>213</v>
      </c>
      <c r="L239" s="91" t="str">
        <f t="shared" si="66"/>
        <v>N/A</v>
      </c>
    </row>
    <row r="240" spans="1:12" ht="25" x14ac:dyDescent="0.25">
      <c r="A240" s="123" t="s">
        <v>1076</v>
      </c>
      <c r="B240" s="21" t="s">
        <v>213</v>
      </c>
      <c r="C240" s="4">
        <v>99.236027342</v>
      </c>
      <c r="D240" s="7" t="str">
        <f t="shared" si="63"/>
        <v>N/A</v>
      </c>
      <c r="E240" s="4">
        <v>97.844888699999998</v>
      </c>
      <c r="F240" s="7" t="str">
        <f t="shared" si="64"/>
        <v>N/A</v>
      </c>
      <c r="G240" s="4">
        <v>97.721822541999998</v>
      </c>
      <c r="H240" s="7" t="str">
        <f t="shared" si="65"/>
        <v>N/A</v>
      </c>
      <c r="I240" s="8">
        <v>-1.4</v>
      </c>
      <c r="J240" s="8">
        <v>-0.126</v>
      </c>
      <c r="K240" s="25" t="s">
        <v>213</v>
      </c>
      <c r="L240" s="91" t="str">
        <f t="shared" si="66"/>
        <v>N/A</v>
      </c>
    </row>
    <row r="241" spans="1:12" x14ac:dyDescent="0.25">
      <c r="A241" s="123" t="s">
        <v>1077</v>
      </c>
      <c r="B241" s="21" t="s">
        <v>213</v>
      </c>
      <c r="C241" s="22">
        <v>2487</v>
      </c>
      <c r="D241" s="7" t="str">
        <f t="shared" si="63"/>
        <v>N/A</v>
      </c>
      <c r="E241" s="22">
        <v>14106</v>
      </c>
      <c r="F241" s="7" t="str">
        <f t="shared" si="64"/>
        <v>N/A</v>
      </c>
      <c r="G241" s="22">
        <v>13344</v>
      </c>
      <c r="H241" s="7" t="str">
        <f t="shared" si="65"/>
        <v>N/A</v>
      </c>
      <c r="I241" s="8">
        <v>467.2</v>
      </c>
      <c r="J241" s="8">
        <v>-5.4</v>
      </c>
      <c r="K241" s="25" t="s">
        <v>213</v>
      </c>
      <c r="L241" s="91" t="str">
        <f t="shared" si="66"/>
        <v>N/A</v>
      </c>
    </row>
    <row r="242" spans="1:12" ht="25" x14ac:dyDescent="0.25">
      <c r="A242" s="123" t="s">
        <v>1078</v>
      </c>
      <c r="B242" s="21" t="s">
        <v>213</v>
      </c>
      <c r="C242" s="4">
        <v>8.4535147391999992</v>
      </c>
      <c r="D242" s="7" t="str">
        <f t="shared" si="63"/>
        <v>N/A</v>
      </c>
      <c r="E242" s="4">
        <v>8.3103519243000008</v>
      </c>
      <c r="F242" s="7" t="str">
        <f t="shared" si="64"/>
        <v>N/A</v>
      </c>
      <c r="G242" s="4">
        <v>8.0668061575000003</v>
      </c>
      <c r="H242" s="7" t="str">
        <f t="shared" si="65"/>
        <v>N/A</v>
      </c>
      <c r="I242" s="8">
        <v>-1.69</v>
      </c>
      <c r="J242" s="8">
        <v>-2.93</v>
      </c>
      <c r="K242" s="25" t="s">
        <v>213</v>
      </c>
      <c r="L242" s="91" t="str">
        <f t="shared" si="66"/>
        <v>N/A</v>
      </c>
    </row>
    <row r="243" spans="1:12" x14ac:dyDescent="0.25">
      <c r="A243" s="136" t="s">
        <v>1079</v>
      </c>
      <c r="B243" s="21" t="s">
        <v>213</v>
      </c>
      <c r="C243" s="22">
        <v>204924</v>
      </c>
      <c r="D243" s="7" t="str">
        <f>IF($B243="N/A","N/A",IF(C243&gt;10,"No",IF(C243&lt;-10,"No","Yes")))</f>
        <v>N/A</v>
      </c>
      <c r="E243" s="22">
        <v>206167</v>
      </c>
      <c r="F243" s="7" t="str">
        <f>IF($B243="N/A","N/A",IF(E243&gt;10,"No",IF(E243&lt;-10,"No","Yes")))</f>
        <v>N/A</v>
      </c>
      <c r="G243" s="22">
        <v>0</v>
      </c>
      <c r="H243" s="7" t="str">
        <f>IF($B243="N/A","N/A",IF(G243&gt;10,"No",IF(G243&lt;-10,"No","Yes")))</f>
        <v>N/A</v>
      </c>
      <c r="I243" s="8">
        <v>0.60660000000000003</v>
      </c>
      <c r="J243" s="8">
        <v>-100</v>
      </c>
      <c r="K243" s="25" t="s">
        <v>736</v>
      </c>
      <c r="L243" s="91" t="str">
        <f t="shared" ref="L243:L276" si="67">IF(J243="Div by 0", "N/A", IF(K243="N/A","N/A", IF(J243&gt;VALUE(MID(K243,1,2)), "No", IF(J243&lt;-1*VALUE(MID(K243,1,2)), "No", "Yes"))))</f>
        <v>No</v>
      </c>
    </row>
    <row r="244" spans="1:12" x14ac:dyDescent="0.25">
      <c r="A244" s="114" t="s">
        <v>1080</v>
      </c>
      <c r="B244" s="21" t="s">
        <v>213</v>
      </c>
      <c r="C244" s="4">
        <v>6.5497930362999996</v>
      </c>
      <c r="D244" s="7" t="str">
        <f>IF($B244="N/A","N/A",IF(C244&gt;10,"No",IF(C244&lt;-10,"No","Yes")))</f>
        <v>N/A</v>
      </c>
      <c r="E244" s="4">
        <v>6.4726978835000004</v>
      </c>
      <c r="F244" s="7" t="str">
        <f>IF($B244="N/A","N/A",IF(E244&gt;10,"No",IF(E244&lt;-10,"No","Yes")))</f>
        <v>N/A</v>
      </c>
      <c r="G244" s="4">
        <v>0</v>
      </c>
      <c r="H244" s="7" t="str">
        <f>IF($B244="N/A","N/A",IF(G244&gt;10,"No",IF(G244&lt;-10,"No","Yes")))</f>
        <v>N/A</v>
      </c>
      <c r="I244" s="8">
        <v>-1.18</v>
      </c>
      <c r="J244" s="8">
        <v>-100</v>
      </c>
      <c r="K244" s="25" t="s">
        <v>736</v>
      </c>
      <c r="L244" s="91" t="str">
        <f t="shared" si="67"/>
        <v>No</v>
      </c>
    </row>
    <row r="245" spans="1:12" x14ac:dyDescent="0.25">
      <c r="A245" s="114" t="s">
        <v>1081</v>
      </c>
      <c r="B245" s="21" t="s">
        <v>213</v>
      </c>
      <c r="C245" s="4">
        <v>15.960551973999999</v>
      </c>
      <c r="D245" s="7" t="str">
        <f>IF($B245="N/A","N/A",IF(C245&gt;10,"No",IF(C245&lt;-10,"No","Yes")))</f>
        <v>N/A</v>
      </c>
      <c r="E245" s="4">
        <v>15.743665274</v>
      </c>
      <c r="F245" s="7" t="str">
        <f>IF($B245="N/A","N/A",IF(E245&gt;10,"No",IF(E245&lt;-10,"No","Yes")))</f>
        <v>N/A</v>
      </c>
      <c r="G245" s="4">
        <v>0</v>
      </c>
      <c r="H245" s="7" t="str">
        <f>IF($B245="N/A","N/A",IF(G245&gt;10,"No",IF(G245&lt;-10,"No","Yes")))</f>
        <v>N/A</v>
      </c>
      <c r="I245" s="8">
        <v>-1.36</v>
      </c>
      <c r="J245" s="8">
        <v>-100</v>
      </c>
      <c r="K245" s="25" t="s">
        <v>736</v>
      </c>
      <c r="L245" s="91" t="str">
        <f t="shared" si="67"/>
        <v>No</v>
      </c>
    </row>
    <row r="246" spans="1:12" x14ac:dyDescent="0.25">
      <c r="A246" s="114" t="s">
        <v>1082</v>
      </c>
      <c r="B246" s="21" t="s">
        <v>213</v>
      </c>
      <c r="C246" s="4">
        <v>25.974656307</v>
      </c>
      <c r="D246" s="7" t="str">
        <f t="shared" ref="D246:D274" si="68">IF($B246="N/A","N/A",IF(C246&gt;10,"No",IF(C246&lt;-10,"No","Yes")))</f>
        <v>N/A</v>
      </c>
      <c r="E246" s="4">
        <v>25.962947809999999</v>
      </c>
      <c r="F246" s="7" t="str">
        <f t="shared" ref="F246:F274" si="69">IF($B246="N/A","N/A",IF(E246&gt;10,"No",IF(E246&lt;-10,"No","Yes")))</f>
        <v>N/A</v>
      </c>
      <c r="G246" s="4">
        <v>0</v>
      </c>
      <c r="H246" s="7" t="str">
        <f t="shared" ref="H246:H274" si="70">IF($B246="N/A","N/A",IF(G246&gt;10,"No",IF(G246&lt;-10,"No","Yes")))</f>
        <v>N/A</v>
      </c>
      <c r="I246" s="8">
        <v>-4.4999999999999998E-2</v>
      </c>
      <c r="J246" s="8">
        <v>-100</v>
      </c>
      <c r="K246" s="25" t="s">
        <v>736</v>
      </c>
      <c r="L246" s="91" t="str">
        <f t="shared" si="67"/>
        <v>No</v>
      </c>
    </row>
    <row r="247" spans="1:12" x14ac:dyDescent="0.25">
      <c r="A247" s="114" t="s">
        <v>1083</v>
      </c>
      <c r="B247" s="21" t="s">
        <v>213</v>
      </c>
      <c r="C247" s="4">
        <v>21.832583108000001</v>
      </c>
      <c r="D247" s="7" t="str">
        <f t="shared" si="68"/>
        <v>N/A</v>
      </c>
      <c r="E247" s="4">
        <v>21.960459666999999</v>
      </c>
      <c r="F247" s="7" t="str">
        <f t="shared" si="69"/>
        <v>N/A</v>
      </c>
      <c r="G247" s="4">
        <v>0</v>
      </c>
      <c r="H247" s="7" t="str">
        <f t="shared" si="70"/>
        <v>N/A</v>
      </c>
      <c r="I247" s="8">
        <v>0.5857</v>
      </c>
      <c r="J247" s="8">
        <v>-100</v>
      </c>
      <c r="K247" s="25" t="s">
        <v>736</v>
      </c>
      <c r="L247" s="91" t="str">
        <f t="shared" si="67"/>
        <v>No</v>
      </c>
    </row>
    <row r="248" spans="1:12" x14ac:dyDescent="0.25">
      <c r="A248" s="114" t="s">
        <v>1084</v>
      </c>
      <c r="B248" s="21" t="s">
        <v>213</v>
      </c>
      <c r="C248" s="4">
        <v>99.951201420999993</v>
      </c>
      <c r="D248" s="7" t="str">
        <f t="shared" si="68"/>
        <v>N/A</v>
      </c>
      <c r="E248" s="4">
        <v>99.993209389</v>
      </c>
      <c r="F248" s="7" t="str">
        <f t="shared" si="69"/>
        <v>N/A</v>
      </c>
      <c r="G248" s="4" t="s">
        <v>1747</v>
      </c>
      <c r="H248" s="7" t="str">
        <f t="shared" si="70"/>
        <v>N/A</v>
      </c>
      <c r="I248" s="8">
        <v>4.2000000000000003E-2</v>
      </c>
      <c r="J248" s="8" t="s">
        <v>1747</v>
      </c>
      <c r="K248" s="25" t="s">
        <v>736</v>
      </c>
      <c r="L248" s="91" t="str">
        <f t="shared" si="67"/>
        <v>N/A</v>
      </c>
    </row>
    <row r="249" spans="1:12" x14ac:dyDescent="0.25">
      <c r="A249" s="136" t="s">
        <v>1085</v>
      </c>
      <c r="B249" s="21" t="s">
        <v>213</v>
      </c>
      <c r="C249" s="22">
        <v>896533</v>
      </c>
      <c r="D249" s="7" t="str">
        <f t="shared" si="68"/>
        <v>N/A</v>
      </c>
      <c r="E249" s="22">
        <v>898936</v>
      </c>
      <c r="F249" s="7" t="str">
        <f t="shared" si="69"/>
        <v>N/A</v>
      </c>
      <c r="G249" s="22">
        <v>889080</v>
      </c>
      <c r="H249" s="7" t="str">
        <f t="shared" si="70"/>
        <v>N/A</v>
      </c>
      <c r="I249" s="8">
        <v>0.26800000000000002</v>
      </c>
      <c r="J249" s="8">
        <v>-1.1000000000000001</v>
      </c>
      <c r="K249" s="25" t="s">
        <v>736</v>
      </c>
      <c r="L249" s="91" t="str">
        <f t="shared" si="67"/>
        <v>Yes</v>
      </c>
    </row>
    <row r="250" spans="1:12" x14ac:dyDescent="0.25">
      <c r="A250" s="114" t="s">
        <v>1086</v>
      </c>
      <c r="B250" s="21" t="s">
        <v>213</v>
      </c>
      <c r="C250" s="4">
        <v>60.054987420000003</v>
      </c>
      <c r="D250" s="7" t="str">
        <f t="shared" si="68"/>
        <v>N/A</v>
      </c>
      <c r="E250" s="4">
        <v>58.557357175</v>
      </c>
      <c r="F250" s="7" t="str">
        <f t="shared" si="69"/>
        <v>N/A</v>
      </c>
      <c r="G250" s="4">
        <v>57.413942607999999</v>
      </c>
      <c r="H250" s="7" t="str">
        <f t="shared" si="70"/>
        <v>N/A</v>
      </c>
      <c r="I250" s="8">
        <v>-2.4900000000000002</v>
      </c>
      <c r="J250" s="8">
        <v>-1.95</v>
      </c>
      <c r="K250" s="25" t="s">
        <v>736</v>
      </c>
      <c r="L250" s="91" t="str">
        <f t="shared" si="67"/>
        <v>Yes</v>
      </c>
    </row>
    <row r="251" spans="1:12" x14ac:dyDescent="0.25">
      <c r="A251" s="114" t="s">
        <v>1087</v>
      </c>
      <c r="B251" s="21" t="s">
        <v>213</v>
      </c>
      <c r="C251" s="4">
        <v>82.66448063</v>
      </c>
      <c r="D251" s="7" t="str">
        <f t="shared" si="68"/>
        <v>N/A</v>
      </c>
      <c r="E251" s="4">
        <v>81.532600939999995</v>
      </c>
      <c r="F251" s="7" t="str">
        <f t="shared" si="69"/>
        <v>N/A</v>
      </c>
      <c r="G251" s="4">
        <v>80.328501928999998</v>
      </c>
      <c r="H251" s="7" t="str">
        <f t="shared" si="70"/>
        <v>N/A</v>
      </c>
      <c r="I251" s="8">
        <v>-1.37</v>
      </c>
      <c r="J251" s="8">
        <v>-1.48</v>
      </c>
      <c r="K251" s="25" t="s">
        <v>736</v>
      </c>
      <c r="L251" s="91" t="str">
        <f t="shared" si="67"/>
        <v>Yes</v>
      </c>
    </row>
    <row r="252" spans="1:12" x14ac:dyDescent="0.25">
      <c r="A252" s="114" t="s">
        <v>1088</v>
      </c>
      <c r="B252" s="21" t="s">
        <v>213</v>
      </c>
      <c r="C252" s="4">
        <v>99.897063997999993</v>
      </c>
      <c r="D252" s="7" t="str">
        <f t="shared" si="68"/>
        <v>N/A</v>
      </c>
      <c r="E252" s="4">
        <v>99.962463208000003</v>
      </c>
      <c r="F252" s="7" t="str">
        <f t="shared" si="69"/>
        <v>N/A</v>
      </c>
      <c r="G252" s="4">
        <v>99.932845209999996</v>
      </c>
      <c r="H252" s="7" t="str">
        <f t="shared" si="70"/>
        <v>N/A</v>
      </c>
      <c r="I252" s="8">
        <v>6.5500000000000003E-2</v>
      </c>
      <c r="J252" s="8">
        <v>-0.03</v>
      </c>
      <c r="K252" s="25" t="s">
        <v>736</v>
      </c>
      <c r="L252" s="91" t="str">
        <f t="shared" si="67"/>
        <v>Yes</v>
      </c>
    </row>
    <row r="253" spans="1:12" x14ac:dyDescent="0.25">
      <c r="A253" s="114" t="s">
        <v>1089</v>
      </c>
      <c r="B253" s="21" t="s">
        <v>213</v>
      </c>
      <c r="C253" s="4">
        <v>99.669854833000002</v>
      </c>
      <c r="D253" s="7" t="str">
        <f t="shared" si="68"/>
        <v>N/A</v>
      </c>
      <c r="E253" s="4">
        <v>99.795142347999999</v>
      </c>
      <c r="F253" s="7" t="str">
        <f t="shared" si="69"/>
        <v>N/A</v>
      </c>
      <c r="G253" s="4">
        <v>98.513701132999998</v>
      </c>
      <c r="H253" s="7" t="str">
        <f t="shared" si="70"/>
        <v>N/A</v>
      </c>
      <c r="I253" s="8">
        <v>0.12570000000000001</v>
      </c>
      <c r="J253" s="8">
        <v>-1.28</v>
      </c>
      <c r="K253" s="25" t="s">
        <v>736</v>
      </c>
      <c r="L253" s="91" t="str">
        <f t="shared" si="67"/>
        <v>Yes</v>
      </c>
    </row>
    <row r="254" spans="1:12" x14ac:dyDescent="0.25">
      <c r="A254" s="114" t="s">
        <v>1090</v>
      </c>
      <c r="B254" s="21" t="s">
        <v>213</v>
      </c>
      <c r="C254" s="4">
        <v>83.199391433000002</v>
      </c>
      <c r="D254" s="7" t="str">
        <f t="shared" si="68"/>
        <v>N/A</v>
      </c>
      <c r="E254" s="4">
        <v>94.456223801999997</v>
      </c>
      <c r="F254" s="7" t="str">
        <f t="shared" si="69"/>
        <v>N/A</v>
      </c>
      <c r="G254" s="4">
        <v>94.681805912000002</v>
      </c>
      <c r="H254" s="7" t="str">
        <f t="shared" si="70"/>
        <v>N/A</v>
      </c>
      <c r="I254" s="8">
        <v>13.53</v>
      </c>
      <c r="J254" s="8">
        <v>0.23880000000000001</v>
      </c>
      <c r="K254" s="25" t="s">
        <v>736</v>
      </c>
      <c r="L254" s="91" t="str">
        <f t="shared" si="67"/>
        <v>Yes</v>
      </c>
    </row>
    <row r="255" spans="1:12" x14ac:dyDescent="0.25">
      <c r="A255" s="114" t="s">
        <v>1091</v>
      </c>
      <c r="B255" s="21" t="s">
        <v>213</v>
      </c>
      <c r="C255" s="4">
        <v>99.948691236000002</v>
      </c>
      <c r="D255" s="7" t="str">
        <f t="shared" si="68"/>
        <v>N/A</v>
      </c>
      <c r="E255" s="4">
        <v>99.967962123999996</v>
      </c>
      <c r="F255" s="7" t="str">
        <f t="shared" si="69"/>
        <v>N/A</v>
      </c>
      <c r="G255" s="4">
        <v>99.994376208999995</v>
      </c>
      <c r="H255" s="7" t="str">
        <f t="shared" si="70"/>
        <v>N/A</v>
      </c>
      <c r="I255" s="8">
        <v>1.9300000000000001E-2</v>
      </c>
      <c r="J255" s="8">
        <v>2.64E-2</v>
      </c>
      <c r="K255" s="25" t="s">
        <v>736</v>
      </c>
      <c r="L255" s="91" t="str">
        <f>IF(J255="Div by 0", "N/A", IF(OR(J255="N/A",K255="N/A"),"N/A", IF(J255&gt;VALUE(MID(K255,1,2)), "No", IF(J255&lt;-1*VALUE(MID(K255,1,2)), "No", "Yes"))))</f>
        <v>Yes</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11</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0</v>
      </c>
      <c r="D273" s="7" t="str">
        <f t="shared" si="68"/>
        <v>N/A</v>
      </c>
      <c r="E273" s="22">
        <v>0</v>
      </c>
      <c r="F273" s="7" t="str">
        <f t="shared" si="69"/>
        <v>N/A</v>
      </c>
      <c r="G273" s="22">
        <v>0</v>
      </c>
      <c r="H273" s="7" t="str">
        <f t="shared" si="70"/>
        <v>N/A</v>
      </c>
      <c r="I273" s="8" t="s">
        <v>1747</v>
      </c>
      <c r="J273" s="8" t="s">
        <v>1747</v>
      </c>
      <c r="K273" s="25" t="s">
        <v>736</v>
      </c>
      <c r="L273" s="91" t="str">
        <f t="shared" si="67"/>
        <v>N/A</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1</v>
      </c>
      <c r="H275" s="7" t="str">
        <f t="shared" ref="H275:H276" si="73">IF($B275="N/A","N/A",IF(G275&gt;0,"No",IF(G275&lt;0,"No","Yes")))</f>
        <v>No</v>
      </c>
      <c r="I275" s="8" t="s">
        <v>1747</v>
      </c>
      <c r="J275" s="8" t="s">
        <v>1747</v>
      </c>
      <c r="K275" s="25" t="s">
        <v>736</v>
      </c>
      <c r="L275" s="91" t="str">
        <f t="shared" si="67"/>
        <v>N/A</v>
      </c>
    </row>
    <row r="276" spans="1:12" x14ac:dyDescent="0.25">
      <c r="A276" s="114" t="s">
        <v>155</v>
      </c>
      <c r="B276" s="25" t="s">
        <v>217</v>
      </c>
      <c r="C276" s="1">
        <v>1</v>
      </c>
      <c r="D276" s="7" t="str">
        <f t="shared" si="71"/>
        <v>No</v>
      </c>
      <c r="E276" s="1">
        <v>0</v>
      </c>
      <c r="F276" s="7" t="str">
        <f t="shared" si="72"/>
        <v>Yes</v>
      </c>
      <c r="G276" s="1">
        <v>0</v>
      </c>
      <c r="H276" s="7" t="str">
        <f t="shared" si="73"/>
        <v>Yes</v>
      </c>
      <c r="I276" s="8">
        <v>-100</v>
      </c>
      <c r="J276" s="8" t="s">
        <v>1747</v>
      </c>
      <c r="K276" s="25" t="s">
        <v>736</v>
      </c>
      <c r="L276" s="91" t="str">
        <f t="shared" si="67"/>
        <v>N/A</v>
      </c>
    </row>
    <row r="277" spans="1:12" x14ac:dyDescent="0.25">
      <c r="A277" s="123" t="s">
        <v>690</v>
      </c>
      <c r="B277" s="1" t="s">
        <v>213</v>
      </c>
      <c r="C277" s="1">
        <v>894946</v>
      </c>
      <c r="D277" s="7" t="str">
        <f t="shared" ref="D277:D284" si="74">IF($B277="N/A","N/A",IF(C277&gt;10,"No",IF(C277&lt;-10,"No","Yes")))</f>
        <v>N/A</v>
      </c>
      <c r="E277" s="1">
        <v>897137</v>
      </c>
      <c r="F277" s="7" t="str">
        <f t="shared" ref="F277:F278" si="75">IF($B277="N/A","N/A",IF(E277&gt;10,"No",IF(E277&lt;-10,"No","Yes")))</f>
        <v>N/A</v>
      </c>
      <c r="G277" s="1">
        <v>891420</v>
      </c>
      <c r="H277" s="7" t="str">
        <f t="shared" ref="H277:H278" si="76">IF($B277="N/A","N/A",IF(G277&gt;10,"No",IF(G277&lt;-10,"No","Yes")))</f>
        <v>N/A</v>
      </c>
      <c r="I277" s="8">
        <v>0.24479999999999999</v>
      </c>
      <c r="J277" s="8">
        <v>-0.63700000000000001</v>
      </c>
      <c r="K277" s="1" t="s">
        <v>213</v>
      </c>
      <c r="L277" s="91" t="str">
        <f t="shared" ref="L277:L278" si="77">IF(J277="Div by 0", "N/A", IF(K277="N/A","N/A", IF(J277&gt;VALUE(MID(K277,1,2)), "No", IF(J277&lt;-1*VALUE(MID(K277,1,2)), "No", "Yes"))))</f>
        <v>N/A</v>
      </c>
    </row>
    <row r="278" spans="1:12" x14ac:dyDescent="0.25">
      <c r="A278" s="123" t="s">
        <v>691</v>
      </c>
      <c r="B278" s="1" t="s">
        <v>213</v>
      </c>
      <c r="C278" s="1">
        <v>736346.41666999995</v>
      </c>
      <c r="D278" s="7" t="str">
        <f t="shared" si="74"/>
        <v>N/A</v>
      </c>
      <c r="E278" s="1">
        <v>735141.58333000005</v>
      </c>
      <c r="F278" s="7" t="str">
        <f t="shared" si="75"/>
        <v>N/A</v>
      </c>
      <c r="G278" s="1">
        <v>731650.66666999995</v>
      </c>
      <c r="H278" s="7" t="str">
        <f t="shared" si="76"/>
        <v>N/A</v>
      </c>
      <c r="I278" s="8">
        <v>-0.16400000000000001</v>
      </c>
      <c r="J278" s="8">
        <v>-0.47499999999999998</v>
      </c>
      <c r="K278" s="1" t="s">
        <v>213</v>
      </c>
      <c r="L278" s="91" t="str">
        <f t="shared" si="77"/>
        <v>N/A</v>
      </c>
    </row>
    <row r="279" spans="1:12" x14ac:dyDescent="0.25">
      <c r="A279" s="123" t="s">
        <v>692</v>
      </c>
      <c r="B279" s="1" t="s">
        <v>213</v>
      </c>
      <c r="C279" s="1">
        <v>1013</v>
      </c>
      <c r="D279" s="7" t="str">
        <f t="shared" si="74"/>
        <v>N/A</v>
      </c>
      <c r="E279" s="1">
        <v>1129</v>
      </c>
      <c r="F279" s="7" t="str">
        <f t="shared" ref="F279:F284" si="78">IF($B279="N/A","N/A",IF(E279&gt;10,"No",IF(E279&lt;-10,"No","Yes")))</f>
        <v>N/A</v>
      </c>
      <c r="G279" s="1">
        <v>1037</v>
      </c>
      <c r="H279" s="7" t="str">
        <f t="shared" ref="H279:H284" si="79">IF($B279="N/A","N/A",IF(G279&gt;10,"No",IF(G279&lt;-10,"No","Yes")))</f>
        <v>N/A</v>
      </c>
      <c r="I279" s="8">
        <v>11.45</v>
      </c>
      <c r="J279" s="8">
        <v>-8.15</v>
      </c>
      <c r="K279" s="1" t="s">
        <v>213</v>
      </c>
      <c r="L279" s="91" t="str">
        <f t="shared" ref="L279:L285" si="80">IF(J279="Div by 0", "N/A", IF(K279="N/A","N/A", IF(J279&gt;VALUE(MID(K279,1,2)), "No", IF(J279&lt;-1*VALUE(MID(K279,1,2)), "No", "Yes"))))</f>
        <v>N/A</v>
      </c>
    </row>
    <row r="280" spans="1:12" x14ac:dyDescent="0.25">
      <c r="A280" s="123" t="s">
        <v>693</v>
      </c>
      <c r="B280" s="1" t="s">
        <v>213</v>
      </c>
      <c r="C280" s="1">
        <v>1863</v>
      </c>
      <c r="D280" s="7" t="str">
        <f t="shared" si="74"/>
        <v>N/A</v>
      </c>
      <c r="E280" s="1">
        <v>1820</v>
      </c>
      <c r="F280" s="7" t="str">
        <f t="shared" si="78"/>
        <v>N/A</v>
      </c>
      <c r="G280" s="1">
        <v>1731</v>
      </c>
      <c r="H280" s="7" t="str">
        <f t="shared" si="79"/>
        <v>N/A</v>
      </c>
      <c r="I280" s="8">
        <v>-2.31</v>
      </c>
      <c r="J280" s="8">
        <v>-4.8899999999999997</v>
      </c>
      <c r="K280" s="1" t="s">
        <v>213</v>
      </c>
      <c r="L280" s="91" t="str">
        <f t="shared" si="80"/>
        <v>N/A</v>
      </c>
    </row>
    <row r="281" spans="1:12" x14ac:dyDescent="0.25">
      <c r="A281" s="123" t="s">
        <v>694</v>
      </c>
      <c r="B281" s="1" t="s">
        <v>213</v>
      </c>
      <c r="C281" s="1">
        <v>335.83333333000002</v>
      </c>
      <c r="D281" s="7" t="str">
        <f t="shared" si="74"/>
        <v>N/A</v>
      </c>
      <c r="E281" s="1">
        <v>303.33333333000002</v>
      </c>
      <c r="F281" s="7" t="str">
        <f t="shared" si="78"/>
        <v>N/A</v>
      </c>
      <c r="G281" s="1">
        <v>296.58333333000002</v>
      </c>
      <c r="H281" s="7" t="str">
        <f t="shared" si="79"/>
        <v>N/A</v>
      </c>
      <c r="I281" s="8">
        <v>-9.68</v>
      </c>
      <c r="J281" s="8">
        <v>-2.23</v>
      </c>
      <c r="K281" s="1" t="s">
        <v>213</v>
      </c>
      <c r="L281" s="91" t="str">
        <f t="shared" si="80"/>
        <v>N/A</v>
      </c>
    </row>
    <row r="282" spans="1:12" x14ac:dyDescent="0.25">
      <c r="A282" s="123" t="s">
        <v>695</v>
      </c>
      <c r="B282" s="1" t="s">
        <v>213</v>
      </c>
      <c r="C282" s="1">
        <v>78592</v>
      </c>
      <c r="D282" s="7" t="str">
        <f t="shared" si="74"/>
        <v>N/A</v>
      </c>
      <c r="E282" s="1">
        <v>82165</v>
      </c>
      <c r="F282" s="7" t="str">
        <f t="shared" si="78"/>
        <v>N/A</v>
      </c>
      <c r="G282" s="1">
        <v>83306</v>
      </c>
      <c r="H282" s="7" t="str">
        <f t="shared" si="79"/>
        <v>N/A</v>
      </c>
      <c r="I282" s="8">
        <v>4.5460000000000003</v>
      </c>
      <c r="J282" s="8">
        <v>1.389</v>
      </c>
      <c r="K282" s="1" t="s">
        <v>213</v>
      </c>
      <c r="L282" s="91" t="str">
        <f t="shared" si="80"/>
        <v>N/A</v>
      </c>
    </row>
    <row r="283" spans="1:12" x14ac:dyDescent="0.25">
      <c r="A283" s="123" t="s">
        <v>696</v>
      </c>
      <c r="B283" s="1" t="s">
        <v>213</v>
      </c>
      <c r="C283" s="1">
        <v>84632</v>
      </c>
      <c r="D283" s="7" t="str">
        <f t="shared" si="74"/>
        <v>N/A</v>
      </c>
      <c r="E283" s="1">
        <v>88115</v>
      </c>
      <c r="F283" s="7" t="str">
        <f t="shared" si="78"/>
        <v>N/A</v>
      </c>
      <c r="G283" s="1">
        <v>89605</v>
      </c>
      <c r="H283" s="7" t="str">
        <f t="shared" si="79"/>
        <v>N/A</v>
      </c>
      <c r="I283" s="8">
        <v>4.1150000000000002</v>
      </c>
      <c r="J283" s="8">
        <v>1.6910000000000001</v>
      </c>
      <c r="K283" s="1" t="s">
        <v>213</v>
      </c>
      <c r="L283" s="91" t="str">
        <f t="shared" si="80"/>
        <v>N/A</v>
      </c>
    </row>
    <row r="284" spans="1:12" x14ac:dyDescent="0.25">
      <c r="A284" s="123" t="s">
        <v>697</v>
      </c>
      <c r="B284" s="1" t="s">
        <v>213</v>
      </c>
      <c r="C284" s="1">
        <v>72653.666666999998</v>
      </c>
      <c r="D284" s="7" t="str">
        <f t="shared" si="74"/>
        <v>N/A</v>
      </c>
      <c r="E284" s="1">
        <v>76450.166666999998</v>
      </c>
      <c r="F284" s="7" t="str">
        <f t="shared" si="78"/>
        <v>N/A</v>
      </c>
      <c r="G284" s="1">
        <v>77336.166666999998</v>
      </c>
      <c r="H284" s="7" t="str">
        <f t="shared" si="79"/>
        <v>N/A</v>
      </c>
      <c r="I284" s="8">
        <v>5.2249999999999996</v>
      </c>
      <c r="J284" s="8">
        <v>1.159</v>
      </c>
      <c r="K284" s="1" t="s">
        <v>213</v>
      </c>
      <c r="L284" s="91" t="str">
        <f t="shared" si="80"/>
        <v>N/A</v>
      </c>
    </row>
    <row r="285" spans="1:12" x14ac:dyDescent="0.25">
      <c r="A285" s="123" t="s">
        <v>402</v>
      </c>
      <c r="B285" s="21" t="s">
        <v>290</v>
      </c>
      <c r="C285" s="4">
        <v>41.211294932000001</v>
      </c>
      <c r="D285" s="7" t="str">
        <f>IF($B285="N/A","N/A",IF(C285&lt;=40,"Yes","No"))</f>
        <v>No</v>
      </c>
      <c r="E285" s="4">
        <v>42.528688037000002</v>
      </c>
      <c r="F285" s="7" t="str">
        <f>IF($B285="N/A","N/A",IF(E285&lt;=40,"Yes","No"))</f>
        <v>No</v>
      </c>
      <c r="G285" s="4">
        <v>42.988435756999998</v>
      </c>
      <c r="H285" s="7" t="str">
        <f>IF($B285="N/A","N/A",IF(G285&lt;=40,"Yes","No"))</f>
        <v>No</v>
      </c>
      <c r="I285" s="8">
        <v>3.1970000000000001</v>
      </c>
      <c r="J285" s="8">
        <v>1.081</v>
      </c>
      <c r="K285" s="25" t="s">
        <v>738</v>
      </c>
      <c r="L285" s="91" t="str">
        <f t="shared" si="80"/>
        <v>Yes</v>
      </c>
    </row>
    <row r="286" spans="1:12" x14ac:dyDescent="0.25">
      <c r="A286" s="123" t="s">
        <v>698</v>
      </c>
      <c r="B286" s="1" t="s">
        <v>213</v>
      </c>
      <c r="C286" s="1">
        <v>8095</v>
      </c>
      <c r="D286" s="7" t="str">
        <f t="shared" ref="D286:D304" si="81">IF($B286="N/A","N/A",IF(C286&gt;10,"No",IF(C286&lt;-10,"No","Yes")))</f>
        <v>N/A</v>
      </c>
      <c r="E286" s="1">
        <v>7512</v>
      </c>
      <c r="F286" s="7" t="str">
        <f t="shared" ref="F286:F287" si="82">IF($B286="N/A","N/A",IF(E286&gt;10,"No",IF(E286&lt;-10,"No","Yes")))</f>
        <v>N/A</v>
      </c>
      <c r="G286" s="1">
        <v>8920</v>
      </c>
      <c r="H286" s="7" t="str">
        <f t="shared" ref="H286:H287" si="83">IF($B286="N/A","N/A",IF(G286&gt;10,"No",IF(G286&lt;-10,"No","Yes")))</f>
        <v>N/A</v>
      </c>
      <c r="I286" s="8">
        <v>-7.2</v>
      </c>
      <c r="J286" s="8">
        <v>18.739999999999998</v>
      </c>
      <c r="K286" s="1" t="s">
        <v>213</v>
      </c>
      <c r="L286" s="91" t="str">
        <f t="shared" ref="L286:L287" si="84">IF(J286="Div by 0", "N/A", IF(K286="N/A","N/A", IF(J286&gt;VALUE(MID(K286,1,2)), "No", IF(J286&lt;-1*VALUE(MID(K286,1,2)), "No", "Yes"))))</f>
        <v>N/A</v>
      </c>
    </row>
    <row r="287" spans="1:12" x14ac:dyDescent="0.25">
      <c r="A287" s="123" t="s">
        <v>699</v>
      </c>
      <c r="B287" s="1" t="s">
        <v>213</v>
      </c>
      <c r="C287" s="1">
        <v>1412.4166667</v>
      </c>
      <c r="D287" s="7" t="str">
        <f t="shared" si="81"/>
        <v>N/A</v>
      </c>
      <c r="E287" s="1">
        <v>1375.25</v>
      </c>
      <c r="F287" s="7" t="str">
        <f t="shared" si="82"/>
        <v>N/A</v>
      </c>
      <c r="G287" s="1">
        <v>1616.75</v>
      </c>
      <c r="H287" s="7" t="str">
        <f t="shared" si="83"/>
        <v>N/A</v>
      </c>
      <c r="I287" s="8">
        <v>-2.63</v>
      </c>
      <c r="J287" s="8">
        <v>17.559999999999999</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0</v>
      </c>
      <c r="H289" s="7" t="str">
        <f t="shared" si="86"/>
        <v>N/A</v>
      </c>
      <c r="I289" s="8" t="s">
        <v>1747</v>
      </c>
      <c r="J289" s="8" t="s">
        <v>1747</v>
      </c>
      <c r="K289" s="1" t="s">
        <v>213</v>
      </c>
      <c r="L289" s="91" t="str">
        <f t="shared" si="87"/>
        <v>N/A</v>
      </c>
    </row>
    <row r="290" spans="1:12" x14ac:dyDescent="0.25">
      <c r="A290" s="123"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91" t="str">
        <f t="shared" ref="L290:L301" si="90">IF(J290="Div by 0", "N/A", IF(K290="N/A","N/A", IF(J290&gt;VALUE(MID(K290,1,2)), "No", IF(J290&lt;-1*VALUE(MID(K290,1,2)), "No", "Yes"))))</f>
        <v>N/A</v>
      </c>
    </row>
    <row r="291" spans="1:12" x14ac:dyDescent="0.25">
      <c r="A291" s="123" t="s">
        <v>702</v>
      </c>
      <c r="B291" s="1" t="s">
        <v>213</v>
      </c>
      <c r="C291" s="1">
        <v>0</v>
      </c>
      <c r="D291" s="7" t="str">
        <f t="shared" si="81"/>
        <v>N/A</v>
      </c>
      <c r="E291" s="1">
        <v>0</v>
      </c>
      <c r="F291" s="7" t="str">
        <f t="shared" si="88"/>
        <v>N/A</v>
      </c>
      <c r="G291" s="1">
        <v>0</v>
      </c>
      <c r="H291" s="7" t="str">
        <f t="shared" si="89"/>
        <v>N/A</v>
      </c>
      <c r="I291" s="8" t="s">
        <v>1747</v>
      </c>
      <c r="J291" s="8" t="s">
        <v>1747</v>
      </c>
      <c r="K291" s="1" t="s">
        <v>213</v>
      </c>
      <c r="L291" s="91" t="str">
        <f t="shared" si="90"/>
        <v>N/A</v>
      </c>
    </row>
    <row r="292" spans="1:12" x14ac:dyDescent="0.25">
      <c r="A292" s="123" t="s">
        <v>720</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91" t="str">
        <f t="shared" si="90"/>
        <v>N/A</v>
      </c>
    </row>
    <row r="293" spans="1:12" x14ac:dyDescent="0.25">
      <c r="A293" s="123" t="s">
        <v>713</v>
      </c>
      <c r="B293" s="1" t="s">
        <v>213</v>
      </c>
      <c r="C293" s="1">
        <v>0</v>
      </c>
      <c r="D293" s="7" t="str">
        <f t="shared" si="81"/>
        <v>N/A</v>
      </c>
      <c r="E293" s="1">
        <v>0</v>
      </c>
      <c r="F293" s="7" t="str">
        <f t="shared" si="88"/>
        <v>N/A</v>
      </c>
      <c r="G293" s="1">
        <v>0</v>
      </c>
      <c r="H293" s="7" t="str">
        <f t="shared" si="89"/>
        <v>N/A</v>
      </c>
      <c r="I293" s="8" t="s">
        <v>1747</v>
      </c>
      <c r="J293" s="8" t="s">
        <v>1747</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260</v>
      </c>
      <c r="D296" s="7" t="str">
        <f t="shared" si="81"/>
        <v>N/A</v>
      </c>
      <c r="E296" s="1">
        <v>216</v>
      </c>
      <c r="F296" s="7" t="str">
        <f t="shared" si="88"/>
        <v>N/A</v>
      </c>
      <c r="G296" s="1">
        <v>180</v>
      </c>
      <c r="H296" s="7" t="str">
        <f t="shared" si="89"/>
        <v>N/A</v>
      </c>
      <c r="I296" s="8">
        <v>-16.899999999999999</v>
      </c>
      <c r="J296" s="8">
        <v>-16.7</v>
      </c>
      <c r="K296" s="1" t="s">
        <v>213</v>
      </c>
      <c r="L296" s="91" t="str">
        <f t="shared" si="90"/>
        <v>N/A</v>
      </c>
    </row>
    <row r="297" spans="1:12" x14ac:dyDescent="0.25">
      <c r="A297" s="123" t="s">
        <v>715</v>
      </c>
      <c r="B297" s="1" t="s">
        <v>213</v>
      </c>
      <c r="C297" s="1">
        <v>135.33333332999999</v>
      </c>
      <c r="D297" s="7" t="str">
        <f t="shared" si="81"/>
        <v>N/A</v>
      </c>
      <c r="E297" s="1">
        <v>111.91666667</v>
      </c>
      <c r="F297" s="7" t="str">
        <f t="shared" si="88"/>
        <v>N/A</v>
      </c>
      <c r="G297" s="1">
        <v>84.416666667000001</v>
      </c>
      <c r="H297" s="7" t="str">
        <f t="shared" si="89"/>
        <v>N/A</v>
      </c>
      <c r="I297" s="8">
        <v>-17.3</v>
      </c>
      <c r="J297" s="8">
        <v>-24.6</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80106</v>
      </c>
      <c r="D309" s="1" t="s">
        <v>213</v>
      </c>
      <c r="E309" s="1">
        <v>83936</v>
      </c>
      <c r="F309" s="1" t="s">
        <v>213</v>
      </c>
      <c r="G309" s="1">
        <v>85046</v>
      </c>
      <c r="H309" s="1" t="s">
        <v>213</v>
      </c>
      <c r="I309" s="8">
        <v>4.7809999999999997</v>
      </c>
      <c r="J309" s="8">
        <v>1.3220000000000001</v>
      </c>
      <c r="K309" s="1" t="s">
        <v>213</v>
      </c>
      <c r="L309" s="91" t="str">
        <f>IF(J309="Div by 0", "N/A", IF(K309="N/A","N/A", IF(J309&gt;VALUE(MID(K309,1,2)), "No", IF(J309&lt;-1*VALUE(MID(K309,1,2)), "No", "Yes"))))</f>
        <v>N/A</v>
      </c>
    </row>
    <row r="310" spans="1:12" x14ac:dyDescent="0.25">
      <c r="A310" s="141" t="s">
        <v>73</v>
      </c>
      <c r="B310" s="21" t="s">
        <v>213</v>
      </c>
      <c r="C310" s="22">
        <v>810874</v>
      </c>
      <c r="D310" s="7" t="str">
        <f>IF($B310="N/A","N/A",IF(C310&gt;10,"No",IF(C310&lt;-10,"No","Yes")))</f>
        <v>N/A</v>
      </c>
      <c r="E310" s="22">
        <v>810363</v>
      </c>
      <c r="F310" s="7" t="str">
        <f>IF($B310="N/A","N/A",IF(E310&gt;10,"No",IF(E310&lt;-10,"No","Yes")))</f>
        <v>N/A</v>
      </c>
      <c r="G310" s="22">
        <v>810541</v>
      </c>
      <c r="H310" s="7" t="str">
        <f>IF($B310="N/A","N/A",IF(G310&gt;10,"No",IF(G310&lt;-10,"No","Yes")))</f>
        <v>N/A</v>
      </c>
      <c r="I310" s="8">
        <v>-6.3E-2</v>
      </c>
      <c r="J310" s="8">
        <v>2.1999999999999999E-2</v>
      </c>
      <c r="K310" s="25" t="s">
        <v>738</v>
      </c>
      <c r="L310" s="91" t="str">
        <f t="shared" ref="L310:L339" si="92">IF(J310="Div by 0", "N/A", IF(K310="N/A","N/A", IF(J310&gt;VALUE(MID(K310,1,2)), "No", IF(J310&lt;-1*VALUE(MID(K310,1,2)), "No", "Yes"))))</f>
        <v>Yes</v>
      </c>
    </row>
    <row r="311" spans="1:12" x14ac:dyDescent="0.25">
      <c r="A311" s="140" t="s">
        <v>182</v>
      </c>
      <c r="B311" s="21" t="s">
        <v>213</v>
      </c>
      <c r="C311" s="22">
        <v>87687</v>
      </c>
      <c r="D311" s="7" t="str">
        <f t="shared" ref="D311:D314" si="93">IF($B311="N/A","N/A",IF(C311&gt;10,"No",IF(C311&lt;-10,"No","Yes")))</f>
        <v>N/A</v>
      </c>
      <c r="E311" s="22">
        <v>88848</v>
      </c>
      <c r="F311" s="7" t="str">
        <f t="shared" ref="F311:F314" si="94">IF($B311="N/A","N/A",IF(E311&gt;10,"No",IF(E311&lt;-10,"No","Yes")))</f>
        <v>N/A</v>
      </c>
      <c r="G311" s="22">
        <v>88068</v>
      </c>
      <c r="H311" s="7" t="str">
        <f t="shared" ref="H311:H314" si="95">IF($B311="N/A","N/A",IF(G311&gt;10,"No",IF(G311&lt;-10,"No","Yes")))</f>
        <v>N/A</v>
      </c>
      <c r="I311" s="8">
        <v>1.3240000000000001</v>
      </c>
      <c r="J311" s="8">
        <v>-0.878</v>
      </c>
      <c r="K311" s="25" t="s">
        <v>738</v>
      </c>
      <c r="L311" s="91" t="str">
        <f>IF(J311="Div by 0", "N/A", IF(OR(J311="N/A",K311="N/A"),"N/A", IF(J311&gt;VALUE(MID(K311,1,2)), "No", IF(J311&lt;-1*VALUE(MID(K311,1,2)), "No", "Yes"))))</f>
        <v>Yes</v>
      </c>
    </row>
    <row r="312" spans="1:12" x14ac:dyDescent="0.25">
      <c r="A312" s="140" t="s">
        <v>183</v>
      </c>
      <c r="B312" s="21" t="s">
        <v>213</v>
      </c>
      <c r="C312" s="22">
        <v>217067</v>
      </c>
      <c r="D312" s="7" t="str">
        <f t="shared" si="93"/>
        <v>N/A</v>
      </c>
      <c r="E312" s="22">
        <v>215145</v>
      </c>
      <c r="F312" s="7" t="str">
        <f t="shared" si="94"/>
        <v>N/A</v>
      </c>
      <c r="G312" s="22">
        <v>214570</v>
      </c>
      <c r="H312" s="7" t="str">
        <f t="shared" si="95"/>
        <v>N/A</v>
      </c>
      <c r="I312" s="8">
        <v>-0.88500000000000001</v>
      </c>
      <c r="J312" s="8">
        <v>-0.26700000000000002</v>
      </c>
      <c r="K312" s="25" t="s">
        <v>738</v>
      </c>
      <c r="L312" s="91" t="str">
        <f t="shared" ref="L312:L314" si="96">IF(J312="Div by 0", "N/A", IF(OR(J312="N/A",K312="N/A"),"N/A", IF(J312&gt;VALUE(MID(K312,1,2)), "No", IF(J312&lt;-1*VALUE(MID(K312,1,2)), "No", "Yes"))))</f>
        <v>Yes</v>
      </c>
    </row>
    <row r="313" spans="1:12" x14ac:dyDescent="0.25">
      <c r="A313" s="140" t="s">
        <v>184</v>
      </c>
      <c r="B313" s="21" t="s">
        <v>213</v>
      </c>
      <c r="C313" s="22">
        <v>412197</v>
      </c>
      <c r="D313" s="7" t="str">
        <f t="shared" si="93"/>
        <v>N/A</v>
      </c>
      <c r="E313" s="22">
        <v>415685</v>
      </c>
      <c r="F313" s="7" t="str">
        <f t="shared" si="94"/>
        <v>N/A</v>
      </c>
      <c r="G313" s="22">
        <v>419399</v>
      </c>
      <c r="H313" s="7" t="str">
        <f t="shared" si="95"/>
        <v>N/A</v>
      </c>
      <c r="I313" s="8">
        <v>0.84619999999999995</v>
      </c>
      <c r="J313" s="8">
        <v>0.89349999999999996</v>
      </c>
      <c r="K313" s="25" t="s">
        <v>738</v>
      </c>
      <c r="L313" s="91" t="str">
        <f t="shared" si="96"/>
        <v>Yes</v>
      </c>
    </row>
    <row r="314" spans="1:12" x14ac:dyDescent="0.25">
      <c r="A314" s="137" t="s">
        <v>185</v>
      </c>
      <c r="B314" s="21" t="s">
        <v>213</v>
      </c>
      <c r="C314" s="22">
        <v>93923</v>
      </c>
      <c r="D314" s="7" t="str">
        <f t="shared" si="93"/>
        <v>N/A</v>
      </c>
      <c r="E314" s="22">
        <v>90685</v>
      </c>
      <c r="F314" s="7" t="str">
        <f t="shared" si="94"/>
        <v>N/A</v>
      </c>
      <c r="G314" s="22">
        <v>88504</v>
      </c>
      <c r="H314" s="7" t="str">
        <f t="shared" si="95"/>
        <v>N/A</v>
      </c>
      <c r="I314" s="8">
        <v>-3.45</v>
      </c>
      <c r="J314" s="8">
        <v>-2.41</v>
      </c>
      <c r="K314" s="25" t="s">
        <v>738</v>
      </c>
      <c r="L314" s="91" t="str">
        <f t="shared" si="96"/>
        <v>Yes</v>
      </c>
    </row>
    <row r="315" spans="1:12" x14ac:dyDescent="0.25">
      <c r="A315" s="140" t="s">
        <v>1110</v>
      </c>
      <c r="B315" s="9" t="s">
        <v>213</v>
      </c>
      <c r="C315" s="22">
        <v>437069</v>
      </c>
      <c r="D315" s="5" t="str">
        <f t="shared" ref="D315:F318" si="97">IF($B315="N/A","N/A",IF(C315&lt;0,"No","Yes"))</f>
        <v>N/A</v>
      </c>
      <c r="E315" s="22">
        <v>440059</v>
      </c>
      <c r="F315" s="5" t="str">
        <f t="shared" si="97"/>
        <v>N/A</v>
      </c>
      <c r="G315" s="22">
        <v>443851</v>
      </c>
      <c r="H315" s="5" t="str">
        <f t="shared" ref="H315:H318" si="98">IF($B315="N/A","N/A",IF(G315&lt;0,"No","Yes"))</f>
        <v>N/A</v>
      </c>
      <c r="I315" s="8">
        <v>0.68410000000000004</v>
      </c>
      <c r="J315" s="8">
        <v>0.86170000000000002</v>
      </c>
      <c r="K315" s="1" t="s">
        <v>737</v>
      </c>
      <c r="L315" s="91" t="str">
        <f>IF(J315="Div by 0", "N/A", IF(OR(J315="N/A",K315="N/A"),"N/A", IF(J315&gt;VALUE(MID(K315,1,2)), "No", IF(J315&lt;-1*VALUE(MID(K315,1,2)), "No", "Yes"))))</f>
        <v>Yes</v>
      </c>
    </row>
    <row r="316" spans="1:12" x14ac:dyDescent="0.25">
      <c r="A316" s="140" t="s">
        <v>431</v>
      </c>
      <c r="B316" s="9" t="s">
        <v>213</v>
      </c>
      <c r="C316" s="22">
        <v>17406</v>
      </c>
      <c r="D316" s="5" t="str">
        <f t="shared" si="97"/>
        <v>N/A</v>
      </c>
      <c r="E316" s="22">
        <v>16232</v>
      </c>
      <c r="F316" s="5" t="str">
        <f t="shared" si="97"/>
        <v>N/A</v>
      </c>
      <c r="G316" s="22">
        <v>15601</v>
      </c>
      <c r="H316" s="5" t="str">
        <f t="shared" si="98"/>
        <v>N/A</v>
      </c>
      <c r="I316" s="8">
        <v>-6.74</v>
      </c>
      <c r="J316" s="8">
        <v>-3.89</v>
      </c>
      <c r="K316" s="1" t="s">
        <v>737</v>
      </c>
      <c r="L316" s="91" t="str">
        <f t="shared" ref="L316:L318" si="99">IF(J316="Div by 0", "N/A", IF(OR(J316="N/A",K316="N/A"),"N/A", IF(J316&gt;VALUE(MID(K316,1,2)), "No", IF(J316&lt;-1*VALUE(MID(K316,1,2)), "No", "Yes"))))</f>
        <v>Yes</v>
      </c>
    </row>
    <row r="317" spans="1:12" x14ac:dyDescent="0.25">
      <c r="A317" s="140" t="s">
        <v>432</v>
      </c>
      <c r="B317" s="9" t="s">
        <v>213</v>
      </c>
      <c r="C317" s="22">
        <v>258265</v>
      </c>
      <c r="D317" s="5" t="str">
        <f t="shared" si="97"/>
        <v>N/A</v>
      </c>
      <c r="E317" s="22">
        <v>256239</v>
      </c>
      <c r="F317" s="5" t="str">
        <f t="shared" si="97"/>
        <v>N/A</v>
      </c>
      <c r="G317" s="22">
        <v>254980</v>
      </c>
      <c r="H317" s="5" t="str">
        <f t="shared" si="98"/>
        <v>N/A</v>
      </c>
      <c r="I317" s="8">
        <v>-0.78400000000000003</v>
      </c>
      <c r="J317" s="8">
        <v>-0.49099999999999999</v>
      </c>
      <c r="K317" s="1" t="s">
        <v>737</v>
      </c>
      <c r="L317" s="91" t="str">
        <f t="shared" si="99"/>
        <v>Yes</v>
      </c>
    </row>
    <row r="318" spans="1:12" x14ac:dyDescent="0.25">
      <c r="A318" s="140" t="s">
        <v>1111</v>
      </c>
      <c r="B318" s="9" t="s">
        <v>213</v>
      </c>
      <c r="C318" s="22">
        <v>71016</v>
      </c>
      <c r="D318" s="5" t="str">
        <f t="shared" si="97"/>
        <v>N/A</v>
      </c>
      <c r="E318" s="22">
        <v>72577</v>
      </c>
      <c r="F318" s="5" t="str">
        <f t="shared" si="97"/>
        <v>N/A</v>
      </c>
      <c r="G318" s="22">
        <v>72513</v>
      </c>
      <c r="H318" s="5" t="str">
        <f t="shared" si="98"/>
        <v>N/A</v>
      </c>
      <c r="I318" s="8">
        <v>2.198</v>
      </c>
      <c r="J318" s="8">
        <v>-8.7999999999999995E-2</v>
      </c>
      <c r="K318" s="1" t="s">
        <v>737</v>
      </c>
      <c r="L318" s="91" t="str">
        <f t="shared" si="99"/>
        <v>Yes</v>
      </c>
    </row>
    <row r="319" spans="1:12" x14ac:dyDescent="0.25">
      <c r="A319" s="140" t="s">
        <v>98</v>
      </c>
      <c r="B319" s="21" t="s">
        <v>291</v>
      </c>
      <c r="C319" s="4">
        <v>90.753187302000001</v>
      </c>
      <c r="D319" s="7" t="str">
        <f>IF($B319="N/A","N/A",IF(C319&gt;80,"Yes","No"))</f>
        <v>Yes</v>
      </c>
      <c r="E319" s="4">
        <v>90.275345740000006</v>
      </c>
      <c r="F319" s="7" t="str">
        <f>IF($B319="N/A","N/A",IF(E319&gt;80,"Yes","No"))</f>
        <v>Yes</v>
      </c>
      <c r="G319" s="4">
        <v>90.149418721999993</v>
      </c>
      <c r="H319" s="7" t="str">
        <f>IF($B319="N/A","N/A",IF(G319&gt;80,"Yes","No"))</f>
        <v>Yes</v>
      </c>
      <c r="I319" s="8">
        <v>-0.52700000000000002</v>
      </c>
      <c r="J319" s="8">
        <v>-0.13900000000000001</v>
      </c>
      <c r="K319" s="25" t="s">
        <v>738</v>
      </c>
      <c r="L319" s="91" t="str">
        <f t="shared" si="92"/>
        <v>Yes</v>
      </c>
    </row>
    <row r="320" spans="1:12" x14ac:dyDescent="0.25">
      <c r="A320" s="140" t="s">
        <v>332</v>
      </c>
      <c r="B320" s="21" t="s">
        <v>278</v>
      </c>
      <c r="C320" s="4">
        <v>3.78603827E-2</v>
      </c>
      <c r="D320" s="7" t="str">
        <f>IF($B320="N/A","N/A",IF(C320&gt;=5,"No",IF(C320&lt;0,"No","Yes")))</f>
        <v>Yes</v>
      </c>
      <c r="E320" s="4">
        <v>3.1960985400000003E-2</v>
      </c>
      <c r="F320" s="7" t="str">
        <f>IF($B320="N/A","N/A",IF(E320&gt;=5,"No",IF(E320&lt;0,"No","Yes")))</f>
        <v>Yes</v>
      </c>
      <c r="G320" s="4">
        <v>3.1830592200000001E-2</v>
      </c>
      <c r="H320" s="7" t="str">
        <f>IF($B320="N/A","N/A",IF(G320&gt;=5,"No",IF(G320&lt;0,"No","Yes")))</f>
        <v>Yes</v>
      </c>
      <c r="I320" s="8">
        <v>-15.6</v>
      </c>
      <c r="J320" s="8">
        <v>-0.40799999999999997</v>
      </c>
      <c r="K320" s="25" t="s">
        <v>738</v>
      </c>
      <c r="L320" s="91" t="str">
        <f t="shared" si="92"/>
        <v>Yes</v>
      </c>
    </row>
    <row r="321" spans="1:12" x14ac:dyDescent="0.25">
      <c r="A321" s="140" t="s">
        <v>340</v>
      </c>
      <c r="B321" s="25" t="s">
        <v>278</v>
      </c>
      <c r="C321" s="4">
        <v>9.0158273664999999</v>
      </c>
      <c r="D321" s="7" t="str">
        <f>IF($B321="N/A","N/A",IF(C321&gt;=5,"No",IF(C321&lt;0,"No","Yes")))</f>
        <v>No</v>
      </c>
      <c r="E321" s="4">
        <v>9.4991997414</v>
      </c>
      <c r="F321" s="7" t="str">
        <f>IF($B321="N/A","N/A",IF(E321&gt;=5,"No",IF(E321&lt;0,"No","Yes")))</f>
        <v>No</v>
      </c>
      <c r="G321" s="4">
        <v>9.6054363689999995</v>
      </c>
      <c r="H321" s="7" t="str">
        <f>IF($B321="N/A","N/A",IF(G321&gt;=5,"No",IF(G321&lt;0,"No","Yes")))</f>
        <v>No</v>
      </c>
      <c r="I321" s="8">
        <v>5.3609999999999998</v>
      </c>
      <c r="J321" s="8">
        <v>1.1180000000000001</v>
      </c>
      <c r="K321" s="25" t="s">
        <v>738</v>
      </c>
      <c r="L321" s="91" t="str">
        <f t="shared" si="92"/>
        <v>Yes</v>
      </c>
    </row>
    <row r="322" spans="1:12" x14ac:dyDescent="0.25">
      <c r="A322" s="140" t="s">
        <v>333</v>
      </c>
      <c r="B322" s="25" t="s">
        <v>278</v>
      </c>
      <c r="C322" s="4">
        <v>0.17536633309999999</v>
      </c>
      <c r="D322" s="7" t="str">
        <f>IF($B322="N/A","N/A",IF(C322&gt;=5,"No",IF(C322&lt;0,"No","Yes")))</f>
        <v>Yes</v>
      </c>
      <c r="E322" s="4">
        <v>0.17868535460000001</v>
      </c>
      <c r="F322" s="7" t="str">
        <f>IF($B322="N/A","N/A",IF(E322&gt;=5,"No",IF(E322&lt;0,"No","Yes")))</f>
        <v>Yes</v>
      </c>
      <c r="G322" s="4">
        <v>0.20245737110000001</v>
      </c>
      <c r="H322" s="7" t="str">
        <f>IF($B322="N/A","N/A",IF(G322&gt;=5,"No",IF(G322&lt;0,"No","Yes")))</f>
        <v>Yes</v>
      </c>
      <c r="I322" s="8">
        <v>1.893</v>
      </c>
      <c r="J322" s="8">
        <v>13.3</v>
      </c>
      <c r="K322" s="25" t="s">
        <v>738</v>
      </c>
      <c r="L322" s="91" t="str">
        <f t="shared" si="92"/>
        <v>Yes</v>
      </c>
    </row>
    <row r="323" spans="1:12" x14ac:dyDescent="0.25">
      <c r="A323" s="140"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738</v>
      </c>
      <c r="L323" s="91" t="str">
        <f t="shared" si="92"/>
        <v>N/A</v>
      </c>
    </row>
    <row r="324" spans="1:12" x14ac:dyDescent="0.25">
      <c r="A324" s="140"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738</v>
      </c>
      <c r="L324" s="91" t="str">
        <f t="shared" si="92"/>
        <v>N/A</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1.7758616000000001E-2</v>
      </c>
      <c r="D326" s="7" t="str">
        <f t="shared" si="100"/>
        <v>No</v>
      </c>
      <c r="E326" s="4">
        <v>1.4808178599999999E-2</v>
      </c>
      <c r="F326" s="7" t="str">
        <f t="shared" si="101"/>
        <v>No</v>
      </c>
      <c r="G326" s="4">
        <v>1.08569462E-2</v>
      </c>
      <c r="H326" s="7" t="str">
        <f t="shared" si="102"/>
        <v>No</v>
      </c>
      <c r="I326" s="8">
        <v>-16.600000000000001</v>
      </c>
      <c r="J326" s="8">
        <v>-26.7</v>
      </c>
      <c r="K326" s="25" t="s">
        <v>738</v>
      </c>
      <c r="L326" s="91" t="str">
        <f t="shared" si="92"/>
        <v>No</v>
      </c>
    </row>
    <row r="327" spans="1:12" x14ac:dyDescent="0.25">
      <c r="A327" s="140"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738</v>
      </c>
      <c r="L327" s="91" t="str">
        <f t="shared" si="92"/>
        <v>N/A</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9.9588838709999994</v>
      </c>
      <c r="D334" s="7" t="str">
        <f>IF($B334="N/A","N/A",IF(C334&gt;15,"No",IF(C334&lt;2,"No","Yes")))</f>
        <v>Yes</v>
      </c>
      <c r="E334" s="4">
        <v>9.9235774585000005</v>
      </c>
      <c r="F334" s="7" t="str">
        <f>IF($B334="N/A","N/A",IF(E334&gt;15,"No",IF(E334&lt;2,"No","Yes")))</f>
        <v>Yes</v>
      </c>
      <c r="G334" s="4">
        <v>8.6030194647999991</v>
      </c>
      <c r="H334" s="7" t="str">
        <f>IF($B334="N/A","N/A",IF(G334&gt;15,"No",IF(G334&lt;2,"No","Yes")))</f>
        <v>Yes</v>
      </c>
      <c r="I334" s="8">
        <v>-0.35499999999999998</v>
      </c>
      <c r="J334" s="8">
        <v>-13.3</v>
      </c>
      <c r="K334" s="25" t="s">
        <v>738</v>
      </c>
      <c r="L334" s="91" t="str">
        <f t="shared" si="92"/>
        <v>Yes</v>
      </c>
    </row>
    <row r="335" spans="1:12" x14ac:dyDescent="0.25">
      <c r="A335" s="140" t="s">
        <v>1117</v>
      </c>
      <c r="B335" s="21" t="s">
        <v>213</v>
      </c>
      <c r="C335" s="22">
        <v>54991</v>
      </c>
      <c r="D335" s="7" t="str">
        <f>IF($B335="N/A","N/A",IF(C335&gt;10,"No",IF(C335&lt;-10,"No","Yes")))</f>
        <v>N/A</v>
      </c>
      <c r="E335" s="22">
        <v>46523</v>
      </c>
      <c r="F335" s="7" t="str">
        <f>IF($B335="N/A","N/A",IF(E335&gt;10,"No",IF(E335&lt;-10,"No","Yes")))</f>
        <v>N/A</v>
      </c>
      <c r="G335" s="22">
        <v>52478</v>
      </c>
      <c r="H335" s="7" t="str">
        <f>IF($B335="N/A","N/A",IF(G335&gt;10,"No",IF(G335&lt;-10,"No","Yes")))</f>
        <v>N/A</v>
      </c>
      <c r="I335" s="8">
        <v>-15.4</v>
      </c>
      <c r="J335" s="8">
        <v>12.8</v>
      </c>
      <c r="K335" s="25" t="s">
        <v>738</v>
      </c>
      <c r="L335" s="91" t="str">
        <f t="shared" si="92"/>
        <v>Yes</v>
      </c>
    </row>
    <row r="336" spans="1:12" x14ac:dyDescent="0.25">
      <c r="A336" s="140" t="s">
        <v>1672</v>
      </c>
      <c r="B336" s="21" t="s">
        <v>213</v>
      </c>
      <c r="C336" s="22">
        <v>42476</v>
      </c>
      <c r="D336" s="7" t="str">
        <f>IF($B336="N/A","N/A",IF(C336&gt;10,"No",IF(C336&lt;-10,"No","Yes")))</f>
        <v>N/A</v>
      </c>
      <c r="E336" s="22">
        <v>40480</v>
      </c>
      <c r="F336" s="7" t="str">
        <f>IF($B336="N/A","N/A",IF(E336&gt;10,"No",IF(E336&lt;-10,"No","Yes")))</f>
        <v>N/A</v>
      </c>
      <c r="G336" s="22">
        <v>39936</v>
      </c>
      <c r="H336" s="7" t="str">
        <f>IF($B336="N/A","N/A",IF(G336&gt;10,"No",IF(G336&lt;-10,"No","Yes")))</f>
        <v>N/A</v>
      </c>
      <c r="I336" s="8">
        <v>-4.7</v>
      </c>
      <c r="J336" s="8">
        <v>-1.34</v>
      </c>
      <c r="K336" s="25" t="s">
        <v>738</v>
      </c>
      <c r="L336" s="91" t="str">
        <f t="shared" si="92"/>
        <v>Yes</v>
      </c>
    </row>
    <row r="337" spans="1:12" x14ac:dyDescent="0.25">
      <c r="A337" s="140" t="s">
        <v>1673</v>
      </c>
      <c r="B337" s="21" t="s">
        <v>213</v>
      </c>
      <c r="C337" s="22">
        <v>1222</v>
      </c>
      <c r="D337" s="7" t="str">
        <f>IF($B337="N/A","N/A",IF(C337&gt;10,"No",IF(C337&lt;-10,"No","Yes")))</f>
        <v>N/A</v>
      </c>
      <c r="E337" s="22">
        <v>1183</v>
      </c>
      <c r="F337" s="7" t="str">
        <f>IF($B337="N/A","N/A",IF(E337&gt;10,"No",IF(E337&lt;-10,"No","Yes")))</f>
        <v>N/A</v>
      </c>
      <c r="G337" s="22">
        <v>1253</v>
      </c>
      <c r="H337" s="7" t="str">
        <f>IF($B337="N/A","N/A",IF(G337&gt;10,"No",IF(G337&lt;-10,"No","Yes")))</f>
        <v>N/A</v>
      </c>
      <c r="I337" s="8">
        <v>-3.19</v>
      </c>
      <c r="J337" s="8">
        <v>5.9169999999999998</v>
      </c>
      <c r="K337" s="25" t="s">
        <v>738</v>
      </c>
      <c r="L337" s="91" t="str">
        <f t="shared" si="92"/>
        <v>Yes</v>
      </c>
    </row>
    <row r="338" spans="1:12" x14ac:dyDescent="0.25">
      <c r="A338" s="140" t="s">
        <v>1674</v>
      </c>
      <c r="B338" s="21" t="s">
        <v>213</v>
      </c>
      <c r="C338" s="22">
        <v>6179</v>
      </c>
      <c r="D338" s="7" t="str">
        <f>IF($B338="N/A","N/A",IF(C338&gt;10,"No",IF(C338&lt;-10,"No","Yes")))</f>
        <v>N/A</v>
      </c>
      <c r="E338" s="22">
        <v>6915</v>
      </c>
      <c r="F338" s="7" t="str">
        <f>IF($B338="N/A","N/A",IF(E338&gt;10,"No",IF(E338&lt;-10,"No","Yes")))</f>
        <v>N/A</v>
      </c>
      <c r="G338" s="22">
        <v>8163</v>
      </c>
      <c r="H338" s="7" t="str">
        <f>IF($B338="N/A","N/A",IF(G338&gt;10,"No",IF(G338&lt;-10,"No","Yes")))</f>
        <v>N/A</v>
      </c>
      <c r="I338" s="8">
        <v>11.91</v>
      </c>
      <c r="J338" s="8">
        <v>18.05</v>
      </c>
      <c r="K338" s="25" t="s">
        <v>738</v>
      </c>
      <c r="L338" s="91" t="str">
        <f t="shared" si="92"/>
        <v>No</v>
      </c>
    </row>
    <row r="339" spans="1:12" x14ac:dyDescent="0.25">
      <c r="A339" s="142" t="s">
        <v>1675</v>
      </c>
      <c r="B339" s="99" t="s">
        <v>213</v>
      </c>
      <c r="C339" s="143">
        <v>63</v>
      </c>
      <c r="D339" s="130" t="str">
        <f>IF($B339="N/A","N/A",IF(C339&gt;10,"No",IF(C339&lt;-10,"No","Yes")))</f>
        <v>N/A</v>
      </c>
      <c r="E339" s="143">
        <v>88</v>
      </c>
      <c r="F339" s="130" t="str">
        <f>IF($B339="N/A","N/A",IF(E339&gt;10,"No",IF(E339&lt;-10,"No","Yes")))</f>
        <v>N/A</v>
      </c>
      <c r="G339" s="143">
        <v>165</v>
      </c>
      <c r="H339" s="130" t="str">
        <f>IF($B339="N/A","N/A",IF(G339&gt;10,"No",IF(G339&lt;-10,"No","Yes")))</f>
        <v>N/A</v>
      </c>
      <c r="I339" s="131">
        <v>39.68</v>
      </c>
      <c r="J339" s="131">
        <v>87.5</v>
      </c>
      <c r="K339" s="144" t="s">
        <v>738</v>
      </c>
      <c r="L339" s="102" t="str">
        <f t="shared" si="92"/>
        <v>No</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5350676760</v>
      </c>
      <c r="D6" s="7" t="str">
        <f t="shared" ref="D6:D12" si="0">IF($B6="N/A","N/A",IF(C6&gt;10,"No",IF(C6&lt;-10,"No","Yes")))</f>
        <v>N/A</v>
      </c>
      <c r="E6" s="10">
        <v>5051073693</v>
      </c>
      <c r="F6" s="7" t="str">
        <f t="shared" ref="F6:F12" si="1">IF($B6="N/A","N/A",IF(E6&gt;10,"No",IF(E6&lt;-10,"No","Yes")))</f>
        <v>N/A</v>
      </c>
      <c r="G6" s="10">
        <v>5666908772</v>
      </c>
      <c r="H6" s="7" t="str">
        <f t="shared" ref="H6:H12" si="2">IF($B6="N/A","N/A",IF(G6&gt;10,"No",IF(G6&lt;-10,"No","Yes")))</f>
        <v>N/A</v>
      </c>
      <c r="I6" s="8">
        <v>-5.6</v>
      </c>
      <c r="J6" s="8">
        <v>12.19</v>
      </c>
      <c r="K6" s="25" t="s">
        <v>736</v>
      </c>
      <c r="L6" s="91" t="str">
        <f t="shared" ref="L6:L13" si="3">IF(J6="Div by 0", "N/A", IF(K6="N/A","N/A", IF(J6&gt;VALUE(MID(K6,1,2)), "No", IF(J6&lt;-1*VALUE(MID(K6,1,2)), "No", "Yes"))))</f>
        <v>Yes</v>
      </c>
    </row>
    <row r="7" spans="1:12" x14ac:dyDescent="0.25">
      <c r="A7" s="122" t="s">
        <v>1118</v>
      </c>
      <c r="B7" s="25" t="s">
        <v>213</v>
      </c>
      <c r="C7" s="10">
        <v>5466.7802387000002</v>
      </c>
      <c r="D7" s="7" t="str">
        <f t="shared" si="0"/>
        <v>N/A</v>
      </c>
      <c r="E7" s="10">
        <v>5129.5558982000002</v>
      </c>
      <c r="F7" s="7" t="str">
        <f t="shared" si="1"/>
        <v>N/A</v>
      </c>
      <c r="G7" s="10">
        <v>5779.2929018000004</v>
      </c>
      <c r="H7" s="7" t="str">
        <f t="shared" si="2"/>
        <v>N/A</v>
      </c>
      <c r="I7" s="8">
        <v>-6.17</v>
      </c>
      <c r="J7" s="8">
        <v>12.67</v>
      </c>
      <c r="K7" s="25" t="s">
        <v>736</v>
      </c>
      <c r="L7" s="91" t="str">
        <f t="shared" si="3"/>
        <v>Yes</v>
      </c>
    </row>
    <row r="8" spans="1:12" x14ac:dyDescent="0.25">
      <c r="A8" s="122" t="s">
        <v>721</v>
      </c>
      <c r="B8" s="25" t="s">
        <v>213</v>
      </c>
      <c r="C8" s="10">
        <v>774</v>
      </c>
      <c r="D8" s="7" t="str">
        <f t="shared" si="0"/>
        <v>N/A</v>
      </c>
      <c r="E8" s="10">
        <v>1447</v>
      </c>
      <c r="F8" s="7" t="str">
        <f t="shared" si="1"/>
        <v>N/A</v>
      </c>
      <c r="G8" s="10">
        <v>1547</v>
      </c>
      <c r="H8" s="7" t="str">
        <f t="shared" si="2"/>
        <v>N/A</v>
      </c>
      <c r="I8" s="8">
        <v>86.95</v>
      </c>
      <c r="J8" s="8">
        <v>6.9109999999999996</v>
      </c>
      <c r="K8" s="25" t="s">
        <v>736</v>
      </c>
      <c r="L8" s="91" t="str">
        <f t="shared" si="3"/>
        <v>Yes</v>
      </c>
    </row>
    <row r="9" spans="1:12" x14ac:dyDescent="0.25">
      <c r="A9" s="122" t="s">
        <v>722</v>
      </c>
      <c r="B9" s="25" t="s">
        <v>213</v>
      </c>
      <c r="C9" s="10">
        <v>1944</v>
      </c>
      <c r="D9" s="7" t="str">
        <f t="shared" si="0"/>
        <v>N/A</v>
      </c>
      <c r="E9" s="10">
        <v>2166</v>
      </c>
      <c r="F9" s="7" t="str">
        <f t="shared" si="1"/>
        <v>N/A</v>
      </c>
      <c r="G9" s="10">
        <v>2158</v>
      </c>
      <c r="H9" s="7" t="str">
        <f t="shared" si="2"/>
        <v>N/A</v>
      </c>
      <c r="I9" s="8">
        <v>11.42</v>
      </c>
      <c r="J9" s="8">
        <v>-0.36899999999999999</v>
      </c>
      <c r="K9" s="25" t="s">
        <v>736</v>
      </c>
      <c r="L9" s="91" t="str">
        <f t="shared" si="3"/>
        <v>Yes</v>
      </c>
    </row>
    <row r="10" spans="1:12" x14ac:dyDescent="0.25">
      <c r="A10" s="122" t="s">
        <v>723</v>
      </c>
      <c r="B10" s="25" t="s">
        <v>213</v>
      </c>
      <c r="C10" s="10">
        <v>4411</v>
      </c>
      <c r="D10" s="7" t="str">
        <f t="shared" si="0"/>
        <v>N/A</v>
      </c>
      <c r="E10" s="10">
        <v>5033</v>
      </c>
      <c r="F10" s="7" t="str">
        <f t="shared" si="1"/>
        <v>N/A</v>
      </c>
      <c r="G10" s="10">
        <v>5607</v>
      </c>
      <c r="H10" s="7" t="str">
        <f t="shared" si="2"/>
        <v>N/A</v>
      </c>
      <c r="I10" s="8">
        <v>14.1</v>
      </c>
      <c r="J10" s="8">
        <v>11.4</v>
      </c>
      <c r="K10" s="25" t="s">
        <v>736</v>
      </c>
      <c r="L10" s="91" t="str">
        <f t="shared" si="3"/>
        <v>Yes</v>
      </c>
    </row>
    <row r="11" spans="1:12" x14ac:dyDescent="0.25">
      <c r="A11" s="122" t="s">
        <v>724</v>
      </c>
      <c r="B11" s="25" t="s">
        <v>213</v>
      </c>
      <c r="C11" s="10">
        <v>20579</v>
      </c>
      <c r="D11" s="7" t="str">
        <f t="shared" si="0"/>
        <v>N/A</v>
      </c>
      <c r="E11" s="10">
        <v>12452</v>
      </c>
      <c r="F11" s="7" t="str">
        <f t="shared" si="1"/>
        <v>N/A</v>
      </c>
      <c r="G11" s="10">
        <v>17320</v>
      </c>
      <c r="H11" s="7" t="str">
        <f t="shared" si="2"/>
        <v>N/A</v>
      </c>
      <c r="I11" s="8">
        <v>-39.5</v>
      </c>
      <c r="J11" s="8">
        <v>39.090000000000003</v>
      </c>
      <c r="K11" s="25" t="s">
        <v>736</v>
      </c>
      <c r="L11" s="91" t="str">
        <f t="shared" si="3"/>
        <v>No</v>
      </c>
    </row>
    <row r="12" spans="1:12" x14ac:dyDescent="0.25">
      <c r="A12" s="122" t="s">
        <v>725</v>
      </c>
      <c r="B12" s="25" t="s">
        <v>213</v>
      </c>
      <c r="C12" s="10">
        <v>61433</v>
      </c>
      <c r="D12" s="7" t="str">
        <f t="shared" si="0"/>
        <v>N/A</v>
      </c>
      <c r="E12" s="10">
        <v>57743.5</v>
      </c>
      <c r="F12" s="7" t="str">
        <f t="shared" si="1"/>
        <v>N/A</v>
      </c>
      <c r="G12" s="10">
        <v>64351</v>
      </c>
      <c r="H12" s="7" t="str">
        <f t="shared" si="2"/>
        <v>N/A</v>
      </c>
      <c r="I12" s="8">
        <v>-6.01</v>
      </c>
      <c r="J12" s="8">
        <v>11.44</v>
      </c>
      <c r="K12" s="25" t="s">
        <v>736</v>
      </c>
      <c r="L12" s="91" t="str">
        <f t="shared" si="3"/>
        <v>Yes</v>
      </c>
    </row>
    <row r="13" spans="1:12" x14ac:dyDescent="0.25">
      <c r="A13" s="122" t="s">
        <v>74</v>
      </c>
      <c r="B13" s="25" t="s">
        <v>213</v>
      </c>
      <c r="C13" s="10">
        <v>3884646</v>
      </c>
      <c r="D13" s="7" t="str">
        <f>IF($B13="N/A","N/A",IF(C13&gt;10,"No",IF(C13&lt;-10,"No","Yes")))</f>
        <v>N/A</v>
      </c>
      <c r="E13" s="10">
        <v>1079894</v>
      </c>
      <c r="F13" s="7" t="str">
        <f>IF($B13="N/A","N/A",IF(E13&gt;10,"No",IF(E13&lt;-10,"No","Yes")))</f>
        <v>N/A</v>
      </c>
      <c r="G13" s="10">
        <v>3730652</v>
      </c>
      <c r="H13" s="7" t="str">
        <f>IF($B13="N/A","N/A",IF(G13&gt;10,"No",IF(G13&lt;-10,"No","Yes")))</f>
        <v>N/A</v>
      </c>
      <c r="I13" s="8">
        <v>-72.2</v>
      </c>
      <c r="J13" s="8">
        <v>245.5</v>
      </c>
      <c r="K13" s="25" t="s">
        <v>736</v>
      </c>
      <c r="L13" s="91" t="str">
        <f t="shared" si="3"/>
        <v>No</v>
      </c>
    </row>
    <row r="14" spans="1:12" x14ac:dyDescent="0.25">
      <c r="A14" s="138" t="s">
        <v>157</v>
      </c>
      <c r="B14" s="21" t="s">
        <v>213</v>
      </c>
      <c r="C14" s="4">
        <v>4.3123864637000002</v>
      </c>
      <c r="D14" s="7" t="str">
        <f t="shared" ref="D14:D18" si="4">IF($B14="N/A","N/A",IF(C14&gt;10,"No",IF(C14&lt;-10,"No","Yes")))</f>
        <v>N/A</v>
      </c>
      <c r="E14" s="4">
        <v>4.4288615821999997</v>
      </c>
      <c r="F14" s="7" t="str">
        <f t="shared" ref="F14:F18" si="5">IF($B14="N/A","N/A",IF(E14&gt;10,"No",IF(E14&lt;-10,"No","Yes")))</f>
        <v>N/A</v>
      </c>
      <c r="G14" s="4">
        <v>4.5949534650999997</v>
      </c>
      <c r="H14" s="7" t="str">
        <f t="shared" ref="H14:H18" si="6">IF($B14="N/A","N/A",IF(G14&gt;10,"No",IF(G14&lt;-10,"No","Yes")))</f>
        <v>N/A</v>
      </c>
      <c r="I14" s="8">
        <v>2.7010000000000001</v>
      </c>
      <c r="J14" s="8">
        <v>3.75</v>
      </c>
      <c r="K14" s="25" t="s">
        <v>736</v>
      </c>
      <c r="L14" s="91" t="str">
        <f t="shared" ref="L14:L18" si="7">IF(J14="Div by 0", "N/A", IF(K14="N/A","N/A", IF(J14&gt;VALUE(MID(K14,1,2)), "No", IF(J14&lt;-1*VALUE(MID(K14,1,2)), "No", "Yes"))))</f>
        <v>Yes</v>
      </c>
    </row>
    <row r="15" spans="1:12" x14ac:dyDescent="0.25">
      <c r="A15" s="122" t="s">
        <v>417</v>
      </c>
      <c r="B15" s="21" t="s">
        <v>213</v>
      </c>
      <c r="C15" s="4">
        <v>21.873224575999998</v>
      </c>
      <c r="D15" s="7" t="str">
        <f t="shared" si="4"/>
        <v>N/A</v>
      </c>
      <c r="E15" s="4">
        <v>22.739809061999999</v>
      </c>
      <c r="F15" s="7" t="str">
        <f t="shared" si="5"/>
        <v>N/A</v>
      </c>
      <c r="G15" s="4">
        <v>23.136179394999999</v>
      </c>
      <c r="H15" s="7" t="str">
        <f t="shared" si="6"/>
        <v>N/A</v>
      </c>
      <c r="I15" s="8">
        <v>3.9620000000000002</v>
      </c>
      <c r="J15" s="8">
        <v>1.7430000000000001</v>
      </c>
      <c r="K15" s="25" t="s">
        <v>736</v>
      </c>
      <c r="L15" s="91" t="str">
        <f t="shared" si="7"/>
        <v>Yes</v>
      </c>
    </row>
    <row r="16" spans="1:12" x14ac:dyDescent="0.25">
      <c r="A16" s="122" t="s">
        <v>418</v>
      </c>
      <c r="B16" s="21" t="s">
        <v>213</v>
      </c>
      <c r="C16" s="4">
        <v>8.1007564183999996</v>
      </c>
      <c r="D16" s="7" t="str">
        <f t="shared" si="4"/>
        <v>N/A</v>
      </c>
      <c r="E16" s="4">
        <v>8.5934468500999994</v>
      </c>
      <c r="F16" s="7" t="str">
        <f t="shared" si="5"/>
        <v>N/A</v>
      </c>
      <c r="G16" s="4">
        <v>9.0138645779999997</v>
      </c>
      <c r="H16" s="7" t="str">
        <f t="shared" si="6"/>
        <v>N/A</v>
      </c>
      <c r="I16" s="8">
        <v>6.0819999999999999</v>
      </c>
      <c r="J16" s="8">
        <v>4.8920000000000003</v>
      </c>
      <c r="K16" s="25" t="s">
        <v>736</v>
      </c>
      <c r="L16" s="91" t="str">
        <f t="shared" si="7"/>
        <v>Yes</v>
      </c>
    </row>
    <row r="17" spans="1:12" x14ac:dyDescent="0.25">
      <c r="A17" s="122" t="s">
        <v>419</v>
      </c>
      <c r="B17" s="21" t="s">
        <v>213</v>
      </c>
      <c r="C17" s="4">
        <v>0.14338236779999999</v>
      </c>
      <c r="D17" s="7" t="str">
        <f t="shared" si="4"/>
        <v>N/A</v>
      </c>
      <c r="E17" s="4">
        <v>4.7665767599999999E-2</v>
      </c>
      <c r="F17" s="7" t="str">
        <f t="shared" si="5"/>
        <v>N/A</v>
      </c>
      <c r="G17" s="4">
        <v>6.5179648899999998E-2</v>
      </c>
      <c r="H17" s="7" t="str">
        <f t="shared" si="6"/>
        <v>N/A</v>
      </c>
      <c r="I17" s="8">
        <v>-66.8</v>
      </c>
      <c r="J17" s="8">
        <v>36.74</v>
      </c>
      <c r="K17" s="25" t="s">
        <v>736</v>
      </c>
      <c r="L17" s="91" t="str">
        <f t="shared" si="7"/>
        <v>No</v>
      </c>
    </row>
    <row r="18" spans="1:12" x14ac:dyDescent="0.25">
      <c r="A18" s="122" t="s">
        <v>420</v>
      </c>
      <c r="B18" s="21" t="s">
        <v>213</v>
      </c>
      <c r="C18" s="4">
        <v>0.25870619160000002</v>
      </c>
      <c r="D18" s="7" t="str">
        <f t="shared" si="4"/>
        <v>N/A</v>
      </c>
      <c r="E18" s="4">
        <v>0.18661690219999999</v>
      </c>
      <c r="F18" s="7" t="str">
        <f t="shared" si="5"/>
        <v>N/A</v>
      </c>
      <c r="G18" s="4">
        <v>0.2236024845</v>
      </c>
      <c r="H18" s="7" t="str">
        <f t="shared" si="6"/>
        <v>N/A</v>
      </c>
      <c r="I18" s="8">
        <v>-27.9</v>
      </c>
      <c r="J18" s="8">
        <v>19.82</v>
      </c>
      <c r="K18" s="25" t="s">
        <v>736</v>
      </c>
      <c r="L18" s="91" t="str">
        <f t="shared" si="7"/>
        <v>Yes</v>
      </c>
    </row>
    <row r="19" spans="1:12" x14ac:dyDescent="0.25">
      <c r="A19" s="122" t="s">
        <v>75</v>
      </c>
      <c r="B19" s="25" t="s">
        <v>213</v>
      </c>
      <c r="C19" s="22">
        <v>12</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-83.3</v>
      </c>
      <c r="J19" s="8">
        <v>0</v>
      </c>
      <c r="K19" s="25" t="s">
        <v>213</v>
      </c>
      <c r="L19" s="91" t="str">
        <f t="shared" ref="L19:L25" si="11">IF(J19="Div by 0", "N/A", IF(K19="N/A","N/A", IF(J19&gt;VALUE(MID(K19,1,2)), "No", IF(J19&lt;-1*VALUE(MID(K19,1,2)), "No", "Yes"))))</f>
        <v>N/A</v>
      </c>
    </row>
    <row r="20" spans="1:12" x14ac:dyDescent="0.25">
      <c r="A20" s="122" t="s">
        <v>76</v>
      </c>
      <c r="B20" s="25" t="s">
        <v>213</v>
      </c>
      <c r="C20" s="22">
        <v>38</v>
      </c>
      <c r="D20" s="7" t="str">
        <f t="shared" si="8"/>
        <v>N/A</v>
      </c>
      <c r="E20" s="22">
        <v>11</v>
      </c>
      <c r="F20" s="7" t="str">
        <f t="shared" si="9"/>
        <v>N/A</v>
      </c>
      <c r="G20" s="22">
        <v>55</v>
      </c>
      <c r="H20" s="7" t="str">
        <f t="shared" si="10"/>
        <v>N/A</v>
      </c>
      <c r="I20" s="8">
        <v>-84.2</v>
      </c>
      <c r="J20" s="8">
        <v>816.7</v>
      </c>
      <c r="K20" s="25" t="s">
        <v>213</v>
      </c>
      <c r="L20" s="91" t="str">
        <f t="shared" si="11"/>
        <v>N/A</v>
      </c>
    </row>
    <row r="21" spans="1:12" x14ac:dyDescent="0.25">
      <c r="A21" s="138" t="s">
        <v>1118</v>
      </c>
      <c r="B21" s="25" t="s">
        <v>213</v>
      </c>
      <c r="C21" s="10">
        <v>5466.7802387000002</v>
      </c>
      <c r="D21" s="7" t="str">
        <f t="shared" si="8"/>
        <v>N/A</v>
      </c>
      <c r="E21" s="10">
        <v>5129.5558982000002</v>
      </c>
      <c r="F21" s="7" t="str">
        <f t="shared" si="9"/>
        <v>N/A</v>
      </c>
      <c r="G21" s="10">
        <v>5779.2929018000004</v>
      </c>
      <c r="H21" s="7" t="str">
        <f t="shared" si="10"/>
        <v>N/A</v>
      </c>
      <c r="I21" s="8">
        <v>-6.17</v>
      </c>
      <c r="J21" s="8">
        <v>12.67</v>
      </c>
      <c r="K21" s="25" t="s">
        <v>736</v>
      </c>
      <c r="L21" s="91" t="str">
        <f t="shared" si="11"/>
        <v>Yes</v>
      </c>
    </row>
    <row r="22" spans="1:12" x14ac:dyDescent="0.25">
      <c r="A22" s="122" t="s">
        <v>1702</v>
      </c>
      <c r="B22" s="25" t="s">
        <v>213</v>
      </c>
      <c r="C22" s="10">
        <v>9090.1616548999991</v>
      </c>
      <c r="D22" s="7" t="str">
        <f t="shared" si="8"/>
        <v>N/A</v>
      </c>
      <c r="E22" s="10">
        <v>9196.1537203000007</v>
      </c>
      <c r="F22" s="7" t="str">
        <f t="shared" si="9"/>
        <v>N/A</v>
      </c>
      <c r="G22" s="10">
        <v>10175.754512</v>
      </c>
      <c r="H22" s="7" t="str">
        <f t="shared" si="10"/>
        <v>N/A</v>
      </c>
      <c r="I22" s="8">
        <v>1.1659999999999999</v>
      </c>
      <c r="J22" s="8">
        <v>10.65</v>
      </c>
      <c r="K22" s="25" t="s">
        <v>736</v>
      </c>
      <c r="L22" s="91" t="str">
        <f t="shared" si="11"/>
        <v>Yes</v>
      </c>
    </row>
    <row r="23" spans="1:12" x14ac:dyDescent="0.25">
      <c r="A23" s="122" t="s">
        <v>1119</v>
      </c>
      <c r="B23" s="25" t="s">
        <v>213</v>
      </c>
      <c r="C23" s="10">
        <v>10278.037237</v>
      </c>
      <c r="D23" s="7" t="str">
        <f t="shared" si="8"/>
        <v>N/A</v>
      </c>
      <c r="E23" s="10">
        <v>9644.8071648000005</v>
      </c>
      <c r="F23" s="7" t="str">
        <f t="shared" si="9"/>
        <v>N/A</v>
      </c>
      <c r="G23" s="10">
        <v>11206.649696</v>
      </c>
      <c r="H23" s="7" t="str">
        <f t="shared" si="10"/>
        <v>N/A</v>
      </c>
      <c r="I23" s="8">
        <v>-6.16</v>
      </c>
      <c r="J23" s="8">
        <v>16.190000000000001</v>
      </c>
      <c r="K23" s="25" t="s">
        <v>736</v>
      </c>
      <c r="L23" s="91" t="str">
        <f t="shared" si="11"/>
        <v>Yes</v>
      </c>
    </row>
    <row r="24" spans="1:12" x14ac:dyDescent="0.25">
      <c r="A24" s="122" t="s">
        <v>1120</v>
      </c>
      <c r="B24" s="25" t="s">
        <v>213</v>
      </c>
      <c r="C24" s="10">
        <v>2677.1119190999998</v>
      </c>
      <c r="D24" s="7" t="str">
        <f t="shared" si="8"/>
        <v>N/A</v>
      </c>
      <c r="E24" s="10">
        <v>2492.778382</v>
      </c>
      <c r="F24" s="7" t="str">
        <f t="shared" si="9"/>
        <v>N/A</v>
      </c>
      <c r="G24" s="10">
        <v>2685.8430177999999</v>
      </c>
      <c r="H24" s="7" t="str">
        <f t="shared" si="10"/>
        <v>N/A</v>
      </c>
      <c r="I24" s="8">
        <v>-6.89</v>
      </c>
      <c r="J24" s="8">
        <v>7.7450000000000001</v>
      </c>
      <c r="K24" s="25" t="s">
        <v>736</v>
      </c>
      <c r="L24" s="91" t="str">
        <f t="shared" si="11"/>
        <v>Yes</v>
      </c>
    </row>
    <row r="25" spans="1:12" x14ac:dyDescent="0.25">
      <c r="A25" s="122" t="s">
        <v>1121</v>
      </c>
      <c r="B25" s="25" t="s">
        <v>213</v>
      </c>
      <c r="C25" s="10">
        <v>4497.2491277999998</v>
      </c>
      <c r="D25" s="7" t="str">
        <f t="shared" si="8"/>
        <v>N/A</v>
      </c>
      <c r="E25" s="10">
        <v>4027.5783790999999</v>
      </c>
      <c r="F25" s="7" t="str">
        <f t="shared" si="9"/>
        <v>N/A</v>
      </c>
      <c r="G25" s="10">
        <v>4589.5542199000001</v>
      </c>
      <c r="H25" s="7" t="str">
        <f t="shared" si="10"/>
        <v>N/A</v>
      </c>
      <c r="I25" s="8">
        <v>-10.4</v>
      </c>
      <c r="J25" s="8">
        <v>13.95</v>
      </c>
      <c r="K25" s="25" t="s">
        <v>736</v>
      </c>
      <c r="L25" s="91" t="str">
        <f t="shared" si="11"/>
        <v>Yes</v>
      </c>
    </row>
    <row r="26" spans="1:12" x14ac:dyDescent="0.25">
      <c r="A26" s="114" t="s">
        <v>1122</v>
      </c>
      <c r="B26" s="25" t="s">
        <v>213</v>
      </c>
      <c r="C26" s="10">
        <v>5636.8975210999997</v>
      </c>
      <c r="D26" s="7" t="str">
        <f t="shared" si="8"/>
        <v>N/A</v>
      </c>
      <c r="E26" s="10">
        <v>5266.7802431</v>
      </c>
      <c r="F26" s="7" t="str">
        <f t="shared" si="9"/>
        <v>N/A</v>
      </c>
      <c r="G26" s="10">
        <v>5949.9313967999997</v>
      </c>
      <c r="H26" s="7" t="str">
        <f t="shared" si="10"/>
        <v>N/A</v>
      </c>
      <c r="I26" s="8">
        <v>-6.57</v>
      </c>
      <c r="J26" s="8">
        <v>12.97</v>
      </c>
      <c r="K26" s="25" t="s">
        <v>736</v>
      </c>
      <c r="L26" s="91" t="str">
        <f>IF(J26="Div by 0", "N/A", IF(OR(J26="N/A",K26="N/A"),"N/A", IF(J26&gt;VALUE(MID(K26,1,2)), "No", IF(J26&lt;-1*VALUE(MID(K26,1,2)), "No", "Yes"))))</f>
        <v>Yes</v>
      </c>
    </row>
    <row r="27" spans="1:12" x14ac:dyDescent="0.25">
      <c r="A27" s="114" t="s">
        <v>1123</v>
      </c>
      <c r="B27" s="25" t="s">
        <v>213</v>
      </c>
      <c r="C27" s="10">
        <v>5243.8800804000002</v>
      </c>
      <c r="D27" s="7" t="str">
        <f t="shared" si="8"/>
        <v>N/A</v>
      </c>
      <c r="E27" s="10">
        <v>4950.7152266000003</v>
      </c>
      <c r="F27" s="7" t="str">
        <f t="shared" si="9"/>
        <v>N/A</v>
      </c>
      <c r="G27" s="10">
        <v>5558.9825111</v>
      </c>
      <c r="H27" s="7" t="str">
        <f t="shared" si="10"/>
        <v>N/A</v>
      </c>
      <c r="I27" s="8">
        <v>-5.59</v>
      </c>
      <c r="J27" s="8">
        <v>12.29</v>
      </c>
      <c r="K27" s="25" t="s">
        <v>736</v>
      </c>
      <c r="L27" s="91" t="str">
        <f>IF(J27="Div by 0", "N/A", IF(OR(J27="N/A",K27="N/A"),"N/A", IF(J27&gt;VALUE(MID(K27,1,2)), "No", IF(J27&lt;-1*VALUE(MID(K27,1,2)), "No", "Yes"))))</f>
        <v>Yes</v>
      </c>
    </row>
    <row r="28" spans="1:12" x14ac:dyDescent="0.25">
      <c r="A28" s="138" t="s">
        <v>1124</v>
      </c>
      <c r="B28" s="25" t="s">
        <v>213</v>
      </c>
      <c r="C28" s="10">
        <v>7233.9803571000002</v>
      </c>
      <c r="D28" s="7" t="str">
        <f t="shared" si="8"/>
        <v>N/A</v>
      </c>
      <c r="E28" s="10">
        <v>7314.9226601</v>
      </c>
      <c r="F28" s="7" t="str">
        <f t="shared" si="9"/>
        <v>N/A</v>
      </c>
      <c r="G28" s="10">
        <v>7974.3301820999995</v>
      </c>
      <c r="H28" s="7" t="str">
        <f t="shared" si="10"/>
        <v>N/A</v>
      </c>
      <c r="I28" s="8">
        <v>1.119</v>
      </c>
      <c r="J28" s="8">
        <v>9.0150000000000006</v>
      </c>
      <c r="K28" s="25" t="s">
        <v>736</v>
      </c>
      <c r="L28" s="91" t="str">
        <f>IF(J28="Div by 0", "N/A", IF(K28="N/A","N/A", IF(J28&gt;VALUE(MID(K28,1,2)), "No", IF(J28&lt;-1*VALUE(MID(K28,1,2)), "No", "Yes"))))</f>
        <v>Yes</v>
      </c>
    </row>
    <row r="29" spans="1:12" x14ac:dyDescent="0.25">
      <c r="A29" s="114" t="s">
        <v>1125</v>
      </c>
      <c r="B29" s="25" t="s">
        <v>213</v>
      </c>
      <c r="C29" s="10">
        <v>8979.1112560000001</v>
      </c>
      <c r="D29" s="7" t="str">
        <f t="shared" si="8"/>
        <v>N/A</v>
      </c>
      <c r="E29" s="10">
        <v>9077.6805301999993</v>
      </c>
      <c r="F29" s="7" t="str">
        <f t="shared" si="9"/>
        <v>N/A</v>
      </c>
      <c r="G29" s="10">
        <v>9992.6300532000005</v>
      </c>
      <c r="H29" s="7" t="str">
        <f t="shared" si="10"/>
        <v>N/A</v>
      </c>
      <c r="I29" s="8">
        <v>1.0980000000000001</v>
      </c>
      <c r="J29" s="8">
        <v>10.08</v>
      </c>
      <c r="K29" s="25" t="s">
        <v>736</v>
      </c>
      <c r="L29" s="91" t="str">
        <f>IF(J29="Div by 0", "N/A", IF(K29="N/A","N/A", IF(J29&gt;VALUE(MID(K29,1,2)), "No", IF(J29&lt;-1*VALUE(MID(K29,1,2)), "No", "Yes"))))</f>
        <v>Yes</v>
      </c>
    </row>
    <row r="30" spans="1:12" x14ac:dyDescent="0.25">
      <c r="A30" s="114" t="s">
        <v>1126</v>
      </c>
      <c r="B30" s="25" t="s">
        <v>213</v>
      </c>
      <c r="C30" s="10">
        <v>5438.374546</v>
      </c>
      <c r="D30" s="7" t="str">
        <f t="shared" si="8"/>
        <v>N/A</v>
      </c>
      <c r="E30" s="10">
        <v>5560.5274785000001</v>
      </c>
      <c r="F30" s="7" t="str">
        <f t="shared" si="9"/>
        <v>N/A</v>
      </c>
      <c r="G30" s="10">
        <v>5978.1182492999997</v>
      </c>
      <c r="H30" s="7" t="str">
        <f t="shared" si="10"/>
        <v>N/A</v>
      </c>
      <c r="I30" s="8">
        <v>2.246</v>
      </c>
      <c r="J30" s="8">
        <v>7.51</v>
      </c>
      <c r="K30" s="25" t="s">
        <v>736</v>
      </c>
      <c r="L30" s="91" t="str">
        <f>IF(J30="Div by 0", "N/A", IF(K30="N/A","N/A", IF(J30&gt;VALUE(MID(K30,1,2)), "No", IF(J30&lt;-1*VALUE(MID(K30,1,2)), "No", "Yes"))))</f>
        <v>Yes</v>
      </c>
    </row>
    <row r="31" spans="1:12" x14ac:dyDescent="0.25">
      <c r="A31" s="114" t="s">
        <v>1127</v>
      </c>
      <c r="B31" s="25" t="s">
        <v>213</v>
      </c>
      <c r="C31" s="10">
        <v>7686.3921790000004</v>
      </c>
      <c r="D31" s="7" t="str">
        <f t="shared" si="8"/>
        <v>N/A</v>
      </c>
      <c r="E31" s="10">
        <v>7667.6730846999999</v>
      </c>
      <c r="F31" s="7" t="str">
        <f t="shared" si="9"/>
        <v>N/A</v>
      </c>
      <c r="G31" s="10">
        <v>8332.0225252</v>
      </c>
      <c r="H31" s="7" t="str">
        <f t="shared" si="10"/>
        <v>N/A</v>
      </c>
      <c r="I31" s="8">
        <v>-0.24399999999999999</v>
      </c>
      <c r="J31" s="8">
        <v>8.6639999999999997</v>
      </c>
      <c r="K31" s="25" t="s">
        <v>736</v>
      </c>
      <c r="L31" s="91" t="str">
        <f>IF(J31="Div by 0", "N/A", IF(OR(J31="N/A",K31="N/A"),"N/A", IF(J31&gt;VALUE(MID(K31,1,2)), "No", IF(J31&lt;-1*VALUE(MID(K31,1,2)), "No", "Yes"))))</f>
        <v>Yes</v>
      </c>
    </row>
    <row r="32" spans="1:12" x14ac:dyDescent="0.25">
      <c r="A32" s="114" t="s">
        <v>1128</v>
      </c>
      <c r="B32" s="25" t="s">
        <v>213</v>
      </c>
      <c r="C32" s="10">
        <v>6544.8423239000003</v>
      </c>
      <c r="D32" s="7" t="str">
        <f t="shared" si="8"/>
        <v>N/A</v>
      </c>
      <c r="E32" s="10">
        <v>6779.7812027999998</v>
      </c>
      <c r="F32" s="7" t="str">
        <f t="shared" si="9"/>
        <v>N/A</v>
      </c>
      <c r="G32" s="10">
        <v>7433.7030662999996</v>
      </c>
      <c r="H32" s="7" t="str">
        <f t="shared" si="10"/>
        <v>N/A</v>
      </c>
      <c r="I32" s="8">
        <v>3.59</v>
      </c>
      <c r="J32" s="8">
        <v>9.6449999999999996</v>
      </c>
      <c r="K32" s="25" t="s">
        <v>736</v>
      </c>
      <c r="L32" s="91" t="str">
        <f>IF(J32="Div by 0", "N/A", IF(OR(J32="N/A",K32="N/A"),"N/A", IF(J32&gt;VALUE(MID(K32,1,2)), "No", IF(J32&lt;-1*VALUE(MID(K32,1,2)), "No", "Yes"))))</f>
        <v>Yes</v>
      </c>
    </row>
    <row r="33" spans="1:12" x14ac:dyDescent="0.25">
      <c r="A33" s="114" t="s">
        <v>1705</v>
      </c>
      <c r="B33" s="25" t="s">
        <v>213</v>
      </c>
      <c r="C33" s="10">
        <v>6920.2932810000002</v>
      </c>
      <c r="D33" s="7" t="str">
        <f t="shared" si="8"/>
        <v>N/A</v>
      </c>
      <c r="E33" s="10">
        <v>4850.0367404999997</v>
      </c>
      <c r="F33" s="7" t="str">
        <f t="shared" si="9"/>
        <v>N/A</v>
      </c>
      <c r="G33" s="10">
        <v>8423.0639004000004</v>
      </c>
      <c r="H33" s="7" t="str">
        <f t="shared" si="10"/>
        <v>N/A</v>
      </c>
      <c r="I33" s="8">
        <v>-29.9</v>
      </c>
      <c r="J33" s="8">
        <v>73.67</v>
      </c>
      <c r="K33" s="25" t="s">
        <v>736</v>
      </c>
      <c r="L33" s="91" t="str">
        <f t="shared" ref="L33:L45" si="12">IF(J33="Div by 0", "N/A", IF(K33="N/A","N/A", IF(J33&gt;VALUE(MID(K33,1,2)), "No", IF(J33&lt;-1*VALUE(MID(K33,1,2)), "No", "Yes"))))</f>
        <v>No</v>
      </c>
    </row>
    <row r="34" spans="1:12" x14ac:dyDescent="0.25">
      <c r="A34" s="114" t="s">
        <v>1706</v>
      </c>
      <c r="B34" s="25" t="s">
        <v>213</v>
      </c>
      <c r="C34" s="10">
        <v>869.48314557000003</v>
      </c>
      <c r="D34" s="7" t="str">
        <f t="shared" si="8"/>
        <v>N/A</v>
      </c>
      <c r="E34" s="10">
        <v>892.11552486999994</v>
      </c>
      <c r="F34" s="7" t="str">
        <f t="shared" si="9"/>
        <v>N/A</v>
      </c>
      <c r="G34" s="10">
        <v>867.43601740999998</v>
      </c>
      <c r="H34" s="7" t="str">
        <f t="shared" si="10"/>
        <v>N/A</v>
      </c>
      <c r="I34" s="8">
        <v>2.6030000000000002</v>
      </c>
      <c r="J34" s="8">
        <v>-2.77</v>
      </c>
      <c r="K34" s="25" t="s">
        <v>736</v>
      </c>
      <c r="L34" s="91" t="str">
        <f t="shared" si="12"/>
        <v>Yes</v>
      </c>
    </row>
    <row r="35" spans="1:12" x14ac:dyDescent="0.25">
      <c r="A35" s="114" t="s">
        <v>1707</v>
      </c>
      <c r="B35" s="25" t="s">
        <v>213</v>
      </c>
      <c r="C35" s="10">
        <v>9287.6521403999996</v>
      </c>
      <c r="D35" s="7" t="str">
        <f t="shared" si="8"/>
        <v>N/A</v>
      </c>
      <c r="E35" s="10">
        <v>9665.9658987000003</v>
      </c>
      <c r="F35" s="7" t="str">
        <f t="shared" si="9"/>
        <v>N/A</v>
      </c>
      <c r="G35" s="10">
        <v>10580.112836</v>
      </c>
      <c r="H35" s="7" t="str">
        <f t="shared" si="10"/>
        <v>N/A</v>
      </c>
      <c r="I35" s="8">
        <v>4.0730000000000004</v>
      </c>
      <c r="J35" s="8">
        <v>9.4570000000000007</v>
      </c>
      <c r="K35" s="25" t="s">
        <v>736</v>
      </c>
      <c r="L35" s="91" t="str">
        <f t="shared" si="12"/>
        <v>Yes</v>
      </c>
    </row>
    <row r="36" spans="1:12" x14ac:dyDescent="0.25">
      <c r="A36" s="114" t="s">
        <v>1708</v>
      </c>
      <c r="B36" s="25" t="s">
        <v>213</v>
      </c>
      <c r="C36" s="10">
        <v>179.14027149</v>
      </c>
      <c r="D36" s="7" t="str">
        <f t="shared" si="8"/>
        <v>N/A</v>
      </c>
      <c r="E36" s="10">
        <v>197.81300529000001</v>
      </c>
      <c r="F36" s="7" t="str">
        <f t="shared" si="9"/>
        <v>N/A</v>
      </c>
      <c r="G36" s="10">
        <v>184.32489222000001</v>
      </c>
      <c r="H36" s="7" t="str">
        <f t="shared" si="10"/>
        <v>N/A</v>
      </c>
      <c r="I36" s="8">
        <v>10.42</v>
      </c>
      <c r="J36" s="8">
        <v>-6.82</v>
      </c>
      <c r="K36" s="25" t="s">
        <v>736</v>
      </c>
      <c r="L36" s="91" t="str">
        <f t="shared" si="12"/>
        <v>Yes</v>
      </c>
    </row>
    <row r="37" spans="1:12" x14ac:dyDescent="0.25">
      <c r="A37" s="114" t="s">
        <v>1709</v>
      </c>
      <c r="B37" s="25" t="s">
        <v>213</v>
      </c>
      <c r="C37" s="10">
        <v>32155.516165000001</v>
      </c>
      <c r="D37" s="7" t="str">
        <f t="shared" si="8"/>
        <v>N/A</v>
      </c>
      <c r="E37" s="10">
        <v>34241.091905000001</v>
      </c>
      <c r="F37" s="7" t="str">
        <f t="shared" si="9"/>
        <v>N/A</v>
      </c>
      <c r="G37" s="10">
        <v>38037.165816000001</v>
      </c>
      <c r="H37" s="7" t="str">
        <f t="shared" si="10"/>
        <v>N/A</v>
      </c>
      <c r="I37" s="8">
        <v>6.4859999999999998</v>
      </c>
      <c r="J37" s="8">
        <v>11.09</v>
      </c>
      <c r="K37" s="25" t="s">
        <v>736</v>
      </c>
      <c r="L37" s="91" t="str">
        <f t="shared" si="12"/>
        <v>Yes</v>
      </c>
    </row>
    <row r="38" spans="1:12" x14ac:dyDescent="0.25">
      <c r="A38" s="114" t="s">
        <v>1710</v>
      </c>
      <c r="B38" s="25" t="s">
        <v>213</v>
      </c>
      <c r="C38" s="10">
        <v>62.75</v>
      </c>
      <c r="D38" s="7" t="str">
        <f t="shared" si="8"/>
        <v>N/A</v>
      </c>
      <c r="E38" s="10">
        <v>0</v>
      </c>
      <c r="F38" s="7" t="str">
        <f t="shared" si="9"/>
        <v>N/A</v>
      </c>
      <c r="G38" s="10">
        <v>0</v>
      </c>
      <c r="H38" s="7" t="str">
        <f t="shared" si="10"/>
        <v>N/A</v>
      </c>
      <c r="I38" s="8">
        <v>-100</v>
      </c>
      <c r="J38" s="8" t="s">
        <v>1747</v>
      </c>
      <c r="K38" s="25" t="s">
        <v>736</v>
      </c>
      <c r="L38" s="91" t="str">
        <f t="shared" si="12"/>
        <v>N/A</v>
      </c>
    </row>
    <row r="39" spans="1:12" x14ac:dyDescent="0.25">
      <c r="A39" s="114" t="s">
        <v>1711</v>
      </c>
      <c r="B39" s="25" t="s">
        <v>213</v>
      </c>
      <c r="C39" s="10">
        <v>162.88035955999999</v>
      </c>
      <c r="D39" s="7" t="str">
        <f t="shared" si="8"/>
        <v>N/A</v>
      </c>
      <c r="E39" s="10">
        <v>128.89352744000001</v>
      </c>
      <c r="F39" s="7" t="str">
        <f t="shared" si="9"/>
        <v>N/A</v>
      </c>
      <c r="G39" s="10">
        <v>147.96725911999999</v>
      </c>
      <c r="H39" s="7" t="str">
        <f t="shared" si="10"/>
        <v>N/A</v>
      </c>
      <c r="I39" s="8">
        <v>-20.9</v>
      </c>
      <c r="J39" s="8">
        <v>14.8</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18486.584094999998</v>
      </c>
      <c r="D41" s="7" t="str">
        <f t="shared" si="8"/>
        <v>N/A</v>
      </c>
      <c r="E41" s="10">
        <v>18952.832405000001</v>
      </c>
      <c r="F41" s="7" t="str">
        <f t="shared" si="9"/>
        <v>N/A</v>
      </c>
      <c r="G41" s="10">
        <v>20923.389510000001</v>
      </c>
      <c r="H41" s="7" t="str">
        <f t="shared" si="10"/>
        <v>N/A</v>
      </c>
      <c r="I41" s="8">
        <v>2.5219999999999998</v>
      </c>
      <c r="J41" s="8">
        <v>10.4</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12321.461826000001</v>
      </c>
      <c r="D44" s="7" t="str">
        <f t="shared" si="8"/>
        <v>N/A</v>
      </c>
      <c r="E44" s="10">
        <v>12744.100637</v>
      </c>
      <c r="F44" s="7" t="str">
        <f t="shared" si="9"/>
        <v>N/A</v>
      </c>
      <c r="G44" s="10">
        <v>14079.842896</v>
      </c>
      <c r="H44" s="7" t="str">
        <f t="shared" si="10"/>
        <v>N/A</v>
      </c>
      <c r="I44" s="8">
        <v>3.43</v>
      </c>
      <c r="J44" s="8">
        <v>10.48</v>
      </c>
      <c r="K44" s="25" t="s">
        <v>736</v>
      </c>
      <c r="L44" s="91" t="str">
        <f t="shared" si="12"/>
        <v>Yes</v>
      </c>
    </row>
    <row r="45" spans="1:12" ht="25" x14ac:dyDescent="0.25">
      <c r="A45" s="114" t="s">
        <v>1130</v>
      </c>
      <c r="B45" s="25" t="s">
        <v>213</v>
      </c>
      <c r="C45" s="10">
        <v>556.37174559000005</v>
      </c>
      <c r="D45" s="7" t="str">
        <f t="shared" si="8"/>
        <v>N/A</v>
      </c>
      <c r="E45" s="10">
        <v>560.34442624999997</v>
      </c>
      <c r="F45" s="7" t="str">
        <f t="shared" si="9"/>
        <v>N/A</v>
      </c>
      <c r="G45" s="10">
        <v>561.00157678000005</v>
      </c>
      <c r="H45" s="7" t="str">
        <f t="shared" si="10"/>
        <v>N/A</v>
      </c>
      <c r="I45" s="8">
        <v>0.71399999999999997</v>
      </c>
      <c r="J45" s="8">
        <v>0.1173</v>
      </c>
      <c r="K45" s="25" t="s">
        <v>736</v>
      </c>
      <c r="L45" s="91" t="str">
        <f t="shared" si="12"/>
        <v>Yes</v>
      </c>
    </row>
    <row r="46" spans="1:12" x14ac:dyDescent="0.25">
      <c r="A46" s="114" t="s">
        <v>1131</v>
      </c>
      <c r="B46" s="21" t="s">
        <v>213</v>
      </c>
      <c r="C46" s="26">
        <v>41859.349093999997</v>
      </c>
      <c r="D46" s="7" t="str">
        <f t="shared" si="8"/>
        <v>N/A</v>
      </c>
      <c r="E46" s="26">
        <v>45550.409453</v>
      </c>
      <c r="F46" s="7" t="str">
        <f t="shared" si="9"/>
        <v>N/A</v>
      </c>
      <c r="G46" s="26">
        <v>52296.212123999998</v>
      </c>
      <c r="H46" s="7" t="str">
        <f t="shared" si="10"/>
        <v>N/A</v>
      </c>
      <c r="I46" s="8">
        <v>8.8179999999999996</v>
      </c>
      <c r="J46" s="8">
        <v>14.81</v>
      </c>
      <c r="K46" s="25" t="s">
        <v>736</v>
      </c>
      <c r="L46" s="91" t="str">
        <f>IF(J46="Div by 0", "N/A", IF(K46="N/A","N/A", IF(J46&gt;VALUE(MID(K46,1,2)), "No", IF(J46&lt;-1*VALUE(MID(K46,1,2)), "No", "Yes"))))</f>
        <v>Yes</v>
      </c>
    </row>
    <row r="47" spans="1:12" x14ac:dyDescent="0.25">
      <c r="A47" s="145" t="s">
        <v>1132</v>
      </c>
      <c r="B47" s="21" t="s">
        <v>213</v>
      </c>
      <c r="C47" s="26">
        <v>34258.674619999998</v>
      </c>
      <c r="D47" s="7" t="str">
        <f t="shared" si="8"/>
        <v>N/A</v>
      </c>
      <c r="E47" s="26">
        <v>33561.749401000001</v>
      </c>
      <c r="F47" s="7" t="str">
        <f t="shared" si="9"/>
        <v>N/A</v>
      </c>
      <c r="G47" s="26">
        <v>36176.103873</v>
      </c>
      <c r="H47" s="7" t="str">
        <f t="shared" si="10"/>
        <v>N/A</v>
      </c>
      <c r="I47" s="8">
        <v>-2.0299999999999998</v>
      </c>
      <c r="J47" s="8">
        <v>7.79</v>
      </c>
      <c r="K47" s="25" t="s">
        <v>736</v>
      </c>
      <c r="L47" s="91" t="str">
        <f>IF(J47="Div by 0", "N/A", IF(K47="N/A","N/A", IF(J47&gt;VALUE(MID(K47,1,2)), "No", IF(J47&lt;-1*VALUE(MID(K47,1,2)), "No", "Yes"))))</f>
        <v>Yes</v>
      </c>
    </row>
    <row r="48" spans="1:12" ht="25" x14ac:dyDescent="0.25">
      <c r="A48" s="114" t="s">
        <v>1133</v>
      </c>
      <c r="B48" s="21" t="s">
        <v>213</v>
      </c>
      <c r="C48" s="26">
        <v>53952.257124999996</v>
      </c>
      <c r="D48" s="7" t="str">
        <f t="shared" si="8"/>
        <v>N/A</v>
      </c>
      <c r="E48" s="26">
        <v>49672.536722999997</v>
      </c>
      <c r="F48" s="7" t="str">
        <f t="shared" si="9"/>
        <v>N/A</v>
      </c>
      <c r="G48" s="26">
        <v>59709.750440999996</v>
      </c>
      <c r="H48" s="7" t="str">
        <f t="shared" si="10"/>
        <v>N/A</v>
      </c>
      <c r="I48" s="8">
        <v>-7.93</v>
      </c>
      <c r="J48" s="8">
        <v>20.21</v>
      </c>
      <c r="K48" s="25" t="s">
        <v>736</v>
      </c>
      <c r="L48" s="91" t="str">
        <f>IF(J48="Div by 0", "N/A", IF(K48="N/A","N/A", IF(J48&gt;VALUE(MID(K48,1,2)), "No", IF(J48&lt;-1*VALUE(MID(K48,1,2)), "No", "Yes"))))</f>
        <v>Yes</v>
      </c>
    </row>
    <row r="49" spans="1:12" x14ac:dyDescent="0.25">
      <c r="A49" s="136" t="s">
        <v>1134</v>
      </c>
      <c r="B49" s="21" t="s">
        <v>213</v>
      </c>
      <c r="C49" s="26">
        <v>31687.646575999999</v>
      </c>
      <c r="D49" s="7" t="str">
        <f t="shared" si="8"/>
        <v>N/A</v>
      </c>
      <c r="E49" s="26">
        <v>31975.822843999998</v>
      </c>
      <c r="F49" s="7" t="str">
        <f t="shared" si="9"/>
        <v>N/A</v>
      </c>
      <c r="G49" s="26">
        <v>33996.255829000002</v>
      </c>
      <c r="H49" s="7" t="str">
        <f t="shared" si="10"/>
        <v>N/A</v>
      </c>
      <c r="I49" s="8">
        <v>0.90939999999999999</v>
      </c>
      <c r="J49" s="8">
        <v>6.319</v>
      </c>
      <c r="K49" s="25" t="s">
        <v>736</v>
      </c>
      <c r="L49" s="91" t="str">
        <f t="shared" ref="L49:L59" si="13">IF(J49="Div by 0", "N/A", IF(K49="N/A","N/A", IF(J49&gt;VALUE(MID(K49,1,2)), "No", IF(J49&lt;-1*VALUE(MID(K49,1,2)), "No", "Yes"))))</f>
        <v>Yes</v>
      </c>
    </row>
    <row r="50" spans="1:12" ht="25" x14ac:dyDescent="0.25">
      <c r="A50" s="114" t="s">
        <v>1135</v>
      </c>
      <c r="B50" s="21" t="s">
        <v>213</v>
      </c>
      <c r="C50" s="26">
        <v>17574.103915</v>
      </c>
      <c r="D50" s="7" t="str">
        <f t="shared" si="8"/>
        <v>N/A</v>
      </c>
      <c r="E50" s="26">
        <v>16794.877433000001</v>
      </c>
      <c r="F50" s="7" t="str">
        <f t="shared" si="9"/>
        <v>N/A</v>
      </c>
      <c r="G50" s="26">
        <v>18606.143210999999</v>
      </c>
      <c r="H50" s="7" t="str">
        <f t="shared" si="10"/>
        <v>N/A</v>
      </c>
      <c r="I50" s="8">
        <v>-4.43</v>
      </c>
      <c r="J50" s="8">
        <v>10.78</v>
      </c>
      <c r="K50" s="25" t="s">
        <v>736</v>
      </c>
      <c r="L50" s="91" t="str">
        <f t="shared" si="13"/>
        <v>Yes</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t="s">
        <v>1747</v>
      </c>
      <c r="D52" s="7" t="str">
        <f t="shared" si="14"/>
        <v>N/A</v>
      </c>
      <c r="E52" s="26" t="s">
        <v>1747</v>
      </c>
      <c r="F52" s="7" t="str">
        <f t="shared" si="15"/>
        <v>N/A</v>
      </c>
      <c r="G52" s="26" t="s">
        <v>1747</v>
      </c>
      <c r="H52" s="7" t="str">
        <f t="shared" si="16"/>
        <v>N/A</v>
      </c>
      <c r="I52" s="8" t="s">
        <v>1747</v>
      </c>
      <c r="J52" s="8" t="s">
        <v>1747</v>
      </c>
      <c r="K52" s="25" t="s">
        <v>736</v>
      </c>
      <c r="L52" s="91" t="str">
        <f t="shared" si="13"/>
        <v>N/A</v>
      </c>
    </row>
    <row r="53" spans="1:12" ht="25" x14ac:dyDescent="0.25">
      <c r="A53" s="114" t="s">
        <v>1138</v>
      </c>
      <c r="B53" s="21" t="s">
        <v>213</v>
      </c>
      <c r="C53" s="26">
        <v>80804.187816999998</v>
      </c>
      <c r="D53" s="7" t="str">
        <f t="shared" si="14"/>
        <v>N/A</v>
      </c>
      <c r="E53" s="26">
        <v>89158.403382000004</v>
      </c>
      <c r="F53" s="7" t="str">
        <f t="shared" si="15"/>
        <v>N/A</v>
      </c>
      <c r="G53" s="26">
        <v>93947.629031999997</v>
      </c>
      <c r="H53" s="7" t="str">
        <f t="shared" si="16"/>
        <v>N/A</v>
      </c>
      <c r="I53" s="8">
        <v>10.34</v>
      </c>
      <c r="J53" s="8">
        <v>5.3719999999999999</v>
      </c>
      <c r="K53" s="25" t="s">
        <v>736</v>
      </c>
      <c r="L53" s="91" t="str">
        <f t="shared" si="13"/>
        <v>Yes</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47441.666267000001</v>
      </c>
      <c r="D55" s="7" t="str">
        <f t="shared" si="14"/>
        <v>N/A</v>
      </c>
      <c r="E55" s="26">
        <v>45329.768484</v>
      </c>
      <c r="F55" s="7" t="str">
        <f t="shared" si="15"/>
        <v>N/A</v>
      </c>
      <c r="G55" s="26">
        <v>44747.373347000001</v>
      </c>
      <c r="H55" s="7" t="str">
        <f t="shared" si="16"/>
        <v>N/A</v>
      </c>
      <c r="I55" s="8">
        <v>-4.45</v>
      </c>
      <c r="J55" s="8">
        <v>-1.28</v>
      </c>
      <c r="K55" s="25" t="s">
        <v>736</v>
      </c>
      <c r="L55" s="91" t="str">
        <f t="shared" si="13"/>
        <v>Yes</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v>200500.64178999999</v>
      </c>
      <c r="D57" s="7" t="str">
        <f t="shared" si="14"/>
        <v>N/A</v>
      </c>
      <c r="E57" s="26">
        <v>165341.50769</v>
      </c>
      <c r="F57" s="7" t="str">
        <f t="shared" si="15"/>
        <v>N/A</v>
      </c>
      <c r="G57" s="26">
        <v>142249.71794999999</v>
      </c>
      <c r="H57" s="7" t="str">
        <f t="shared" si="16"/>
        <v>N/A</v>
      </c>
      <c r="I57" s="8">
        <v>-17.5</v>
      </c>
      <c r="J57" s="8">
        <v>-14</v>
      </c>
      <c r="K57" s="25" t="s">
        <v>736</v>
      </c>
      <c r="L57" s="91" t="str">
        <f t="shared" si="13"/>
        <v>Yes</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472345299</v>
      </c>
      <c r="D60" s="7" t="str">
        <f t="shared" si="14"/>
        <v>N/A</v>
      </c>
      <c r="E60" s="26">
        <v>554759239</v>
      </c>
      <c r="F60" s="7" t="str">
        <f t="shared" si="15"/>
        <v>N/A</v>
      </c>
      <c r="G60" s="26">
        <v>643544347</v>
      </c>
      <c r="H60" s="7" t="str">
        <f t="shared" si="16"/>
        <v>N/A</v>
      </c>
      <c r="I60" s="8">
        <v>17.45</v>
      </c>
      <c r="J60" s="8">
        <v>16</v>
      </c>
      <c r="K60" s="25" t="s">
        <v>736</v>
      </c>
      <c r="L60" s="91" t="str">
        <f t="shared" ref="L60:L70" si="17">IF(J60="Div by 0", "N/A", IF(K60="N/A","N/A", IF(J60&gt;VALUE(MID(K60,1,2)), "No", IF(J60&lt;-1*VALUE(MID(K60,1,2)), "No", "Yes"))))</f>
        <v>Yes</v>
      </c>
    </row>
    <row r="61" spans="1:12" ht="25" x14ac:dyDescent="0.25">
      <c r="A61" s="114" t="s">
        <v>1145</v>
      </c>
      <c r="B61" s="21" t="s">
        <v>213</v>
      </c>
      <c r="C61" s="26">
        <v>79705952</v>
      </c>
      <c r="D61" s="7" t="str">
        <f t="shared" si="14"/>
        <v>N/A</v>
      </c>
      <c r="E61" s="26">
        <v>82455399</v>
      </c>
      <c r="F61" s="7" t="str">
        <f t="shared" si="15"/>
        <v>N/A</v>
      </c>
      <c r="G61" s="26">
        <v>85671496</v>
      </c>
      <c r="H61" s="7" t="str">
        <f t="shared" si="16"/>
        <v>N/A</v>
      </c>
      <c r="I61" s="8">
        <v>3.4489999999999998</v>
      </c>
      <c r="J61" s="8">
        <v>3.9</v>
      </c>
      <c r="K61" s="25" t="s">
        <v>736</v>
      </c>
      <c r="L61" s="91" t="str">
        <f t="shared" si="17"/>
        <v>Yes</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0</v>
      </c>
      <c r="D63" s="7" t="str">
        <f t="shared" si="14"/>
        <v>N/A</v>
      </c>
      <c r="E63" s="26">
        <v>0</v>
      </c>
      <c r="F63" s="7" t="str">
        <f t="shared" si="15"/>
        <v>N/A</v>
      </c>
      <c r="G63" s="26">
        <v>0</v>
      </c>
      <c r="H63" s="7" t="str">
        <f t="shared" si="16"/>
        <v>N/A</v>
      </c>
      <c r="I63" s="8" t="s">
        <v>1747</v>
      </c>
      <c r="J63" s="8" t="s">
        <v>1747</v>
      </c>
      <c r="K63" s="25" t="s">
        <v>736</v>
      </c>
      <c r="L63" s="91" t="str">
        <f t="shared" si="17"/>
        <v>N/A</v>
      </c>
    </row>
    <row r="64" spans="1:12" ht="25" x14ac:dyDescent="0.25">
      <c r="A64" s="114" t="s">
        <v>1148</v>
      </c>
      <c r="B64" s="21" t="s">
        <v>213</v>
      </c>
      <c r="C64" s="26">
        <v>28541574</v>
      </c>
      <c r="D64" s="7" t="str">
        <f t="shared" si="14"/>
        <v>N/A</v>
      </c>
      <c r="E64" s="26">
        <v>33885880</v>
      </c>
      <c r="F64" s="7" t="str">
        <f t="shared" si="15"/>
        <v>N/A</v>
      </c>
      <c r="G64" s="26">
        <v>37296209</v>
      </c>
      <c r="H64" s="7" t="str">
        <f t="shared" si="16"/>
        <v>N/A</v>
      </c>
      <c r="I64" s="8">
        <v>18.72</v>
      </c>
      <c r="J64" s="8">
        <v>10.06</v>
      </c>
      <c r="K64" s="25" t="s">
        <v>736</v>
      </c>
      <c r="L64" s="91" t="str">
        <f t="shared" si="17"/>
        <v>Yes</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358373755</v>
      </c>
      <c r="D66" s="7" t="str">
        <f t="shared" si="14"/>
        <v>N/A</v>
      </c>
      <c r="E66" s="26">
        <v>432954716</v>
      </c>
      <c r="F66" s="7" t="str">
        <f t="shared" si="15"/>
        <v>N/A</v>
      </c>
      <c r="G66" s="26">
        <v>515785872</v>
      </c>
      <c r="H66" s="7" t="str">
        <f t="shared" si="16"/>
        <v>N/A</v>
      </c>
      <c r="I66" s="8">
        <v>20.81</v>
      </c>
      <c r="J66" s="8">
        <v>19.13</v>
      </c>
      <c r="K66" s="25" t="s">
        <v>736</v>
      </c>
      <c r="L66" s="91" t="str">
        <f t="shared" si="17"/>
        <v>Yes</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5724018</v>
      </c>
      <c r="D68" s="7" t="str">
        <f t="shared" si="14"/>
        <v>N/A</v>
      </c>
      <c r="E68" s="26">
        <v>5463244</v>
      </c>
      <c r="F68" s="7" t="str">
        <f t="shared" si="15"/>
        <v>N/A</v>
      </c>
      <c r="G68" s="26">
        <v>4790770</v>
      </c>
      <c r="H68" s="7" t="str">
        <f t="shared" si="16"/>
        <v>N/A</v>
      </c>
      <c r="I68" s="8">
        <v>-4.5599999999999996</v>
      </c>
      <c r="J68" s="8">
        <v>-12.3</v>
      </c>
      <c r="K68" s="25" t="s">
        <v>736</v>
      </c>
      <c r="L68" s="91" t="str">
        <f t="shared" si="17"/>
        <v>Yes</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v>21421.555509999998</v>
      </c>
      <c r="D71" s="7" t="str">
        <f t="shared" si="14"/>
        <v>N/A</v>
      </c>
      <c r="E71" s="26">
        <v>22834.296728000001</v>
      </c>
      <c r="F71" s="7" t="str">
        <f t="shared" si="15"/>
        <v>N/A</v>
      </c>
      <c r="G71" s="26">
        <v>24045.148220999999</v>
      </c>
      <c r="H71" s="7" t="str">
        <f t="shared" si="16"/>
        <v>N/A</v>
      </c>
      <c r="I71" s="8">
        <v>6.5949999999999998</v>
      </c>
      <c r="J71" s="8">
        <v>5.3029999999999999</v>
      </c>
      <c r="K71" s="25" t="s">
        <v>736</v>
      </c>
      <c r="L71" s="91" t="str">
        <f t="shared" ref="L71:L81" si="18">IF(J71="Div by 0", "N/A", IF(K71="N/A","N/A", IF(J71&gt;VALUE(MID(K71,1,2)), "No", IF(J71&lt;-1*VALUE(MID(K71,1,2)), "No", "Yes"))))</f>
        <v>Yes</v>
      </c>
    </row>
    <row r="72" spans="1:12" ht="25" x14ac:dyDescent="0.25">
      <c r="A72" s="114" t="s">
        <v>1156</v>
      </c>
      <c r="B72" s="21" t="s">
        <v>213</v>
      </c>
      <c r="C72" s="26">
        <v>6420.6502336000003</v>
      </c>
      <c r="D72" s="7" t="str">
        <f t="shared" si="14"/>
        <v>N/A</v>
      </c>
      <c r="E72" s="26">
        <v>6715.1558759</v>
      </c>
      <c r="F72" s="7" t="str">
        <f t="shared" si="15"/>
        <v>N/A</v>
      </c>
      <c r="G72" s="26">
        <v>7071.5225753000004</v>
      </c>
      <c r="H72" s="7" t="str">
        <f t="shared" si="16"/>
        <v>N/A</v>
      </c>
      <c r="I72" s="8">
        <v>4.5869999999999997</v>
      </c>
      <c r="J72" s="8">
        <v>5.3070000000000004</v>
      </c>
      <c r="K72" s="25" t="s">
        <v>736</v>
      </c>
      <c r="L72" s="91" t="str">
        <f t="shared" si="18"/>
        <v>Yes</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t="s">
        <v>1747</v>
      </c>
      <c r="D74" s="7" t="str">
        <f t="shared" si="14"/>
        <v>N/A</v>
      </c>
      <c r="E74" s="26" t="s">
        <v>1747</v>
      </c>
      <c r="F74" s="7" t="str">
        <f t="shared" si="15"/>
        <v>N/A</v>
      </c>
      <c r="G74" s="26" t="s">
        <v>1747</v>
      </c>
      <c r="H74" s="7" t="str">
        <f t="shared" si="16"/>
        <v>N/A</v>
      </c>
      <c r="I74" s="8" t="s">
        <v>1747</v>
      </c>
      <c r="J74" s="8" t="s">
        <v>1747</v>
      </c>
      <c r="K74" s="25" t="s">
        <v>736</v>
      </c>
      <c r="L74" s="91" t="str">
        <f t="shared" si="18"/>
        <v>N/A</v>
      </c>
    </row>
    <row r="75" spans="1:12" ht="25" x14ac:dyDescent="0.25">
      <c r="A75" s="114" t="s">
        <v>1159</v>
      </c>
      <c r="B75" s="21" t="s">
        <v>213</v>
      </c>
      <c r="C75" s="26">
        <v>72440.543147000004</v>
      </c>
      <c r="D75" s="7" t="str">
        <f t="shared" si="14"/>
        <v>N/A</v>
      </c>
      <c r="E75" s="26">
        <v>81849.951690999995</v>
      </c>
      <c r="F75" s="7" t="str">
        <f t="shared" si="15"/>
        <v>N/A</v>
      </c>
      <c r="G75" s="26">
        <v>85935.965437999999</v>
      </c>
      <c r="H75" s="7" t="str">
        <f t="shared" si="16"/>
        <v>N/A</v>
      </c>
      <c r="I75" s="8">
        <v>12.99</v>
      </c>
      <c r="J75" s="8">
        <v>4.992</v>
      </c>
      <c r="K75" s="25" t="s">
        <v>736</v>
      </c>
      <c r="L75" s="91" t="str">
        <f t="shared" si="18"/>
        <v>Yes</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39059.809808999998</v>
      </c>
      <c r="D77" s="7" t="str">
        <f t="shared" si="14"/>
        <v>N/A</v>
      </c>
      <c r="E77" s="26">
        <v>37527.495536000002</v>
      </c>
      <c r="F77" s="7" t="str">
        <f t="shared" si="15"/>
        <v>N/A</v>
      </c>
      <c r="G77" s="26">
        <v>36484.817994999998</v>
      </c>
      <c r="H77" s="7" t="str">
        <f t="shared" si="16"/>
        <v>N/A</v>
      </c>
      <c r="I77" s="8">
        <v>-3.92</v>
      </c>
      <c r="J77" s="8">
        <v>-2.78</v>
      </c>
      <c r="K77" s="25" t="s">
        <v>736</v>
      </c>
      <c r="L77" s="91" t="str">
        <f t="shared" si="18"/>
        <v>Yes</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v>85433.104477999994</v>
      </c>
      <c r="D79" s="7" t="str">
        <f t="shared" si="14"/>
        <v>N/A</v>
      </c>
      <c r="E79" s="26">
        <v>84049.907691999993</v>
      </c>
      <c r="F79" s="7" t="str">
        <f t="shared" si="15"/>
        <v>N/A</v>
      </c>
      <c r="G79" s="26">
        <v>61420.128205000001</v>
      </c>
      <c r="H79" s="7" t="str">
        <f t="shared" si="16"/>
        <v>N/A</v>
      </c>
      <c r="I79" s="8">
        <v>-1.62</v>
      </c>
      <c r="J79" s="8">
        <v>-26.9</v>
      </c>
      <c r="K79" s="25" t="s">
        <v>736</v>
      </c>
      <c r="L79" s="91" t="str">
        <f t="shared" si="18"/>
        <v>Yes</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472364860</v>
      </c>
      <c r="D82" s="7" t="str">
        <f t="shared" si="14"/>
        <v>N/A</v>
      </c>
      <c r="E82" s="26">
        <v>554805810</v>
      </c>
      <c r="F82" s="7" t="str">
        <f t="shared" si="15"/>
        <v>N/A</v>
      </c>
      <c r="G82" s="26">
        <v>643574384</v>
      </c>
      <c r="H82" s="7" t="str">
        <f t="shared" si="16"/>
        <v>N/A</v>
      </c>
      <c r="I82" s="8">
        <v>17.45</v>
      </c>
      <c r="J82" s="8">
        <v>16</v>
      </c>
      <c r="K82" s="25" t="s">
        <v>736</v>
      </c>
      <c r="L82" s="91" t="str">
        <f t="shared" ref="L82:L138" si="19">IF(J82="Div by 0", "N/A", IF(K82="N/A","N/A", IF(J82&gt;VALUE(MID(K82,1,2)), "No", IF(J82&lt;-1*VALUE(MID(K82,1,2)), "No", "Yes"))))</f>
        <v>Yes</v>
      </c>
    </row>
    <row r="83" spans="1:12" x14ac:dyDescent="0.25">
      <c r="A83" s="114" t="s">
        <v>363</v>
      </c>
      <c r="B83" s="21" t="s">
        <v>213</v>
      </c>
      <c r="C83" s="22">
        <v>20197</v>
      </c>
      <c r="D83" s="7" t="str">
        <f t="shared" ref="D83:D114" si="20">IF($B83="N/A","N/A",IF(C83&gt;10,"No",IF(C83&lt;-10,"No","Yes")))</f>
        <v>N/A</v>
      </c>
      <c r="E83" s="22">
        <v>22289</v>
      </c>
      <c r="F83" s="7" t="str">
        <f t="shared" ref="F83:F114" si="21">IF($B83="N/A","N/A",IF(E83&gt;10,"No",IF(E83&lt;-10,"No","Yes")))</f>
        <v>N/A</v>
      </c>
      <c r="G83" s="22">
        <v>24602</v>
      </c>
      <c r="H83" s="7" t="str">
        <f t="shared" ref="H83:H114" si="22">IF($B83="N/A","N/A",IF(G83&gt;10,"No",IF(G83&lt;-10,"No","Yes")))</f>
        <v>N/A</v>
      </c>
      <c r="I83" s="8">
        <v>10.36</v>
      </c>
      <c r="J83" s="8">
        <v>10.38</v>
      </c>
      <c r="K83" s="25" t="s">
        <v>736</v>
      </c>
      <c r="L83" s="91" t="str">
        <f t="shared" si="19"/>
        <v>Yes</v>
      </c>
    </row>
    <row r="84" spans="1:12" x14ac:dyDescent="0.25">
      <c r="A84" s="114" t="s">
        <v>358</v>
      </c>
      <c r="B84" s="21" t="s">
        <v>213</v>
      </c>
      <c r="C84" s="26">
        <v>23387.872456000001</v>
      </c>
      <c r="D84" s="7" t="str">
        <f t="shared" si="20"/>
        <v>N/A</v>
      </c>
      <c r="E84" s="26">
        <v>24891.462605000001</v>
      </c>
      <c r="F84" s="7" t="str">
        <f t="shared" si="21"/>
        <v>N/A</v>
      </c>
      <c r="G84" s="26">
        <v>26159.433541999999</v>
      </c>
      <c r="H84" s="7" t="str">
        <f t="shared" si="22"/>
        <v>N/A</v>
      </c>
      <c r="I84" s="8">
        <v>6.4290000000000003</v>
      </c>
      <c r="J84" s="8">
        <v>5.0940000000000003</v>
      </c>
      <c r="K84" s="25" t="s">
        <v>736</v>
      </c>
      <c r="L84" s="91" t="str">
        <f t="shared" si="19"/>
        <v>Yes</v>
      </c>
    </row>
    <row r="85" spans="1:12" ht="25" x14ac:dyDescent="0.25">
      <c r="A85" s="114" t="s">
        <v>1166</v>
      </c>
      <c r="B85" s="21" t="s">
        <v>213</v>
      </c>
      <c r="C85" s="26">
        <v>33149541</v>
      </c>
      <c r="D85" s="7" t="str">
        <f t="shared" si="20"/>
        <v>N/A</v>
      </c>
      <c r="E85" s="26">
        <v>40030748</v>
      </c>
      <c r="F85" s="7" t="str">
        <f t="shared" si="21"/>
        <v>N/A</v>
      </c>
      <c r="G85" s="26">
        <v>48702621</v>
      </c>
      <c r="H85" s="7" t="str">
        <f t="shared" si="22"/>
        <v>N/A</v>
      </c>
      <c r="I85" s="8">
        <v>20.76</v>
      </c>
      <c r="J85" s="8">
        <v>21.66</v>
      </c>
      <c r="K85" s="25" t="s">
        <v>736</v>
      </c>
      <c r="L85" s="91" t="str">
        <f t="shared" si="19"/>
        <v>Yes</v>
      </c>
    </row>
    <row r="86" spans="1:12" x14ac:dyDescent="0.25">
      <c r="A86" s="114" t="s">
        <v>726</v>
      </c>
      <c r="B86" s="21" t="s">
        <v>213</v>
      </c>
      <c r="C86" s="22">
        <v>13497</v>
      </c>
      <c r="D86" s="7" t="str">
        <f t="shared" si="20"/>
        <v>N/A</v>
      </c>
      <c r="E86" s="22">
        <v>16128</v>
      </c>
      <c r="F86" s="7" t="str">
        <f t="shared" si="21"/>
        <v>N/A</v>
      </c>
      <c r="G86" s="22">
        <v>19046</v>
      </c>
      <c r="H86" s="7" t="str">
        <f t="shared" si="22"/>
        <v>N/A</v>
      </c>
      <c r="I86" s="8">
        <v>19.489999999999998</v>
      </c>
      <c r="J86" s="8">
        <v>18.09</v>
      </c>
      <c r="K86" s="25" t="s">
        <v>736</v>
      </c>
      <c r="L86" s="91" t="str">
        <f t="shared" si="19"/>
        <v>Yes</v>
      </c>
    </row>
    <row r="87" spans="1:12" ht="25" x14ac:dyDescent="0.25">
      <c r="A87" s="114" t="s">
        <v>1167</v>
      </c>
      <c r="B87" s="21" t="s">
        <v>213</v>
      </c>
      <c r="C87" s="26">
        <v>2456.0673483</v>
      </c>
      <c r="D87" s="7" t="str">
        <f t="shared" si="20"/>
        <v>N/A</v>
      </c>
      <c r="E87" s="26">
        <v>2482.0652282000001</v>
      </c>
      <c r="F87" s="7" t="str">
        <f t="shared" si="21"/>
        <v>N/A</v>
      </c>
      <c r="G87" s="26">
        <v>2557.1049564</v>
      </c>
      <c r="H87" s="7" t="str">
        <f t="shared" si="22"/>
        <v>N/A</v>
      </c>
      <c r="I87" s="8">
        <v>1.0589999999999999</v>
      </c>
      <c r="J87" s="8">
        <v>3.0230000000000001</v>
      </c>
      <c r="K87" s="25" t="s">
        <v>736</v>
      </c>
      <c r="L87" s="91" t="str">
        <f t="shared" si="19"/>
        <v>Yes</v>
      </c>
    </row>
    <row r="88" spans="1:12" ht="25" x14ac:dyDescent="0.25">
      <c r="A88" s="114" t="s">
        <v>1168</v>
      </c>
      <c r="B88" s="21" t="s">
        <v>213</v>
      </c>
      <c r="C88" s="26">
        <v>155048557</v>
      </c>
      <c r="D88" s="7" t="str">
        <f t="shared" si="20"/>
        <v>N/A</v>
      </c>
      <c r="E88" s="26">
        <v>176923737</v>
      </c>
      <c r="F88" s="7" t="str">
        <f t="shared" si="21"/>
        <v>N/A</v>
      </c>
      <c r="G88" s="26">
        <v>186697557</v>
      </c>
      <c r="H88" s="7" t="str">
        <f t="shared" si="22"/>
        <v>N/A</v>
      </c>
      <c r="I88" s="8">
        <v>14.11</v>
      </c>
      <c r="J88" s="8">
        <v>5.524</v>
      </c>
      <c r="K88" s="25" t="s">
        <v>736</v>
      </c>
      <c r="L88" s="91" t="str">
        <f t="shared" si="19"/>
        <v>Yes</v>
      </c>
    </row>
    <row r="89" spans="1:12" x14ac:dyDescent="0.25">
      <c r="A89" s="114" t="s">
        <v>727</v>
      </c>
      <c r="B89" s="21" t="s">
        <v>213</v>
      </c>
      <c r="C89" s="22">
        <v>2915</v>
      </c>
      <c r="D89" s="7" t="str">
        <f t="shared" si="20"/>
        <v>N/A</v>
      </c>
      <c r="E89" s="22">
        <v>3420</v>
      </c>
      <c r="F89" s="7" t="str">
        <f t="shared" si="21"/>
        <v>N/A</v>
      </c>
      <c r="G89" s="22">
        <v>3661</v>
      </c>
      <c r="H89" s="7" t="str">
        <f t="shared" si="22"/>
        <v>N/A</v>
      </c>
      <c r="I89" s="8">
        <v>17.32</v>
      </c>
      <c r="J89" s="8">
        <v>7.0469999999999997</v>
      </c>
      <c r="K89" s="25" t="s">
        <v>736</v>
      </c>
      <c r="L89" s="91" t="str">
        <f t="shared" si="19"/>
        <v>Yes</v>
      </c>
    </row>
    <row r="90" spans="1:12" ht="25" x14ac:dyDescent="0.25">
      <c r="A90" s="114" t="s">
        <v>1169</v>
      </c>
      <c r="B90" s="21" t="s">
        <v>213</v>
      </c>
      <c r="C90" s="26">
        <v>53189.899485000002</v>
      </c>
      <c r="D90" s="7" t="str">
        <f t="shared" si="20"/>
        <v>N/A</v>
      </c>
      <c r="E90" s="26">
        <v>51732.086841999997</v>
      </c>
      <c r="F90" s="7" t="str">
        <f t="shared" si="21"/>
        <v>N/A</v>
      </c>
      <c r="G90" s="26">
        <v>50996.328051999997</v>
      </c>
      <c r="H90" s="7" t="str">
        <f t="shared" si="22"/>
        <v>N/A</v>
      </c>
      <c r="I90" s="8">
        <v>-2.74</v>
      </c>
      <c r="J90" s="8">
        <v>-1.42</v>
      </c>
      <c r="K90" s="25" t="s">
        <v>736</v>
      </c>
      <c r="L90" s="91" t="str">
        <f t="shared" si="19"/>
        <v>Yes</v>
      </c>
    </row>
    <row r="91" spans="1:12" ht="25" x14ac:dyDescent="0.25">
      <c r="A91" s="114" t="s">
        <v>1170</v>
      </c>
      <c r="B91" s="21" t="s">
        <v>213</v>
      </c>
      <c r="C91" s="26">
        <v>34152</v>
      </c>
      <c r="D91" s="7" t="str">
        <f t="shared" si="20"/>
        <v>N/A</v>
      </c>
      <c r="E91" s="26">
        <v>35206</v>
      </c>
      <c r="F91" s="7" t="str">
        <f t="shared" si="21"/>
        <v>N/A</v>
      </c>
      <c r="G91" s="26">
        <v>28393</v>
      </c>
      <c r="H91" s="7" t="str">
        <f t="shared" si="22"/>
        <v>N/A</v>
      </c>
      <c r="I91" s="8">
        <v>3.0859999999999999</v>
      </c>
      <c r="J91" s="8">
        <v>-19.399999999999999</v>
      </c>
      <c r="K91" s="25" t="s">
        <v>736</v>
      </c>
      <c r="L91" s="91" t="str">
        <f t="shared" si="19"/>
        <v>Yes</v>
      </c>
    </row>
    <row r="92" spans="1:12" x14ac:dyDescent="0.25">
      <c r="A92" s="114" t="s">
        <v>728</v>
      </c>
      <c r="B92" s="21" t="s">
        <v>213</v>
      </c>
      <c r="C92" s="22">
        <v>11</v>
      </c>
      <c r="D92" s="7" t="str">
        <f t="shared" si="20"/>
        <v>N/A</v>
      </c>
      <c r="E92" s="22">
        <v>11</v>
      </c>
      <c r="F92" s="7" t="str">
        <f t="shared" si="21"/>
        <v>N/A</v>
      </c>
      <c r="G92" s="22">
        <v>11</v>
      </c>
      <c r="H92" s="7" t="str">
        <f t="shared" si="22"/>
        <v>N/A</v>
      </c>
      <c r="I92" s="8">
        <v>0</v>
      </c>
      <c r="J92" s="8">
        <v>-20</v>
      </c>
      <c r="K92" s="25" t="s">
        <v>736</v>
      </c>
      <c r="L92" s="91" t="str">
        <f t="shared" si="19"/>
        <v>Yes</v>
      </c>
    </row>
    <row r="93" spans="1:12" ht="25" x14ac:dyDescent="0.25">
      <c r="A93" s="114" t="s">
        <v>1171</v>
      </c>
      <c r="B93" s="21" t="s">
        <v>213</v>
      </c>
      <c r="C93" s="26">
        <v>6830.4</v>
      </c>
      <c r="D93" s="7" t="str">
        <f t="shared" si="20"/>
        <v>N/A</v>
      </c>
      <c r="E93" s="26">
        <v>7041.2</v>
      </c>
      <c r="F93" s="7" t="str">
        <f t="shared" si="21"/>
        <v>N/A</v>
      </c>
      <c r="G93" s="26">
        <v>7098.25</v>
      </c>
      <c r="H93" s="7" t="str">
        <f t="shared" si="22"/>
        <v>N/A</v>
      </c>
      <c r="I93" s="8">
        <v>3.0859999999999999</v>
      </c>
      <c r="J93" s="8">
        <v>0.81020000000000003</v>
      </c>
      <c r="K93" s="25" t="s">
        <v>736</v>
      </c>
      <c r="L93" s="91" t="str">
        <f t="shared" si="19"/>
        <v>Yes</v>
      </c>
    </row>
    <row r="94" spans="1:12" x14ac:dyDescent="0.25">
      <c r="A94" s="114" t="s">
        <v>1172</v>
      </c>
      <c r="B94" s="21" t="s">
        <v>213</v>
      </c>
      <c r="C94" s="26">
        <v>89210071</v>
      </c>
      <c r="D94" s="7" t="str">
        <f t="shared" si="20"/>
        <v>N/A</v>
      </c>
      <c r="E94" s="26">
        <v>94931472</v>
      </c>
      <c r="F94" s="7" t="str">
        <f t="shared" si="21"/>
        <v>N/A</v>
      </c>
      <c r="G94" s="26">
        <v>98635245</v>
      </c>
      <c r="H94" s="7" t="str">
        <f t="shared" si="22"/>
        <v>N/A</v>
      </c>
      <c r="I94" s="8">
        <v>6.4130000000000003</v>
      </c>
      <c r="J94" s="8">
        <v>3.9020000000000001</v>
      </c>
      <c r="K94" s="25" t="s">
        <v>736</v>
      </c>
      <c r="L94" s="91" t="str">
        <f t="shared" si="19"/>
        <v>Yes</v>
      </c>
    </row>
    <row r="95" spans="1:12" x14ac:dyDescent="0.25">
      <c r="A95" s="114" t="s">
        <v>729</v>
      </c>
      <c r="B95" s="21" t="s">
        <v>213</v>
      </c>
      <c r="C95" s="22">
        <v>8280</v>
      </c>
      <c r="D95" s="7" t="str">
        <f t="shared" si="20"/>
        <v>N/A</v>
      </c>
      <c r="E95" s="22">
        <v>8670</v>
      </c>
      <c r="F95" s="7" t="str">
        <f t="shared" si="21"/>
        <v>N/A</v>
      </c>
      <c r="G95" s="22">
        <v>9046</v>
      </c>
      <c r="H95" s="7" t="str">
        <f t="shared" si="22"/>
        <v>N/A</v>
      </c>
      <c r="I95" s="8">
        <v>4.71</v>
      </c>
      <c r="J95" s="8">
        <v>4.3369999999999997</v>
      </c>
      <c r="K95" s="25" t="s">
        <v>736</v>
      </c>
      <c r="L95" s="91" t="str">
        <f t="shared" si="19"/>
        <v>Yes</v>
      </c>
    </row>
    <row r="96" spans="1:12" x14ac:dyDescent="0.25">
      <c r="A96" s="114" t="s">
        <v>1173</v>
      </c>
      <c r="B96" s="21" t="s">
        <v>213</v>
      </c>
      <c r="C96" s="26">
        <v>10774.163164</v>
      </c>
      <c r="D96" s="7" t="str">
        <f t="shared" si="20"/>
        <v>N/A</v>
      </c>
      <c r="E96" s="26">
        <v>10949.420069</v>
      </c>
      <c r="F96" s="7" t="str">
        <f t="shared" si="21"/>
        <v>N/A</v>
      </c>
      <c r="G96" s="26">
        <v>10903.741432999999</v>
      </c>
      <c r="H96" s="7" t="str">
        <f t="shared" si="22"/>
        <v>N/A</v>
      </c>
      <c r="I96" s="8">
        <v>1.627</v>
      </c>
      <c r="J96" s="8">
        <v>-0.41699999999999998</v>
      </c>
      <c r="K96" s="25" t="s">
        <v>736</v>
      </c>
      <c r="L96" s="91" t="str">
        <f t="shared" si="19"/>
        <v>Yes</v>
      </c>
    </row>
    <row r="97" spans="1:12" x14ac:dyDescent="0.25">
      <c r="A97" s="114" t="s">
        <v>1174</v>
      </c>
      <c r="B97" s="21" t="s">
        <v>213</v>
      </c>
      <c r="C97" s="26">
        <v>74092</v>
      </c>
      <c r="D97" s="7" t="str">
        <f t="shared" si="20"/>
        <v>N/A</v>
      </c>
      <c r="E97" s="26">
        <v>76481</v>
      </c>
      <c r="F97" s="7" t="str">
        <f t="shared" si="21"/>
        <v>N/A</v>
      </c>
      <c r="G97" s="26">
        <v>55759</v>
      </c>
      <c r="H97" s="7" t="str">
        <f t="shared" si="22"/>
        <v>N/A</v>
      </c>
      <c r="I97" s="8">
        <v>3.2240000000000002</v>
      </c>
      <c r="J97" s="8">
        <v>-27.1</v>
      </c>
      <c r="K97" s="25" t="s">
        <v>736</v>
      </c>
      <c r="L97" s="91" t="str">
        <f t="shared" si="19"/>
        <v>Yes</v>
      </c>
    </row>
    <row r="98" spans="1:12" x14ac:dyDescent="0.25">
      <c r="A98" s="114" t="s">
        <v>518</v>
      </c>
      <c r="B98" s="21" t="s">
        <v>213</v>
      </c>
      <c r="C98" s="22">
        <v>21</v>
      </c>
      <c r="D98" s="7" t="str">
        <f t="shared" si="20"/>
        <v>N/A</v>
      </c>
      <c r="E98" s="22">
        <v>11</v>
      </c>
      <c r="F98" s="7" t="str">
        <f t="shared" si="21"/>
        <v>N/A</v>
      </c>
      <c r="G98" s="22">
        <v>11</v>
      </c>
      <c r="H98" s="7" t="str">
        <f t="shared" si="22"/>
        <v>N/A</v>
      </c>
      <c r="I98" s="8">
        <v>-71.400000000000006</v>
      </c>
      <c r="J98" s="8">
        <v>-33.299999999999997</v>
      </c>
      <c r="K98" s="25" t="s">
        <v>736</v>
      </c>
      <c r="L98" s="91" t="str">
        <f t="shared" si="19"/>
        <v>No</v>
      </c>
    </row>
    <row r="99" spans="1:12" x14ac:dyDescent="0.25">
      <c r="A99" s="114" t="s">
        <v>1175</v>
      </c>
      <c r="B99" s="21" t="s">
        <v>213</v>
      </c>
      <c r="C99" s="26">
        <v>3528.1904761999999</v>
      </c>
      <c r="D99" s="7" t="str">
        <f t="shared" si="20"/>
        <v>N/A</v>
      </c>
      <c r="E99" s="26">
        <v>12746.833333</v>
      </c>
      <c r="F99" s="7" t="str">
        <f t="shared" si="21"/>
        <v>N/A</v>
      </c>
      <c r="G99" s="26">
        <v>13939.75</v>
      </c>
      <c r="H99" s="7" t="str">
        <f t="shared" si="22"/>
        <v>N/A</v>
      </c>
      <c r="I99" s="8">
        <v>261.3</v>
      </c>
      <c r="J99" s="8">
        <v>9.359</v>
      </c>
      <c r="K99" s="25" t="s">
        <v>736</v>
      </c>
      <c r="L99" s="91" t="str">
        <f t="shared" si="19"/>
        <v>Yes</v>
      </c>
    </row>
    <row r="100" spans="1:12" ht="25" x14ac:dyDescent="0.25">
      <c r="A100" s="114" t="s">
        <v>1176</v>
      </c>
      <c r="B100" s="21" t="s">
        <v>213</v>
      </c>
      <c r="C100" s="26">
        <v>0</v>
      </c>
      <c r="D100" s="7" t="str">
        <f t="shared" si="20"/>
        <v>N/A</v>
      </c>
      <c r="E100" s="26">
        <v>0</v>
      </c>
      <c r="F100" s="7" t="str">
        <f t="shared" si="21"/>
        <v>N/A</v>
      </c>
      <c r="G100" s="26">
        <v>0</v>
      </c>
      <c r="H100" s="7" t="str">
        <f t="shared" si="22"/>
        <v>N/A</v>
      </c>
      <c r="I100" s="8" t="s">
        <v>1747</v>
      </c>
      <c r="J100" s="8" t="s">
        <v>1747</v>
      </c>
      <c r="K100" s="25" t="s">
        <v>736</v>
      </c>
      <c r="L100" s="91" t="str">
        <f t="shared" si="19"/>
        <v>N/A</v>
      </c>
    </row>
    <row r="101" spans="1:12" x14ac:dyDescent="0.25">
      <c r="A101" s="114" t="s">
        <v>519</v>
      </c>
      <c r="B101" s="21" t="s">
        <v>213</v>
      </c>
      <c r="C101" s="22">
        <v>0</v>
      </c>
      <c r="D101" s="7" t="str">
        <f t="shared" si="20"/>
        <v>N/A</v>
      </c>
      <c r="E101" s="22">
        <v>0</v>
      </c>
      <c r="F101" s="7" t="str">
        <f t="shared" si="21"/>
        <v>N/A</v>
      </c>
      <c r="G101" s="22">
        <v>0</v>
      </c>
      <c r="H101" s="7" t="str">
        <f t="shared" si="22"/>
        <v>N/A</v>
      </c>
      <c r="I101" s="8" t="s">
        <v>1747</v>
      </c>
      <c r="J101" s="8" t="s">
        <v>1747</v>
      </c>
      <c r="K101" s="25" t="s">
        <v>736</v>
      </c>
      <c r="L101" s="91" t="str">
        <f t="shared" si="19"/>
        <v>N/A</v>
      </c>
    </row>
    <row r="102" spans="1:12" ht="25" x14ac:dyDescent="0.25">
      <c r="A102" s="114" t="s">
        <v>1177</v>
      </c>
      <c r="B102" s="21" t="s">
        <v>213</v>
      </c>
      <c r="C102" s="26" t="s">
        <v>1747</v>
      </c>
      <c r="D102" s="7" t="str">
        <f t="shared" si="20"/>
        <v>N/A</v>
      </c>
      <c r="E102" s="26" t="s">
        <v>1747</v>
      </c>
      <c r="F102" s="7" t="str">
        <f t="shared" si="21"/>
        <v>N/A</v>
      </c>
      <c r="G102" s="26" t="s">
        <v>1747</v>
      </c>
      <c r="H102" s="7" t="str">
        <f t="shared" si="22"/>
        <v>N/A</v>
      </c>
      <c r="I102" s="8" t="s">
        <v>1747</v>
      </c>
      <c r="J102" s="8" t="s">
        <v>1747</v>
      </c>
      <c r="K102" s="25" t="s">
        <v>736</v>
      </c>
      <c r="L102" s="91" t="str">
        <f t="shared" si="19"/>
        <v>N/A</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5121224</v>
      </c>
      <c r="D106" s="7" t="str">
        <f t="shared" si="20"/>
        <v>N/A</v>
      </c>
      <c r="E106" s="26">
        <v>6879195</v>
      </c>
      <c r="F106" s="7" t="str">
        <f t="shared" si="21"/>
        <v>N/A</v>
      </c>
      <c r="G106" s="26">
        <v>7996550</v>
      </c>
      <c r="H106" s="7" t="str">
        <f t="shared" si="22"/>
        <v>N/A</v>
      </c>
      <c r="I106" s="8">
        <v>34.33</v>
      </c>
      <c r="J106" s="8">
        <v>16.239999999999998</v>
      </c>
      <c r="K106" s="25" t="s">
        <v>736</v>
      </c>
      <c r="L106" s="91" t="str">
        <f t="shared" si="19"/>
        <v>Yes</v>
      </c>
    </row>
    <row r="107" spans="1:12" x14ac:dyDescent="0.25">
      <c r="A107" s="114" t="s">
        <v>521</v>
      </c>
      <c r="B107" s="21" t="s">
        <v>213</v>
      </c>
      <c r="C107" s="22">
        <v>300</v>
      </c>
      <c r="D107" s="7" t="str">
        <f t="shared" si="20"/>
        <v>N/A</v>
      </c>
      <c r="E107" s="22">
        <v>428</v>
      </c>
      <c r="F107" s="7" t="str">
        <f t="shared" si="21"/>
        <v>N/A</v>
      </c>
      <c r="G107" s="22">
        <v>398</v>
      </c>
      <c r="H107" s="7" t="str">
        <f t="shared" si="22"/>
        <v>N/A</v>
      </c>
      <c r="I107" s="8">
        <v>42.67</v>
      </c>
      <c r="J107" s="8">
        <v>-7.01</v>
      </c>
      <c r="K107" s="25" t="s">
        <v>736</v>
      </c>
      <c r="L107" s="91" t="str">
        <f t="shared" si="19"/>
        <v>Yes</v>
      </c>
    </row>
    <row r="108" spans="1:12" ht="25" x14ac:dyDescent="0.25">
      <c r="A108" s="114" t="s">
        <v>1181</v>
      </c>
      <c r="B108" s="21" t="s">
        <v>213</v>
      </c>
      <c r="C108" s="26">
        <v>17070.746666999999</v>
      </c>
      <c r="D108" s="7" t="str">
        <f t="shared" si="20"/>
        <v>N/A</v>
      </c>
      <c r="E108" s="26">
        <v>16072.885514</v>
      </c>
      <c r="F108" s="7" t="str">
        <f t="shared" si="21"/>
        <v>N/A</v>
      </c>
      <c r="G108" s="26">
        <v>20091.834170999999</v>
      </c>
      <c r="H108" s="7" t="str">
        <f t="shared" si="22"/>
        <v>N/A</v>
      </c>
      <c r="I108" s="8">
        <v>-5.85</v>
      </c>
      <c r="J108" s="8">
        <v>25</v>
      </c>
      <c r="K108" s="25" t="s">
        <v>736</v>
      </c>
      <c r="L108" s="91" t="str">
        <f t="shared" si="19"/>
        <v>Yes</v>
      </c>
    </row>
    <row r="109" spans="1:12" ht="25" x14ac:dyDescent="0.25">
      <c r="A109" s="114" t="s">
        <v>1182</v>
      </c>
      <c r="B109" s="21" t="s">
        <v>213</v>
      </c>
      <c r="C109" s="26">
        <v>12002805</v>
      </c>
      <c r="D109" s="7" t="str">
        <f t="shared" si="20"/>
        <v>N/A</v>
      </c>
      <c r="E109" s="26">
        <v>12791037</v>
      </c>
      <c r="F109" s="7" t="str">
        <f t="shared" si="21"/>
        <v>N/A</v>
      </c>
      <c r="G109" s="26">
        <v>14046582</v>
      </c>
      <c r="H109" s="7" t="str">
        <f t="shared" si="22"/>
        <v>N/A</v>
      </c>
      <c r="I109" s="8">
        <v>6.5670000000000002</v>
      </c>
      <c r="J109" s="8">
        <v>9.8160000000000007</v>
      </c>
      <c r="K109" s="25" t="s">
        <v>736</v>
      </c>
      <c r="L109" s="91" t="str">
        <f t="shared" si="19"/>
        <v>Yes</v>
      </c>
    </row>
    <row r="110" spans="1:12" x14ac:dyDescent="0.25">
      <c r="A110" s="114" t="s">
        <v>522</v>
      </c>
      <c r="B110" s="21" t="s">
        <v>213</v>
      </c>
      <c r="C110" s="22">
        <v>2437</v>
      </c>
      <c r="D110" s="7" t="str">
        <f t="shared" si="20"/>
        <v>N/A</v>
      </c>
      <c r="E110" s="22">
        <v>2740</v>
      </c>
      <c r="F110" s="7" t="str">
        <f t="shared" si="21"/>
        <v>N/A</v>
      </c>
      <c r="G110" s="22">
        <v>2961</v>
      </c>
      <c r="H110" s="7" t="str">
        <f t="shared" si="22"/>
        <v>N/A</v>
      </c>
      <c r="I110" s="8">
        <v>12.43</v>
      </c>
      <c r="J110" s="8">
        <v>8.0660000000000007</v>
      </c>
      <c r="K110" s="25" t="s">
        <v>736</v>
      </c>
      <c r="L110" s="91" t="str">
        <f t="shared" si="19"/>
        <v>Yes</v>
      </c>
    </row>
    <row r="111" spans="1:12" ht="25" x14ac:dyDescent="0.25">
      <c r="A111" s="114" t="s">
        <v>1183</v>
      </c>
      <c r="B111" s="21" t="s">
        <v>213</v>
      </c>
      <c r="C111" s="26">
        <v>4925.2379975000003</v>
      </c>
      <c r="D111" s="7" t="str">
        <f t="shared" si="20"/>
        <v>N/A</v>
      </c>
      <c r="E111" s="26">
        <v>4668.2616787999996</v>
      </c>
      <c r="F111" s="7" t="str">
        <f t="shared" si="21"/>
        <v>N/A</v>
      </c>
      <c r="G111" s="26">
        <v>4743.8642350999999</v>
      </c>
      <c r="H111" s="7" t="str">
        <f t="shared" si="22"/>
        <v>N/A</v>
      </c>
      <c r="I111" s="8">
        <v>-5.22</v>
      </c>
      <c r="J111" s="8">
        <v>1.62</v>
      </c>
      <c r="K111" s="25" t="s">
        <v>736</v>
      </c>
      <c r="L111" s="91" t="str">
        <f t="shared" si="19"/>
        <v>Yes</v>
      </c>
    </row>
    <row r="112" spans="1:12" ht="25" x14ac:dyDescent="0.25">
      <c r="A112" s="114" t="s">
        <v>1184</v>
      </c>
      <c r="B112" s="21" t="s">
        <v>213</v>
      </c>
      <c r="C112" s="26">
        <v>22978595</v>
      </c>
      <c r="D112" s="7" t="str">
        <f t="shared" si="20"/>
        <v>N/A</v>
      </c>
      <c r="E112" s="26">
        <v>33007183</v>
      </c>
      <c r="F112" s="7" t="str">
        <f t="shared" si="21"/>
        <v>N/A</v>
      </c>
      <c r="G112" s="26">
        <v>41109092</v>
      </c>
      <c r="H112" s="7" t="str">
        <f t="shared" si="22"/>
        <v>N/A</v>
      </c>
      <c r="I112" s="8">
        <v>43.64</v>
      </c>
      <c r="J112" s="8">
        <v>24.55</v>
      </c>
      <c r="K112" s="25" t="s">
        <v>736</v>
      </c>
      <c r="L112" s="91" t="str">
        <f t="shared" si="19"/>
        <v>Yes</v>
      </c>
    </row>
    <row r="113" spans="1:12" x14ac:dyDescent="0.25">
      <c r="A113" s="114" t="s">
        <v>523</v>
      </c>
      <c r="B113" s="21" t="s">
        <v>213</v>
      </c>
      <c r="C113" s="22">
        <v>3684</v>
      </c>
      <c r="D113" s="7" t="str">
        <f t="shared" si="20"/>
        <v>N/A</v>
      </c>
      <c r="E113" s="22">
        <v>4618</v>
      </c>
      <c r="F113" s="7" t="str">
        <f t="shared" si="21"/>
        <v>N/A</v>
      </c>
      <c r="G113" s="22">
        <v>5548</v>
      </c>
      <c r="H113" s="7" t="str">
        <f t="shared" si="22"/>
        <v>N/A</v>
      </c>
      <c r="I113" s="8">
        <v>25.35</v>
      </c>
      <c r="J113" s="8">
        <v>20.14</v>
      </c>
      <c r="K113" s="25" t="s">
        <v>736</v>
      </c>
      <c r="L113" s="91" t="str">
        <f t="shared" si="19"/>
        <v>Yes</v>
      </c>
    </row>
    <row r="114" spans="1:12" ht="25" x14ac:dyDescent="0.25">
      <c r="A114" s="114" t="s">
        <v>1185</v>
      </c>
      <c r="B114" s="21" t="s">
        <v>213</v>
      </c>
      <c r="C114" s="26">
        <v>6237.4036373999998</v>
      </c>
      <c r="D114" s="7" t="str">
        <f t="shared" si="20"/>
        <v>N/A</v>
      </c>
      <c r="E114" s="26">
        <v>7147.5060632000004</v>
      </c>
      <c r="F114" s="7" t="str">
        <f t="shared" si="21"/>
        <v>N/A</v>
      </c>
      <c r="G114" s="26">
        <v>7409.7137707000002</v>
      </c>
      <c r="H114" s="7" t="str">
        <f t="shared" si="22"/>
        <v>N/A</v>
      </c>
      <c r="I114" s="8">
        <v>14.59</v>
      </c>
      <c r="J114" s="8">
        <v>3.669</v>
      </c>
      <c r="K114" s="25" t="s">
        <v>736</v>
      </c>
      <c r="L114" s="91" t="str">
        <f t="shared" si="19"/>
        <v>Yes</v>
      </c>
    </row>
    <row r="115" spans="1:12" ht="25" x14ac:dyDescent="0.25">
      <c r="A115" s="114" t="s">
        <v>1186</v>
      </c>
      <c r="B115" s="21" t="s">
        <v>213</v>
      </c>
      <c r="C115" s="26">
        <v>11287024</v>
      </c>
      <c r="D115" s="7" t="str">
        <f t="shared" ref="D115:D146" si="23">IF($B115="N/A","N/A",IF(C115&gt;10,"No",IF(C115&lt;-10,"No","Yes")))</f>
        <v>N/A</v>
      </c>
      <c r="E115" s="26">
        <v>14839807</v>
      </c>
      <c r="F115" s="7" t="str">
        <f t="shared" ref="F115:F146" si="24">IF($B115="N/A","N/A",IF(E115&gt;10,"No",IF(E115&lt;-10,"No","Yes")))</f>
        <v>N/A</v>
      </c>
      <c r="G115" s="26">
        <v>15103592</v>
      </c>
      <c r="H115" s="7" t="str">
        <f t="shared" ref="H115:H146" si="25">IF($B115="N/A","N/A",IF(G115&gt;10,"No",IF(G115&lt;-10,"No","Yes")))</f>
        <v>N/A</v>
      </c>
      <c r="I115" s="8">
        <v>31.48</v>
      </c>
      <c r="J115" s="8">
        <v>1.778</v>
      </c>
      <c r="K115" s="25" t="s">
        <v>736</v>
      </c>
      <c r="L115" s="91" t="str">
        <f t="shared" si="19"/>
        <v>Yes</v>
      </c>
    </row>
    <row r="116" spans="1:12" ht="25" x14ac:dyDescent="0.25">
      <c r="A116" s="114" t="s">
        <v>524</v>
      </c>
      <c r="B116" s="21" t="s">
        <v>213</v>
      </c>
      <c r="C116" s="22">
        <v>1449</v>
      </c>
      <c r="D116" s="7" t="str">
        <f t="shared" si="23"/>
        <v>N/A</v>
      </c>
      <c r="E116" s="22">
        <v>1895</v>
      </c>
      <c r="F116" s="7" t="str">
        <f t="shared" si="24"/>
        <v>N/A</v>
      </c>
      <c r="G116" s="22">
        <v>2005</v>
      </c>
      <c r="H116" s="7" t="str">
        <f t="shared" si="25"/>
        <v>N/A</v>
      </c>
      <c r="I116" s="8">
        <v>30.78</v>
      </c>
      <c r="J116" s="8">
        <v>5.8049999999999997</v>
      </c>
      <c r="K116" s="25" t="s">
        <v>736</v>
      </c>
      <c r="L116" s="91" t="str">
        <f t="shared" si="19"/>
        <v>Yes</v>
      </c>
    </row>
    <row r="117" spans="1:12" ht="25" x14ac:dyDescent="0.25">
      <c r="A117" s="114" t="s">
        <v>1187</v>
      </c>
      <c r="B117" s="21" t="s">
        <v>213</v>
      </c>
      <c r="C117" s="26">
        <v>7789.52657</v>
      </c>
      <c r="D117" s="7" t="str">
        <f t="shared" si="23"/>
        <v>N/A</v>
      </c>
      <c r="E117" s="26">
        <v>7831.0327176999999</v>
      </c>
      <c r="F117" s="7" t="str">
        <f t="shared" si="24"/>
        <v>N/A</v>
      </c>
      <c r="G117" s="26">
        <v>7532.9635909999997</v>
      </c>
      <c r="H117" s="7" t="str">
        <f t="shared" si="25"/>
        <v>N/A</v>
      </c>
      <c r="I117" s="8">
        <v>0.53280000000000005</v>
      </c>
      <c r="J117" s="8">
        <v>-3.81</v>
      </c>
      <c r="K117" s="25" t="s">
        <v>736</v>
      </c>
      <c r="L117" s="91" t="str">
        <f t="shared" si="19"/>
        <v>Yes</v>
      </c>
    </row>
    <row r="118" spans="1:12" ht="25" x14ac:dyDescent="0.25">
      <c r="A118" s="114" t="s">
        <v>1188</v>
      </c>
      <c r="B118" s="21" t="s">
        <v>213</v>
      </c>
      <c r="C118" s="26">
        <v>4982422</v>
      </c>
      <c r="D118" s="7" t="str">
        <f t="shared" si="23"/>
        <v>N/A</v>
      </c>
      <c r="E118" s="26">
        <v>6812097</v>
      </c>
      <c r="F118" s="7" t="str">
        <f t="shared" si="24"/>
        <v>N/A</v>
      </c>
      <c r="G118" s="26">
        <v>9283227</v>
      </c>
      <c r="H118" s="7" t="str">
        <f t="shared" si="25"/>
        <v>N/A</v>
      </c>
      <c r="I118" s="8">
        <v>36.72</v>
      </c>
      <c r="J118" s="8">
        <v>36.28</v>
      </c>
      <c r="K118" s="25" t="s">
        <v>736</v>
      </c>
      <c r="L118" s="91" t="str">
        <f t="shared" si="19"/>
        <v>No</v>
      </c>
    </row>
    <row r="119" spans="1:12" ht="25" x14ac:dyDescent="0.25">
      <c r="A119" s="114" t="s">
        <v>525</v>
      </c>
      <c r="B119" s="21" t="s">
        <v>213</v>
      </c>
      <c r="C119" s="22">
        <v>5700</v>
      </c>
      <c r="D119" s="7" t="str">
        <f t="shared" si="23"/>
        <v>N/A</v>
      </c>
      <c r="E119" s="22">
        <v>7606</v>
      </c>
      <c r="F119" s="7" t="str">
        <f t="shared" si="24"/>
        <v>N/A</v>
      </c>
      <c r="G119" s="22">
        <v>9904</v>
      </c>
      <c r="H119" s="7" t="str">
        <f t="shared" si="25"/>
        <v>N/A</v>
      </c>
      <c r="I119" s="8">
        <v>33.44</v>
      </c>
      <c r="J119" s="8">
        <v>30.21</v>
      </c>
      <c r="K119" s="25" t="s">
        <v>736</v>
      </c>
      <c r="L119" s="91" t="str">
        <f t="shared" si="19"/>
        <v>No</v>
      </c>
    </row>
    <row r="120" spans="1:12" ht="25" x14ac:dyDescent="0.25">
      <c r="A120" s="114" t="s">
        <v>1189</v>
      </c>
      <c r="B120" s="21" t="s">
        <v>213</v>
      </c>
      <c r="C120" s="26">
        <v>874.10912281000003</v>
      </c>
      <c r="D120" s="7" t="str">
        <f t="shared" si="23"/>
        <v>N/A</v>
      </c>
      <c r="E120" s="26">
        <v>895.62148304000004</v>
      </c>
      <c r="F120" s="7" t="str">
        <f t="shared" si="24"/>
        <v>N/A</v>
      </c>
      <c r="G120" s="26">
        <v>937.32098141999995</v>
      </c>
      <c r="H120" s="7" t="str">
        <f t="shared" si="25"/>
        <v>N/A</v>
      </c>
      <c r="I120" s="8">
        <v>2.4609999999999999</v>
      </c>
      <c r="J120" s="8">
        <v>4.6559999999999997</v>
      </c>
      <c r="K120" s="25" t="s">
        <v>736</v>
      </c>
      <c r="L120" s="91" t="str">
        <f t="shared" si="19"/>
        <v>Yes</v>
      </c>
    </row>
    <row r="121" spans="1:12" ht="25" x14ac:dyDescent="0.25">
      <c r="A121" s="114" t="s">
        <v>1190</v>
      </c>
      <c r="B121" s="21" t="s">
        <v>213</v>
      </c>
      <c r="C121" s="26">
        <v>93886932</v>
      </c>
      <c r="D121" s="7" t="str">
        <f t="shared" si="23"/>
        <v>N/A</v>
      </c>
      <c r="E121" s="26">
        <v>137830381</v>
      </c>
      <c r="F121" s="7" t="str">
        <f t="shared" si="24"/>
        <v>N/A</v>
      </c>
      <c r="G121" s="26">
        <v>193459607</v>
      </c>
      <c r="H121" s="7" t="str">
        <f t="shared" si="25"/>
        <v>N/A</v>
      </c>
      <c r="I121" s="8">
        <v>46.8</v>
      </c>
      <c r="J121" s="8">
        <v>40.36</v>
      </c>
      <c r="K121" s="25" t="s">
        <v>736</v>
      </c>
      <c r="L121" s="91" t="str">
        <f t="shared" si="19"/>
        <v>No</v>
      </c>
    </row>
    <row r="122" spans="1:12" x14ac:dyDescent="0.25">
      <c r="A122" s="114" t="s">
        <v>526</v>
      </c>
      <c r="B122" s="21" t="s">
        <v>213</v>
      </c>
      <c r="C122" s="22">
        <v>7203</v>
      </c>
      <c r="D122" s="7" t="str">
        <f t="shared" si="23"/>
        <v>N/A</v>
      </c>
      <c r="E122" s="22">
        <v>9437</v>
      </c>
      <c r="F122" s="7" t="str">
        <f t="shared" si="24"/>
        <v>N/A</v>
      </c>
      <c r="G122" s="22">
        <v>11928</v>
      </c>
      <c r="H122" s="7" t="str">
        <f t="shared" si="25"/>
        <v>N/A</v>
      </c>
      <c r="I122" s="8">
        <v>31.01</v>
      </c>
      <c r="J122" s="8">
        <v>26.4</v>
      </c>
      <c r="K122" s="25" t="s">
        <v>736</v>
      </c>
      <c r="L122" s="91" t="str">
        <f t="shared" si="19"/>
        <v>Yes</v>
      </c>
    </row>
    <row r="123" spans="1:12" ht="25" x14ac:dyDescent="0.25">
      <c r="A123" s="114" t="s">
        <v>1191</v>
      </c>
      <c r="B123" s="21" t="s">
        <v>213</v>
      </c>
      <c r="C123" s="26">
        <v>13034.420657999999</v>
      </c>
      <c r="D123" s="7" t="str">
        <f t="shared" si="23"/>
        <v>N/A</v>
      </c>
      <c r="E123" s="26">
        <v>14605.317473999999</v>
      </c>
      <c r="F123" s="7" t="str">
        <f t="shared" si="24"/>
        <v>N/A</v>
      </c>
      <c r="G123" s="26">
        <v>16218.947602</v>
      </c>
      <c r="H123" s="7" t="str">
        <f t="shared" si="25"/>
        <v>N/A</v>
      </c>
      <c r="I123" s="8">
        <v>12.05</v>
      </c>
      <c r="J123" s="8">
        <v>11.05</v>
      </c>
      <c r="K123" s="25" t="s">
        <v>736</v>
      </c>
      <c r="L123" s="91" t="str">
        <f t="shared" si="19"/>
        <v>Yes</v>
      </c>
    </row>
    <row r="124" spans="1:12" ht="25" x14ac:dyDescent="0.25">
      <c r="A124" s="114" t="s">
        <v>1192</v>
      </c>
      <c r="B124" s="21" t="s">
        <v>213</v>
      </c>
      <c r="C124" s="26">
        <v>1936940</v>
      </c>
      <c r="D124" s="7" t="str">
        <f t="shared" si="23"/>
        <v>N/A</v>
      </c>
      <c r="E124" s="26">
        <v>2366745</v>
      </c>
      <c r="F124" s="7" t="str">
        <f t="shared" si="24"/>
        <v>N/A</v>
      </c>
      <c r="G124" s="26">
        <v>2953158</v>
      </c>
      <c r="H124" s="7" t="str">
        <f t="shared" si="25"/>
        <v>N/A</v>
      </c>
      <c r="I124" s="8">
        <v>22.19</v>
      </c>
      <c r="J124" s="8">
        <v>24.78</v>
      </c>
      <c r="K124" s="25" t="s">
        <v>736</v>
      </c>
      <c r="L124" s="91" t="str">
        <f t="shared" si="19"/>
        <v>Yes</v>
      </c>
    </row>
    <row r="125" spans="1:12" ht="25" x14ac:dyDescent="0.25">
      <c r="A125" s="114" t="s">
        <v>527</v>
      </c>
      <c r="B125" s="21" t="s">
        <v>213</v>
      </c>
      <c r="C125" s="22">
        <v>7074</v>
      </c>
      <c r="D125" s="7" t="str">
        <f t="shared" si="23"/>
        <v>N/A</v>
      </c>
      <c r="E125" s="22">
        <v>7972</v>
      </c>
      <c r="F125" s="7" t="str">
        <f t="shared" si="24"/>
        <v>N/A</v>
      </c>
      <c r="G125" s="22">
        <v>9058</v>
      </c>
      <c r="H125" s="7" t="str">
        <f t="shared" si="25"/>
        <v>N/A</v>
      </c>
      <c r="I125" s="8">
        <v>12.69</v>
      </c>
      <c r="J125" s="8">
        <v>13.62</v>
      </c>
      <c r="K125" s="25" t="s">
        <v>736</v>
      </c>
      <c r="L125" s="91" t="str">
        <f t="shared" si="19"/>
        <v>Yes</v>
      </c>
    </row>
    <row r="126" spans="1:12" ht="25" x14ac:dyDescent="0.25">
      <c r="A126" s="114" t="s">
        <v>1193</v>
      </c>
      <c r="B126" s="21" t="s">
        <v>213</v>
      </c>
      <c r="C126" s="26">
        <v>273.81113937999999</v>
      </c>
      <c r="D126" s="7" t="str">
        <f t="shared" si="23"/>
        <v>N/A</v>
      </c>
      <c r="E126" s="26">
        <v>296.88221274</v>
      </c>
      <c r="F126" s="7" t="str">
        <f t="shared" si="24"/>
        <v>N/A</v>
      </c>
      <c r="G126" s="26">
        <v>326.02759990999999</v>
      </c>
      <c r="H126" s="7" t="str">
        <f t="shared" si="25"/>
        <v>N/A</v>
      </c>
      <c r="I126" s="8">
        <v>8.4260000000000002</v>
      </c>
      <c r="J126" s="8">
        <v>9.8170000000000002</v>
      </c>
      <c r="K126" s="25" t="s">
        <v>736</v>
      </c>
      <c r="L126" s="91" t="str">
        <f t="shared" si="19"/>
        <v>Yes</v>
      </c>
    </row>
    <row r="127" spans="1:12" ht="25" x14ac:dyDescent="0.25">
      <c r="A127" s="114" t="s">
        <v>1194</v>
      </c>
      <c r="B127" s="21" t="s">
        <v>213</v>
      </c>
      <c r="C127" s="26">
        <v>0</v>
      </c>
      <c r="D127" s="7" t="str">
        <f t="shared" si="23"/>
        <v>N/A</v>
      </c>
      <c r="E127" s="26">
        <v>0</v>
      </c>
      <c r="F127" s="7" t="str">
        <f t="shared" si="24"/>
        <v>N/A</v>
      </c>
      <c r="G127" s="26">
        <v>0</v>
      </c>
      <c r="H127" s="7" t="str">
        <f t="shared" si="25"/>
        <v>N/A</v>
      </c>
      <c r="I127" s="8" t="s">
        <v>1747</v>
      </c>
      <c r="J127" s="8" t="s">
        <v>1747</v>
      </c>
      <c r="K127" s="25" t="s">
        <v>736</v>
      </c>
      <c r="L127" s="91" t="str">
        <f t="shared" si="19"/>
        <v>N/A</v>
      </c>
    </row>
    <row r="128" spans="1:12" x14ac:dyDescent="0.25">
      <c r="A128" s="114" t="s">
        <v>528</v>
      </c>
      <c r="B128" s="21" t="s">
        <v>213</v>
      </c>
      <c r="C128" s="22">
        <v>0</v>
      </c>
      <c r="D128" s="7" t="str">
        <f t="shared" si="23"/>
        <v>N/A</v>
      </c>
      <c r="E128" s="22">
        <v>0</v>
      </c>
      <c r="F128" s="7" t="str">
        <f t="shared" si="24"/>
        <v>N/A</v>
      </c>
      <c r="G128" s="22">
        <v>0</v>
      </c>
      <c r="H128" s="7" t="str">
        <f t="shared" si="25"/>
        <v>N/A</v>
      </c>
      <c r="I128" s="8" t="s">
        <v>1747</v>
      </c>
      <c r="J128" s="8" t="s">
        <v>1747</v>
      </c>
      <c r="K128" s="25" t="s">
        <v>736</v>
      </c>
      <c r="L128" s="91" t="str">
        <f t="shared" si="19"/>
        <v>N/A</v>
      </c>
    </row>
    <row r="129" spans="1:12" ht="25" x14ac:dyDescent="0.25">
      <c r="A129" s="114" t="s">
        <v>1195</v>
      </c>
      <c r="B129" s="21" t="s">
        <v>213</v>
      </c>
      <c r="C129" s="26" t="s">
        <v>1747</v>
      </c>
      <c r="D129" s="7" t="str">
        <f t="shared" si="23"/>
        <v>N/A</v>
      </c>
      <c r="E129" s="26" t="s">
        <v>1747</v>
      </c>
      <c r="F129" s="7" t="str">
        <f t="shared" si="24"/>
        <v>N/A</v>
      </c>
      <c r="G129" s="26" t="s">
        <v>1747</v>
      </c>
      <c r="H129" s="7" t="str">
        <f t="shared" si="25"/>
        <v>N/A</v>
      </c>
      <c r="I129" s="8" t="s">
        <v>1747</v>
      </c>
      <c r="J129" s="8" t="s">
        <v>1747</v>
      </c>
      <c r="K129" s="25" t="s">
        <v>736</v>
      </c>
      <c r="L129" s="91" t="str">
        <f t="shared" si="19"/>
        <v>N/A</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12626131</v>
      </c>
      <c r="D133" s="7" t="str">
        <f t="shared" si="23"/>
        <v>N/A</v>
      </c>
      <c r="E133" s="26">
        <v>0</v>
      </c>
      <c r="F133" s="7" t="str">
        <f t="shared" si="24"/>
        <v>N/A</v>
      </c>
      <c r="G133" s="26">
        <v>0</v>
      </c>
      <c r="H133" s="7" t="str">
        <f t="shared" si="25"/>
        <v>N/A</v>
      </c>
      <c r="I133" s="8">
        <v>-100</v>
      </c>
      <c r="J133" s="8" t="s">
        <v>1747</v>
      </c>
      <c r="K133" s="25" t="s">
        <v>736</v>
      </c>
      <c r="L133" s="91" t="str">
        <f t="shared" si="19"/>
        <v>N/A</v>
      </c>
    </row>
    <row r="134" spans="1:12" x14ac:dyDescent="0.25">
      <c r="A134" s="114" t="s">
        <v>530</v>
      </c>
      <c r="B134" s="21" t="s">
        <v>213</v>
      </c>
      <c r="C134" s="22">
        <v>445</v>
      </c>
      <c r="D134" s="7" t="str">
        <f t="shared" si="23"/>
        <v>N/A</v>
      </c>
      <c r="E134" s="22">
        <v>0</v>
      </c>
      <c r="F134" s="7" t="str">
        <f t="shared" si="24"/>
        <v>N/A</v>
      </c>
      <c r="G134" s="22">
        <v>0</v>
      </c>
      <c r="H134" s="7" t="str">
        <f t="shared" si="25"/>
        <v>N/A</v>
      </c>
      <c r="I134" s="8">
        <v>-100</v>
      </c>
      <c r="J134" s="8" t="s">
        <v>1747</v>
      </c>
      <c r="K134" s="25" t="s">
        <v>736</v>
      </c>
      <c r="L134" s="91" t="str">
        <f t="shared" si="19"/>
        <v>N/A</v>
      </c>
    </row>
    <row r="135" spans="1:12" x14ac:dyDescent="0.25">
      <c r="A135" s="114" t="s">
        <v>1199</v>
      </c>
      <c r="B135" s="21" t="s">
        <v>213</v>
      </c>
      <c r="C135" s="26">
        <v>28373.328089999999</v>
      </c>
      <c r="D135" s="7" t="str">
        <f t="shared" si="23"/>
        <v>N/A</v>
      </c>
      <c r="E135" s="26" t="s">
        <v>1747</v>
      </c>
      <c r="F135" s="7" t="str">
        <f t="shared" si="24"/>
        <v>N/A</v>
      </c>
      <c r="G135" s="26" t="s">
        <v>1747</v>
      </c>
      <c r="H135" s="7" t="str">
        <f t="shared" si="25"/>
        <v>N/A</v>
      </c>
      <c r="I135" s="8" t="s">
        <v>1747</v>
      </c>
      <c r="J135" s="8" t="s">
        <v>1747</v>
      </c>
      <c r="K135" s="25" t="s">
        <v>736</v>
      </c>
      <c r="L135" s="91" t="str">
        <f t="shared" si="19"/>
        <v>N/A</v>
      </c>
    </row>
    <row r="136" spans="1:12" x14ac:dyDescent="0.25">
      <c r="A136" s="114" t="s">
        <v>1200</v>
      </c>
      <c r="B136" s="21" t="s">
        <v>213</v>
      </c>
      <c r="C136" s="26">
        <v>30026374</v>
      </c>
      <c r="D136" s="7" t="str">
        <f t="shared" si="23"/>
        <v>N/A</v>
      </c>
      <c r="E136" s="26">
        <v>28281721</v>
      </c>
      <c r="F136" s="7" t="str">
        <f t="shared" si="24"/>
        <v>N/A</v>
      </c>
      <c r="G136" s="26">
        <v>25503001</v>
      </c>
      <c r="H136" s="7" t="str">
        <f t="shared" si="25"/>
        <v>N/A</v>
      </c>
      <c r="I136" s="8">
        <v>-5.81</v>
      </c>
      <c r="J136" s="8">
        <v>-9.83</v>
      </c>
      <c r="K136" s="25" t="s">
        <v>736</v>
      </c>
      <c r="L136" s="91" t="str">
        <f t="shared" si="19"/>
        <v>Yes</v>
      </c>
    </row>
    <row r="137" spans="1:12" x14ac:dyDescent="0.25">
      <c r="A137" s="114" t="s">
        <v>531</v>
      </c>
      <c r="B137" s="21" t="s">
        <v>213</v>
      </c>
      <c r="C137" s="22">
        <v>6785</v>
      </c>
      <c r="D137" s="7" t="str">
        <f t="shared" si="23"/>
        <v>N/A</v>
      </c>
      <c r="E137" s="22">
        <v>6223</v>
      </c>
      <c r="F137" s="7" t="str">
        <f t="shared" si="24"/>
        <v>N/A</v>
      </c>
      <c r="G137" s="22">
        <v>5585</v>
      </c>
      <c r="H137" s="7" t="str">
        <f t="shared" si="25"/>
        <v>N/A</v>
      </c>
      <c r="I137" s="8">
        <v>-8.2799999999999994</v>
      </c>
      <c r="J137" s="8">
        <v>-10.3</v>
      </c>
      <c r="K137" s="25" t="s">
        <v>736</v>
      </c>
      <c r="L137" s="91" t="str">
        <f t="shared" si="19"/>
        <v>Yes</v>
      </c>
    </row>
    <row r="138" spans="1:12" x14ac:dyDescent="0.25">
      <c r="A138" s="114" t="s">
        <v>1201</v>
      </c>
      <c r="B138" s="21" t="s">
        <v>213</v>
      </c>
      <c r="C138" s="26">
        <v>4425.4051583999999</v>
      </c>
      <c r="D138" s="7" t="str">
        <f t="shared" si="23"/>
        <v>N/A</v>
      </c>
      <c r="E138" s="26">
        <v>4544.7085006999996</v>
      </c>
      <c r="F138" s="7" t="str">
        <f t="shared" si="24"/>
        <v>N/A</v>
      </c>
      <c r="G138" s="26">
        <v>4566.3385854999997</v>
      </c>
      <c r="H138" s="7" t="str">
        <f t="shared" si="25"/>
        <v>N/A</v>
      </c>
      <c r="I138" s="8">
        <v>2.6960000000000002</v>
      </c>
      <c r="J138" s="8">
        <v>0.47589999999999999</v>
      </c>
      <c r="K138" s="25" t="s">
        <v>736</v>
      </c>
      <c r="L138" s="91" t="str">
        <f t="shared" si="19"/>
        <v>Yes</v>
      </c>
    </row>
    <row r="139" spans="1:12" x14ac:dyDescent="0.25">
      <c r="A139" s="140" t="s">
        <v>404</v>
      </c>
      <c r="B139" s="10" t="s">
        <v>213</v>
      </c>
      <c r="C139" s="10">
        <v>5302341585</v>
      </c>
      <c r="D139" s="7" t="str">
        <f t="shared" si="23"/>
        <v>N/A</v>
      </c>
      <c r="E139" s="10">
        <v>5000387661</v>
      </c>
      <c r="F139" s="7" t="str">
        <f t="shared" si="24"/>
        <v>N/A</v>
      </c>
      <c r="G139" s="10">
        <v>5605264622</v>
      </c>
      <c r="H139" s="7" t="str">
        <f t="shared" si="25"/>
        <v>N/A</v>
      </c>
      <c r="I139" s="8">
        <v>-5.69</v>
      </c>
      <c r="J139" s="8">
        <v>12.1</v>
      </c>
      <c r="K139" s="10" t="s">
        <v>213</v>
      </c>
      <c r="L139" s="91" t="str">
        <f t="shared" ref="L139:L158" si="26">IF(J139="Div by 0", "N/A", IF(K139="N/A","N/A", IF(J139&gt;VALUE(MID(K139,1,2)), "No", IF(J139&lt;-1*VALUE(MID(K139,1,2)), "No", "Yes"))))</f>
        <v>N/A</v>
      </c>
    </row>
    <row r="140" spans="1:12" x14ac:dyDescent="0.25">
      <c r="A140" s="140" t="s">
        <v>1202</v>
      </c>
      <c r="B140" s="10" t="s">
        <v>213</v>
      </c>
      <c r="C140" s="10">
        <v>5924.7614771999997</v>
      </c>
      <c r="D140" s="7" t="str">
        <f t="shared" si="23"/>
        <v>N/A</v>
      </c>
      <c r="E140" s="10">
        <v>5573.7169027999998</v>
      </c>
      <c r="F140" s="7" t="str">
        <f t="shared" si="24"/>
        <v>N/A</v>
      </c>
      <c r="G140" s="10">
        <v>6288.0175697000004</v>
      </c>
      <c r="H140" s="7" t="str">
        <f t="shared" si="25"/>
        <v>N/A</v>
      </c>
      <c r="I140" s="8">
        <v>-5.93</v>
      </c>
      <c r="J140" s="8">
        <v>12.82</v>
      </c>
      <c r="K140" s="10" t="s">
        <v>213</v>
      </c>
      <c r="L140" s="91" t="str">
        <f t="shared" si="26"/>
        <v>N/A</v>
      </c>
    </row>
    <row r="141" spans="1:12" x14ac:dyDescent="0.25">
      <c r="A141" s="140" t="s">
        <v>405</v>
      </c>
      <c r="B141" s="10" t="s">
        <v>213</v>
      </c>
      <c r="C141" s="10">
        <v>9079386</v>
      </c>
      <c r="D141" s="7" t="str">
        <f t="shared" si="23"/>
        <v>N/A</v>
      </c>
      <c r="E141" s="10">
        <v>7911548</v>
      </c>
      <c r="F141" s="7" t="str">
        <f t="shared" si="24"/>
        <v>N/A</v>
      </c>
      <c r="G141" s="10">
        <v>12905706</v>
      </c>
      <c r="H141" s="7" t="str">
        <f t="shared" si="25"/>
        <v>N/A</v>
      </c>
      <c r="I141" s="8">
        <v>-12.9</v>
      </c>
      <c r="J141" s="8">
        <v>63.12</v>
      </c>
      <c r="K141" s="10" t="s">
        <v>213</v>
      </c>
      <c r="L141" s="91" t="str">
        <f t="shared" si="26"/>
        <v>N/A</v>
      </c>
    </row>
    <row r="142" spans="1:12" x14ac:dyDescent="0.25">
      <c r="A142" s="140" t="s">
        <v>1203</v>
      </c>
      <c r="B142" s="10" t="s">
        <v>213</v>
      </c>
      <c r="C142" s="10">
        <v>8962.8687067999999</v>
      </c>
      <c r="D142" s="7" t="str">
        <f t="shared" si="23"/>
        <v>N/A</v>
      </c>
      <c r="E142" s="10">
        <v>7007.5713020000003</v>
      </c>
      <c r="F142" s="7" t="str">
        <f t="shared" si="24"/>
        <v>N/A</v>
      </c>
      <c r="G142" s="10">
        <v>12445.232400999999</v>
      </c>
      <c r="H142" s="7" t="str">
        <f t="shared" si="25"/>
        <v>N/A</v>
      </c>
      <c r="I142" s="8">
        <v>-21.8</v>
      </c>
      <c r="J142" s="8">
        <v>77.599999999999994</v>
      </c>
      <c r="K142" s="10" t="s">
        <v>213</v>
      </c>
      <c r="L142" s="91" t="str">
        <f t="shared" si="26"/>
        <v>N/A</v>
      </c>
    </row>
    <row r="143" spans="1:12" x14ac:dyDescent="0.25">
      <c r="A143" s="140" t="s">
        <v>406</v>
      </c>
      <c r="B143" s="10" t="s">
        <v>213</v>
      </c>
      <c r="C143" s="10">
        <v>31317797</v>
      </c>
      <c r="D143" s="7" t="str">
        <f t="shared" si="23"/>
        <v>N/A</v>
      </c>
      <c r="E143" s="10">
        <v>34622846</v>
      </c>
      <c r="F143" s="7" t="str">
        <f t="shared" si="24"/>
        <v>N/A</v>
      </c>
      <c r="G143" s="10">
        <v>35667005</v>
      </c>
      <c r="H143" s="7" t="str">
        <f t="shared" si="25"/>
        <v>N/A</v>
      </c>
      <c r="I143" s="8">
        <v>10.55</v>
      </c>
      <c r="J143" s="8">
        <v>3.016</v>
      </c>
      <c r="K143" s="10" t="s">
        <v>213</v>
      </c>
      <c r="L143" s="91" t="str">
        <f t="shared" si="26"/>
        <v>N/A</v>
      </c>
    </row>
    <row r="144" spans="1:12" x14ac:dyDescent="0.25">
      <c r="A144" s="140" t="s">
        <v>1204</v>
      </c>
      <c r="B144" s="10" t="s">
        <v>213</v>
      </c>
      <c r="C144" s="10">
        <v>398.48581281000003</v>
      </c>
      <c r="D144" s="7" t="str">
        <f t="shared" si="23"/>
        <v>N/A</v>
      </c>
      <c r="E144" s="10">
        <v>421.38192660999999</v>
      </c>
      <c r="F144" s="7" t="str">
        <f t="shared" si="24"/>
        <v>N/A</v>
      </c>
      <c r="G144" s="10">
        <v>428.14449138999998</v>
      </c>
      <c r="H144" s="7" t="str">
        <f t="shared" si="25"/>
        <v>N/A</v>
      </c>
      <c r="I144" s="8">
        <v>5.7460000000000004</v>
      </c>
      <c r="J144" s="8">
        <v>1.605</v>
      </c>
      <c r="K144" s="10" t="s">
        <v>213</v>
      </c>
      <c r="L144" s="91" t="str">
        <f t="shared" si="26"/>
        <v>N/A</v>
      </c>
    </row>
    <row r="145" spans="1:13" x14ac:dyDescent="0.25">
      <c r="A145" s="140" t="s">
        <v>407</v>
      </c>
      <c r="B145" s="10" t="s">
        <v>213</v>
      </c>
      <c r="C145" s="10">
        <v>30083918</v>
      </c>
      <c r="D145" s="7" t="str">
        <f t="shared" si="23"/>
        <v>N/A</v>
      </c>
      <c r="E145" s="10">
        <v>23667926</v>
      </c>
      <c r="F145" s="7" t="str">
        <f t="shared" si="24"/>
        <v>N/A</v>
      </c>
      <c r="G145" s="10">
        <v>35849718</v>
      </c>
      <c r="H145" s="7" t="str">
        <f t="shared" si="25"/>
        <v>N/A</v>
      </c>
      <c r="I145" s="8">
        <v>-21.3</v>
      </c>
      <c r="J145" s="8">
        <v>51.47</v>
      </c>
      <c r="K145" s="10" t="s">
        <v>213</v>
      </c>
      <c r="L145" s="91" t="str">
        <f t="shared" si="26"/>
        <v>N/A</v>
      </c>
    </row>
    <row r="146" spans="1:13" x14ac:dyDescent="0.25">
      <c r="A146" s="140" t="s">
        <v>1205</v>
      </c>
      <c r="B146" s="10" t="s">
        <v>213</v>
      </c>
      <c r="C146" s="10">
        <v>3716.3579988000001</v>
      </c>
      <c r="D146" s="7" t="str">
        <f t="shared" si="23"/>
        <v>N/A</v>
      </c>
      <c r="E146" s="10">
        <v>3150.6823749</v>
      </c>
      <c r="F146" s="7" t="str">
        <f t="shared" si="24"/>
        <v>N/A</v>
      </c>
      <c r="G146" s="10">
        <v>4019.0266815999998</v>
      </c>
      <c r="H146" s="7" t="str">
        <f t="shared" si="25"/>
        <v>N/A</v>
      </c>
      <c r="I146" s="8">
        <v>-15.2</v>
      </c>
      <c r="J146" s="8">
        <v>27.56</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91" t="str">
        <f t="shared" si="26"/>
        <v>N/A</v>
      </c>
    </row>
    <row r="149" spans="1:13" x14ac:dyDescent="0.25">
      <c r="A149" s="140"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91" t="str">
        <f t="shared" si="26"/>
        <v>N/A</v>
      </c>
    </row>
    <row r="150" spans="1:13" x14ac:dyDescent="0.25">
      <c r="A150" s="140" t="s">
        <v>1207</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14684487</v>
      </c>
      <c r="D153" s="7" t="str">
        <f t="shared" si="27"/>
        <v>N/A</v>
      </c>
      <c r="E153" s="10">
        <v>10048597</v>
      </c>
      <c r="F153" s="7" t="str">
        <f t="shared" si="28"/>
        <v>N/A</v>
      </c>
      <c r="G153" s="10">
        <v>9005798</v>
      </c>
      <c r="H153" s="7" t="str">
        <f t="shared" si="29"/>
        <v>N/A</v>
      </c>
      <c r="I153" s="8">
        <v>-31.6</v>
      </c>
      <c r="J153" s="8">
        <v>-10.4</v>
      </c>
      <c r="K153" s="10" t="s">
        <v>213</v>
      </c>
      <c r="L153" s="91" t="str">
        <f t="shared" si="26"/>
        <v>N/A</v>
      </c>
      <c r="M153" s="31"/>
    </row>
    <row r="154" spans="1:13" x14ac:dyDescent="0.25">
      <c r="A154" s="140" t="s">
        <v>1209</v>
      </c>
      <c r="B154" s="10" t="s">
        <v>213</v>
      </c>
      <c r="C154" s="10">
        <v>56478.796154000003</v>
      </c>
      <c r="D154" s="7" t="str">
        <f t="shared" si="27"/>
        <v>N/A</v>
      </c>
      <c r="E154" s="10">
        <v>46521.282406999999</v>
      </c>
      <c r="F154" s="7" t="str">
        <f t="shared" si="28"/>
        <v>N/A</v>
      </c>
      <c r="G154" s="10">
        <v>50032.211110999997</v>
      </c>
      <c r="H154" s="7" t="str">
        <f t="shared" si="29"/>
        <v>N/A</v>
      </c>
      <c r="I154" s="8">
        <v>-17.600000000000001</v>
      </c>
      <c r="J154" s="8">
        <v>7.5469999999999997</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2236.0736912000002</v>
      </c>
      <c r="D164" s="78" t="str">
        <f t="shared" ref="D164" si="31">IF($B164="N/A","N/A",IF(C164&gt;10,"No",IF(C164&lt;-10,"No","Yes")))</f>
        <v>N/A</v>
      </c>
      <c r="E164" s="77">
        <v>2041.7644398</v>
      </c>
      <c r="F164" s="78" t="str">
        <f t="shared" ref="F164" si="32">IF($B164="N/A","N/A",IF(E164&gt;10,"No",IF(E164&lt;-10,"No","Yes")))</f>
        <v>N/A</v>
      </c>
      <c r="G164" s="77">
        <v>2146.2095751000002</v>
      </c>
      <c r="H164" s="78" t="str">
        <f t="shared" ref="H164" si="33">IF($B164="N/A","N/A",IF(G164&gt;10,"No",IF(G164&lt;-10,"No","Yes")))</f>
        <v>N/A</v>
      </c>
      <c r="I164" s="79">
        <v>-8.69</v>
      </c>
      <c r="J164" s="79">
        <v>5.1150000000000002</v>
      </c>
      <c r="K164" s="80" t="s">
        <v>736</v>
      </c>
      <c r="L164" s="93" t="str">
        <f>IF(J164="Div by 0", "N/A", IF(OR(J164="N/A",K164="N/A"),"N/A", IF(J164&gt;VALUE(MID(K164,1,2)), "No", IF(J164&lt;-1*VALUE(MID(K164,1,2)), "No", "Yes"))))</f>
        <v>Yes</v>
      </c>
      <c r="N164" s="32"/>
    </row>
    <row r="165" spans="1:16" x14ac:dyDescent="0.25">
      <c r="A165" s="140" t="s">
        <v>1214</v>
      </c>
      <c r="B165" s="10" t="s">
        <v>213</v>
      </c>
      <c r="C165" s="10">
        <v>2252.5100195</v>
      </c>
      <c r="D165" s="7" t="str">
        <f t="shared" ref="D165:D171" si="34">IF($B165="N/A","N/A",IF(C165&gt;10,"No",IF(C165&lt;-10,"No","Yes")))</f>
        <v>N/A</v>
      </c>
      <c r="E165" s="10">
        <v>2057.1098634</v>
      </c>
      <c r="F165" s="7" t="str">
        <f t="shared" ref="F165:F171" si="35">IF($B165="N/A","N/A",IF(E165&gt;10,"No",IF(E165&lt;-10,"No","Yes")))</f>
        <v>N/A</v>
      </c>
      <c r="G165" s="10">
        <v>2161.0863972000002</v>
      </c>
      <c r="H165" s="7" t="str">
        <f t="shared" ref="H165:H171" si="36">IF($B165="N/A","N/A",IF(G165&gt;10,"No",IF(G165&lt;-10,"No","Yes")))</f>
        <v>N/A</v>
      </c>
      <c r="I165" s="8">
        <v>-8.67</v>
      </c>
      <c r="J165" s="8">
        <v>5.0540000000000003</v>
      </c>
      <c r="K165" s="25" t="s">
        <v>736</v>
      </c>
      <c r="L165" s="91" t="str">
        <f>IF(J165="Div by 0", "N/A", IF(OR(J165="N/A",K165="N/A"),"N/A", IF(J165&gt;VALUE(MID(K165,1,2)), "No", IF(J165&lt;-1*VALUE(MID(K165,1,2)), "No", "Yes"))))</f>
        <v>Yes</v>
      </c>
      <c r="N165" s="32"/>
    </row>
    <row r="166" spans="1:16" x14ac:dyDescent="0.25">
      <c r="A166" s="140" t="s">
        <v>1215</v>
      </c>
      <c r="B166" s="10" t="s">
        <v>213</v>
      </c>
      <c r="C166" s="10">
        <v>1813.1293244999999</v>
      </c>
      <c r="D166" s="7" t="str">
        <f t="shared" si="34"/>
        <v>N/A</v>
      </c>
      <c r="E166" s="10">
        <v>1629.5392670000001</v>
      </c>
      <c r="F166" s="7" t="str">
        <f t="shared" si="35"/>
        <v>N/A</v>
      </c>
      <c r="G166" s="10">
        <v>1765.2371324000001</v>
      </c>
      <c r="H166" s="7" t="str">
        <f t="shared" si="36"/>
        <v>N/A</v>
      </c>
      <c r="I166" s="8">
        <v>-10.1</v>
      </c>
      <c r="J166" s="8">
        <v>8.327</v>
      </c>
      <c r="K166" s="25" t="s">
        <v>736</v>
      </c>
      <c r="L166" s="91" t="str">
        <f t="shared" ref="L166" si="37">IF(J166="Div by 0", "N/A", IF(OR(J166="N/A",K166="N/A"),"N/A", IF(J166&gt;VALUE(MID(K166,1,2)), "No", IF(J166&lt;-1*VALUE(MID(K166,1,2)), "No", "Yes"))))</f>
        <v>Yes</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898656</v>
      </c>
      <c r="D6" s="7" t="str">
        <f t="shared" ref="D6:D11" si="0">IF($B6="N/A","N/A",IF(C6&gt;10,"No",IF(C6&lt;-10,"No","Yes")))</f>
        <v>N/A</v>
      </c>
      <c r="E6" s="1">
        <v>900764</v>
      </c>
      <c r="F6" s="7" t="str">
        <f t="shared" ref="F6:F11" si="1">IF($B6="N/A","N/A",IF(E6&gt;10,"No",IF(E6&lt;-10,"No","Yes")))</f>
        <v>N/A</v>
      </c>
      <c r="G6" s="1">
        <v>895508</v>
      </c>
      <c r="H6" s="7" t="str">
        <f t="shared" ref="H6:H11" si="2">IF($B6="N/A","N/A",IF(G6&gt;10,"No",IF(G6&lt;-10,"No","Yes")))</f>
        <v>N/A</v>
      </c>
      <c r="I6" s="8">
        <v>0.2346</v>
      </c>
      <c r="J6" s="8">
        <v>-0.58399999999999996</v>
      </c>
      <c r="K6" s="1" t="s">
        <v>736</v>
      </c>
      <c r="L6" s="91" t="str">
        <f t="shared" ref="L6:L14" si="3">IF(J6="Div by 0", "N/A", IF(K6="N/A","N/A", IF(J6&gt;VALUE(MID(K6,1,2)), "No", IF(J6&lt;-1*VALUE(MID(K6,1,2)), "No", "Yes"))))</f>
        <v>Yes</v>
      </c>
    </row>
    <row r="7" spans="1:12" x14ac:dyDescent="0.25">
      <c r="A7" s="123" t="s">
        <v>100</v>
      </c>
      <c r="B7" s="25" t="s">
        <v>213</v>
      </c>
      <c r="C7" s="1">
        <v>59981</v>
      </c>
      <c r="D7" s="7" t="str">
        <f t="shared" si="0"/>
        <v>N/A</v>
      </c>
      <c r="E7" s="1">
        <v>59112</v>
      </c>
      <c r="F7" s="7" t="str">
        <f t="shared" si="1"/>
        <v>N/A</v>
      </c>
      <c r="G7" s="1">
        <v>58850</v>
      </c>
      <c r="H7" s="7" t="str">
        <f t="shared" si="2"/>
        <v>N/A</v>
      </c>
      <c r="I7" s="8">
        <v>-1.45</v>
      </c>
      <c r="J7" s="8">
        <v>-0.443</v>
      </c>
      <c r="K7" s="25" t="s">
        <v>736</v>
      </c>
      <c r="L7" s="91" t="str">
        <f t="shared" si="3"/>
        <v>Yes</v>
      </c>
    </row>
    <row r="8" spans="1:12" x14ac:dyDescent="0.25">
      <c r="A8" s="123" t="s">
        <v>101</v>
      </c>
      <c r="B8" s="25" t="s">
        <v>213</v>
      </c>
      <c r="C8" s="1">
        <v>200980</v>
      </c>
      <c r="D8" s="7" t="str">
        <f t="shared" si="0"/>
        <v>N/A</v>
      </c>
      <c r="E8" s="1">
        <v>196687</v>
      </c>
      <c r="F8" s="7" t="str">
        <f t="shared" si="1"/>
        <v>N/A</v>
      </c>
      <c r="G8" s="1">
        <v>194480</v>
      </c>
      <c r="H8" s="7" t="str">
        <f t="shared" si="2"/>
        <v>N/A</v>
      </c>
      <c r="I8" s="8">
        <v>-2.14</v>
      </c>
      <c r="J8" s="8">
        <v>-1.1200000000000001</v>
      </c>
      <c r="K8" s="25" t="s">
        <v>736</v>
      </c>
      <c r="L8" s="91" t="str">
        <f t="shared" si="3"/>
        <v>Yes</v>
      </c>
    </row>
    <row r="9" spans="1:12" x14ac:dyDescent="0.25">
      <c r="A9" s="123" t="s">
        <v>104</v>
      </c>
      <c r="B9" s="25" t="s">
        <v>213</v>
      </c>
      <c r="C9" s="1">
        <v>494425</v>
      </c>
      <c r="D9" s="7" t="str">
        <f t="shared" si="0"/>
        <v>N/A</v>
      </c>
      <c r="E9" s="1">
        <v>503448</v>
      </c>
      <c r="F9" s="7" t="str">
        <f t="shared" si="1"/>
        <v>N/A</v>
      </c>
      <c r="G9" s="1">
        <v>506237</v>
      </c>
      <c r="H9" s="7" t="str">
        <f t="shared" si="2"/>
        <v>N/A</v>
      </c>
      <c r="I9" s="8">
        <v>1.825</v>
      </c>
      <c r="J9" s="8">
        <v>0.55400000000000005</v>
      </c>
      <c r="K9" s="25" t="s">
        <v>736</v>
      </c>
      <c r="L9" s="91" t="str">
        <f t="shared" si="3"/>
        <v>Yes</v>
      </c>
    </row>
    <row r="10" spans="1:12" x14ac:dyDescent="0.25">
      <c r="A10" s="123" t="s">
        <v>105</v>
      </c>
      <c r="B10" s="25" t="s">
        <v>213</v>
      </c>
      <c r="C10" s="1">
        <v>143270</v>
      </c>
      <c r="D10" s="7" t="str">
        <f t="shared" si="0"/>
        <v>N/A</v>
      </c>
      <c r="E10" s="1">
        <v>141517</v>
      </c>
      <c r="F10" s="7" t="str">
        <f t="shared" si="1"/>
        <v>N/A</v>
      </c>
      <c r="G10" s="1">
        <v>135941</v>
      </c>
      <c r="H10" s="7" t="str">
        <f t="shared" si="2"/>
        <v>N/A</v>
      </c>
      <c r="I10" s="8">
        <v>-1.22</v>
      </c>
      <c r="J10" s="8">
        <v>-3.94</v>
      </c>
      <c r="K10" s="25" t="s">
        <v>736</v>
      </c>
      <c r="L10" s="91" t="str">
        <f t="shared" si="3"/>
        <v>Yes</v>
      </c>
    </row>
    <row r="11" spans="1:12" x14ac:dyDescent="0.25">
      <c r="A11" s="123" t="s">
        <v>77</v>
      </c>
      <c r="B11" s="1" t="s">
        <v>213</v>
      </c>
      <c r="C11" s="1">
        <v>740989.17</v>
      </c>
      <c r="D11" s="7" t="str">
        <f t="shared" si="0"/>
        <v>N/A</v>
      </c>
      <c r="E11" s="1">
        <v>739522.54</v>
      </c>
      <c r="F11" s="7" t="str">
        <f t="shared" si="1"/>
        <v>N/A</v>
      </c>
      <c r="G11" s="1">
        <v>736480.58</v>
      </c>
      <c r="H11" s="7" t="str">
        <f t="shared" si="2"/>
        <v>N/A</v>
      </c>
      <c r="I11" s="8">
        <v>-0.19800000000000001</v>
      </c>
      <c r="J11" s="8">
        <v>-0.41099999999999998</v>
      </c>
      <c r="K11" s="1" t="s">
        <v>737</v>
      </c>
      <c r="L11" s="91" t="str">
        <f t="shared" si="3"/>
        <v>Yes</v>
      </c>
    </row>
    <row r="12" spans="1:12" x14ac:dyDescent="0.25">
      <c r="A12" s="123" t="s">
        <v>115</v>
      </c>
      <c r="B12" s="1" t="s">
        <v>213</v>
      </c>
      <c r="C12" s="1">
        <v>112112</v>
      </c>
      <c r="D12" s="1" t="s">
        <v>213</v>
      </c>
      <c r="E12" s="1">
        <v>111034</v>
      </c>
      <c r="F12" s="1" t="s">
        <v>213</v>
      </c>
      <c r="G12" s="1">
        <v>110481</v>
      </c>
      <c r="H12" s="1" t="s">
        <v>213</v>
      </c>
      <c r="I12" s="8">
        <v>-0.96199999999999997</v>
      </c>
      <c r="J12" s="8">
        <v>-0.498</v>
      </c>
      <c r="K12" s="1" t="s">
        <v>737</v>
      </c>
      <c r="L12" s="91" t="str">
        <f t="shared" si="3"/>
        <v>Yes</v>
      </c>
    </row>
    <row r="13" spans="1:12" x14ac:dyDescent="0.25">
      <c r="A13" s="123" t="s">
        <v>447</v>
      </c>
      <c r="B13" s="1" t="s">
        <v>213</v>
      </c>
      <c r="C13" s="1">
        <v>58372</v>
      </c>
      <c r="D13" s="1" t="s">
        <v>213</v>
      </c>
      <c r="E13" s="1">
        <v>57449</v>
      </c>
      <c r="F13" s="1" t="s">
        <v>213</v>
      </c>
      <c r="G13" s="1">
        <v>57057</v>
      </c>
      <c r="H13" s="1" t="s">
        <v>213</v>
      </c>
      <c r="I13" s="8">
        <v>-1.58</v>
      </c>
      <c r="J13" s="8">
        <v>-0.68200000000000005</v>
      </c>
      <c r="K13" s="1" t="s">
        <v>737</v>
      </c>
      <c r="L13" s="91" t="str">
        <f t="shared" si="3"/>
        <v>Yes</v>
      </c>
    </row>
    <row r="14" spans="1:12" x14ac:dyDescent="0.25">
      <c r="A14" s="123" t="s">
        <v>448</v>
      </c>
      <c r="B14" s="1" t="s">
        <v>213</v>
      </c>
      <c r="C14" s="1">
        <v>53023</v>
      </c>
      <c r="D14" s="1" t="s">
        <v>213</v>
      </c>
      <c r="E14" s="1">
        <v>52842</v>
      </c>
      <c r="F14" s="1" t="s">
        <v>213</v>
      </c>
      <c r="G14" s="1">
        <v>52724</v>
      </c>
      <c r="H14" s="1" t="s">
        <v>213</v>
      </c>
      <c r="I14" s="8">
        <v>-0.34100000000000003</v>
      </c>
      <c r="J14" s="8">
        <v>-0.223</v>
      </c>
      <c r="K14" s="1" t="s">
        <v>737</v>
      </c>
      <c r="L14" s="91" t="str">
        <f t="shared" si="3"/>
        <v>Yes</v>
      </c>
    </row>
    <row r="15" spans="1:12" x14ac:dyDescent="0.25">
      <c r="A15" s="122" t="s">
        <v>58</v>
      </c>
      <c r="B15" s="25" t="s">
        <v>213</v>
      </c>
      <c r="C15" s="10">
        <v>5310158197</v>
      </c>
      <c r="D15" s="7" t="str">
        <f t="shared" ref="D15:D20" si="4">IF($B15="N/A","N/A",IF(C15&gt;10,"No",IF(C15&lt;-10,"No","Yes")))</f>
        <v>N/A</v>
      </c>
      <c r="E15" s="10">
        <v>5008341163</v>
      </c>
      <c r="F15" s="7" t="str">
        <f t="shared" ref="F15:F20" si="5">IF($B15="N/A","N/A",IF(E15&gt;10,"No",IF(E15&lt;-10,"No","Yes")))</f>
        <v>N/A</v>
      </c>
      <c r="G15" s="10">
        <v>5618150192</v>
      </c>
      <c r="H15" s="7" t="str">
        <f t="shared" ref="H15:H20" si="6">IF($B15="N/A","N/A",IF(G15&gt;10,"No",IF(G15&lt;-10,"No","Yes")))</f>
        <v>N/A</v>
      </c>
      <c r="I15" s="8">
        <v>-5.68</v>
      </c>
      <c r="J15" s="8">
        <v>12.18</v>
      </c>
      <c r="K15" s="25" t="s">
        <v>736</v>
      </c>
      <c r="L15" s="91" t="str">
        <f t="shared" ref="L15:L20" si="7">IF(J15="Div by 0", "N/A", IF(K15="N/A","N/A", IF(J15&gt;VALUE(MID(K15,1,2)), "No", IF(J15&lt;-1*VALUE(MID(K15,1,2)), "No", "Yes"))))</f>
        <v>Yes</v>
      </c>
    </row>
    <row r="16" spans="1:12" x14ac:dyDescent="0.25">
      <c r="A16" s="122" t="s">
        <v>1118</v>
      </c>
      <c r="B16" s="25" t="s">
        <v>213</v>
      </c>
      <c r="C16" s="10">
        <v>5908.9998808999999</v>
      </c>
      <c r="D16" s="7" t="str">
        <f t="shared" si="4"/>
        <v>N/A</v>
      </c>
      <c r="E16" s="10">
        <v>5560.1036043000004</v>
      </c>
      <c r="F16" s="7" t="str">
        <f t="shared" si="5"/>
        <v>N/A</v>
      </c>
      <c r="G16" s="10">
        <v>6273.7018452000002</v>
      </c>
      <c r="H16" s="7" t="str">
        <f t="shared" si="6"/>
        <v>N/A</v>
      </c>
      <c r="I16" s="8">
        <v>-5.9</v>
      </c>
      <c r="J16" s="8">
        <v>12.83</v>
      </c>
      <c r="K16" s="25" t="s">
        <v>736</v>
      </c>
      <c r="L16" s="91" t="str">
        <f t="shared" si="7"/>
        <v>Yes</v>
      </c>
    </row>
    <row r="17" spans="1:12" x14ac:dyDescent="0.25">
      <c r="A17" s="122" t="s">
        <v>1218</v>
      </c>
      <c r="B17" s="25" t="s">
        <v>213</v>
      </c>
      <c r="C17" s="10">
        <v>14682.946465999999</v>
      </c>
      <c r="D17" s="7" t="str">
        <f t="shared" si="4"/>
        <v>N/A</v>
      </c>
      <c r="E17" s="10">
        <v>15126.000271000001</v>
      </c>
      <c r="F17" s="7" t="str">
        <f t="shared" si="5"/>
        <v>N/A</v>
      </c>
      <c r="G17" s="10">
        <v>16860.46226</v>
      </c>
      <c r="H17" s="7" t="str">
        <f t="shared" si="6"/>
        <v>N/A</v>
      </c>
      <c r="I17" s="8">
        <v>3.0169999999999999</v>
      </c>
      <c r="J17" s="8">
        <v>11.47</v>
      </c>
      <c r="K17" s="25" t="s">
        <v>736</v>
      </c>
      <c r="L17" s="91" t="str">
        <f t="shared" si="7"/>
        <v>Yes</v>
      </c>
    </row>
    <row r="18" spans="1:12" x14ac:dyDescent="0.25">
      <c r="A18" s="122" t="s">
        <v>1219</v>
      </c>
      <c r="B18" s="25" t="s">
        <v>213</v>
      </c>
      <c r="C18" s="10">
        <v>12252.073326</v>
      </c>
      <c r="D18" s="7" t="str">
        <f t="shared" si="4"/>
        <v>N/A</v>
      </c>
      <c r="E18" s="10">
        <v>11648.855318</v>
      </c>
      <c r="F18" s="7" t="str">
        <f t="shared" si="5"/>
        <v>N/A</v>
      </c>
      <c r="G18" s="10">
        <v>13607.965935</v>
      </c>
      <c r="H18" s="7" t="str">
        <f t="shared" si="6"/>
        <v>N/A</v>
      </c>
      <c r="I18" s="8">
        <v>-4.92</v>
      </c>
      <c r="J18" s="8">
        <v>16.82</v>
      </c>
      <c r="K18" s="25" t="s">
        <v>736</v>
      </c>
      <c r="L18" s="91" t="str">
        <f t="shared" si="7"/>
        <v>Yes</v>
      </c>
    </row>
    <row r="19" spans="1:12" x14ac:dyDescent="0.25">
      <c r="A19" s="122" t="s">
        <v>1220</v>
      </c>
      <c r="B19" s="25" t="s">
        <v>213</v>
      </c>
      <c r="C19" s="10">
        <v>2676.4121110000001</v>
      </c>
      <c r="D19" s="7" t="str">
        <f t="shared" si="4"/>
        <v>N/A</v>
      </c>
      <c r="E19" s="10">
        <v>2491.0556959</v>
      </c>
      <c r="F19" s="7" t="str">
        <f t="shared" si="5"/>
        <v>N/A</v>
      </c>
      <c r="G19" s="10">
        <v>2683.564374</v>
      </c>
      <c r="H19" s="7" t="str">
        <f t="shared" si="6"/>
        <v>N/A</v>
      </c>
      <c r="I19" s="8">
        <v>-6.93</v>
      </c>
      <c r="J19" s="8">
        <v>7.7279999999999998</v>
      </c>
      <c r="K19" s="25" t="s">
        <v>736</v>
      </c>
      <c r="L19" s="91" t="str">
        <f t="shared" si="7"/>
        <v>Yes</v>
      </c>
    </row>
    <row r="20" spans="1:12" x14ac:dyDescent="0.25">
      <c r="A20" s="122" t="s">
        <v>1221</v>
      </c>
      <c r="B20" s="25" t="s">
        <v>213</v>
      </c>
      <c r="C20" s="10">
        <v>4493.2898025000004</v>
      </c>
      <c r="D20" s="7" t="str">
        <f t="shared" si="4"/>
        <v>N/A</v>
      </c>
      <c r="E20" s="10">
        <v>4020.1362451</v>
      </c>
      <c r="F20" s="7" t="str">
        <f t="shared" si="5"/>
        <v>N/A</v>
      </c>
      <c r="G20" s="10">
        <v>4567.5344083</v>
      </c>
      <c r="H20" s="7" t="str">
        <f t="shared" si="6"/>
        <v>N/A</v>
      </c>
      <c r="I20" s="8">
        <v>-10.5</v>
      </c>
      <c r="J20" s="8">
        <v>13.62</v>
      </c>
      <c r="K20" s="25" t="s">
        <v>736</v>
      </c>
      <c r="L20" s="91" t="str">
        <f t="shared" si="7"/>
        <v>Yes</v>
      </c>
    </row>
    <row r="21" spans="1:12" x14ac:dyDescent="0.25">
      <c r="A21" s="114" t="s">
        <v>1122</v>
      </c>
      <c r="B21" s="25" t="s">
        <v>213</v>
      </c>
      <c r="C21" s="10">
        <v>6109.8540333999999</v>
      </c>
      <c r="D21" s="7" t="str">
        <f t="shared" ref="D21:D22" si="8">IF($B21="N/A","N/A",IF(C21&gt;10,"No",IF(C21&lt;-10,"No","Yes")))</f>
        <v>N/A</v>
      </c>
      <c r="E21" s="10">
        <v>5724.5763147999996</v>
      </c>
      <c r="F21" s="7" t="str">
        <f t="shared" ref="F21:F22" si="9">IF($B21="N/A","N/A",IF(E21&gt;10,"No",IF(E21&lt;-10,"No","Yes")))</f>
        <v>N/A</v>
      </c>
      <c r="G21" s="10">
        <v>6480.2275332999998</v>
      </c>
      <c r="H21" s="7" t="str">
        <f t="shared" ref="H21:H22" si="10">IF($B21="N/A","N/A",IF(G21&gt;10,"No",IF(G21&lt;-10,"No","Yes")))</f>
        <v>N/A</v>
      </c>
      <c r="I21" s="8">
        <v>-6.31</v>
      </c>
      <c r="J21" s="8">
        <v>13.2</v>
      </c>
      <c r="K21" s="25" t="s">
        <v>736</v>
      </c>
      <c r="L21" s="91" t="str">
        <f>IF(J21="Div by 0", "N/A", IF(OR(J21="N/A",K21="N/A"),"N/A", IF(J21&gt;VALUE(MID(K21,1,2)), "No", IF(J21&lt;-1*VALUE(MID(K21,1,2)), "No", "Yes"))))</f>
        <v>Yes</v>
      </c>
    </row>
    <row r="22" spans="1:12" x14ac:dyDescent="0.25">
      <c r="A22" s="114" t="s">
        <v>1123</v>
      </c>
      <c r="B22" s="25" t="s">
        <v>213</v>
      </c>
      <c r="C22" s="10">
        <v>5647.9015732999997</v>
      </c>
      <c r="D22" s="7" t="str">
        <f t="shared" si="8"/>
        <v>N/A</v>
      </c>
      <c r="E22" s="10">
        <v>5347.5616319000001</v>
      </c>
      <c r="F22" s="7" t="str">
        <f t="shared" si="9"/>
        <v>N/A</v>
      </c>
      <c r="G22" s="10">
        <v>6009.6931897000004</v>
      </c>
      <c r="H22" s="7" t="str">
        <f t="shared" si="10"/>
        <v>N/A</v>
      </c>
      <c r="I22" s="8">
        <v>-5.32</v>
      </c>
      <c r="J22" s="8">
        <v>12.38</v>
      </c>
      <c r="K22" s="25" t="s">
        <v>736</v>
      </c>
      <c r="L22" s="91" t="str">
        <f>IF(J22="Div by 0", "N/A", IF(OR(J22="N/A",K22="N/A"),"N/A", IF(J22&gt;VALUE(MID(K22,1,2)), "No", IF(J22&lt;-1*VALUE(MID(K22,1,2)), "No", "Yes"))))</f>
        <v>Yes</v>
      </c>
    </row>
    <row r="23" spans="1:12" x14ac:dyDescent="0.25">
      <c r="A23" s="122" t="s">
        <v>1222</v>
      </c>
      <c r="B23" s="25" t="s">
        <v>213</v>
      </c>
      <c r="C23" s="10">
        <v>12025.729146</v>
      </c>
      <c r="D23" s="7" t="str">
        <f>IF($B23="N/A","N/A",IF(C23&gt;10,"No",IF(C23&lt;-10,"No","Yes")))</f>
        <v>N/A</v>
      </c>
      <c r="E23" s="10">
        <v>12416.132868999999</v>
      </c>
      <c r="F23" s="7" t="str">
        <f>IF($B23="N/A","N/A",IF(E23&gt;10,"No",IF(E23&lt;-10,"No","Yes")))</f>
        <v>N/A</v>
      </c>
      <c r="G23" s="10">
        <v>13664.381369000001</v>
      </c>
      <c r="H23" s="7" t="str">
        <f>IF($B23="N/A","N/A",IF(G23&gt;10,"No",IF(G23&lt;-10,"No","Yes")))</f>
        <v>N/A</v>
      </c>
      <c r="I23" s="8">
        <v>3.246</v>
      </c>
      <c r="J23" s="8">
        <v>10.050000000000001</v>
      </c>
      <c r="K23" s="25" t="s">
        <v>736</v>
      </c>
      <c r="L23" s="91" t="str">
        <f>IF(J23="Div by 0", "N/A", IF(K23="N/A","N/A", IF(J23&gt;VALUE(MID(K23,1,2)), "No", IF(J23&lt;-1*VALUE(MID(K23,1,2)), "No", "Yes"))))</f>
        <v>Yes</v>
      </c>
    </row>
    <row r="24" spans="1:12" x14ac:dyDescent="0.25">
      <c r="A24" s="122" t="s">
        <v>1223</v>
      </c>
      <c r="B24" s="25" t="s">
        <v>213</v>
      </c>
      <c r="C24" s="10">
        <v>14621.851333000001</v>
      </c>
      <c r="D24" s="7" t="str">
        <f>IF($B24="N/A","N/A",IF(C24&gt;10,"No",IF(C24&lt;-10,"No","Yes")))</f>
        <v>N/A</v>
      </c>
      <c r="E24" s="10">
        <v>15050.613413999999</v>
      </c>
      <c r="F24" s="7" t="str">
        <f>IF($B24="N/A","N/A",IF(E24&gt;10,"No",IF(E24&lt;-10,"No","Yes")))</f>
        <v>N/A</v>
      </c>
      <c r="G24" s="10">
        <v>16710.411587999999</v>
      </c>
      <c r="H24" s="7" t="str">
        <f>IF($B24="N/A","N/A",IF(G24&gt;10,"No",IF(G24&lt;-10,"No","Yes")))</f>
        <v>N/A</v>
      </c>
      <c r="I24" s="8">
        <v>2.9319999999999999</v>
      </c>
      <c r="J24" s="8">
        <v>11.03</v>
      </c>
      <c r="K24" s="25" t="s">
        <v>736</v>
      </c>
      <c r="L24" s="91" t="str">
        <f>IF(J24="Div by 0", "N/A", IF(K24="N/A","N/A", IF(J24&gt;VALUE(MID(K24,1,2)), "No", IF(J24&lt;-1*VALUE(MID(K24,1,2)), "No", "Yes"))))</f>
        <v>Yes</v>
      </c>
    </row>
    <row r="25" spans="1:12" x14ac:dyDescent="0.25">
      <c r="A25" s="122" t="s">
        <v>1224</v>
      </c>
      <c r="B25" s="25" t="s">
        <v>213</v>
      </c>
      <c r="C25" s="10">
        <v>9252.7254776000009</v>
      </c>
      <c r="D25" s="7" t="str">
        <f>IF($B25="N/A","N/A",IF(C25&gt;10,"No",IF(C25&lt;-10,"No","Yes")))</f>
        <v>N/A</v>
      </c>
      <c r="E25" s="10">
        <v>9686.6459066999996</v>
      </c>
      <c r="F25" s="7" t="str">
        <f>IF($B25="N/A","N/A",IF(E25&gt;10,"No",IF(E25&lt;-10,"No","Yes")))</f>
        <v>N/A</v>
      </c>
      <c r="G25" s="10">
        <v>10516.332979000001</v>
      </c>
      <c r="H25" s="7" t="str">
        <f>IF($B25="N/A","N/A",IF(G25&gt;10,"No",IF(G25&lt;-10,"No","Yes")))</f>
        <v>N/A</v>
      </c>
      <c r="I25" s="8">
        <v>4.6900000000000004</v>
      </c>
      <c r="J25" s="8">
        <v>8.5649999999999995</v>
      </c>
      <c r="K25" s="25" t="s">
        <v>736</v>
      </c>
      <c r="L25" s="91" t="str">
        <f>IF(J25="Div by 0", "N/A", IF(K25="N/A","N/A", IF(J25&gt;VALUE(MID(K25,1,2)), "No", IF(J25&lt;-1*VALUE(MID(K25,1,2)), "No", "Yes"))))</f>
        <v>Yes</v>
      </c>
    </row>
    <row r="26" spans="1:12" x14ac:dyDescent="0.25">
      <c r="A26" s="122" t="s">
        <v>1225</v>
      </c>
      <c r="B26" s="25" t="s">
        <v>213</v>
      </c>
      <c r="C26" s="10">
        <v>12514.026250000001</v>
      </c>
      <c r="D26" s="7" t="str">
        <f t="shared" ref="D26:D27" si="11">IF($B26="N/A","N/A",IF(C26&gt;10,"No",IF(C26&lt;-10,"No","Yes")))</f>
        <v>N/A</v>
      </c>
      <c r="E26" s="10">
        <v>12728.438480000001</v>
      </c>
      <c r="F26" s="7" t="str">
        <f t="shared" ref="F26:F30" si="12">IF($B26="N/A","N/A",IF(E26&gt;10,"No",IF(E26&lt;-10,"No","Yes")))</f>
        <v>N/A</v>
      </c>
      <c r="G26" s="10">
        <v>14009.459948</v>
      </c>
      <c r="H26" s="7" t="str">
        <f t="shared" ref="H26:H27" si="13">IF($B26="N/A","N/A",IF(G26&gt;10,"No",IF(G26&lt;-10,"No","Yes")))</f>
        <v>N/A</v>
      </c>
      <c r="I26" s="8">
        <v>1.7130000000000001</v>
      </c>
      <c r="J26" s="8">
        <v>10.06</v>
      </c>
      <c r="K26" s="25" t="s">
        <v>736</v>
      </c>
      <c r="L26" s="91" t="str">
        <f>IF(J26="Div by 0", "N/A", IF(OR(J26="N/A",K26="N/A"),"N/A", IF(J26&gt;VALUE(MID(K26,1,2)), "No", IF(J26&lt;-1*VALUE(MID(K26,1,2)), "No", "Yes"))))</f>
        <v>Yes</v>
      </c>
    </row>
    <row r="27" spans="1:12" x14ac:dyDescent="0.25">
      <c r="A27" s="122" t="s">
        <v>1226</v>
      </c>
      <c r="B27" s="25" t="s">
        <v>213</v>
      </c>
      <c r="C27" s="10">
        <v>11239.962647</v>
      </c>
      <c r="D27" s="7" t="str">
        <f t="shared" si="11"/>
        <v>N/A</v>
      </c>
      <c r="E27" s="10">
        <v>11914.607102</v>
      </c>
      <c r="F27" s="7" t="str">
        <f t="shared" si="12"/>
        <v>N/A</v>
      </c>
      <c r="G27" s="10">
        <v>13116.736992</v>
      </c>
      <c r="H27" s="7" t="str">
        <f t="shared" si="13"/>
        <v>N/A</v>
      </c>
      <c r="I27" s="8">
        <v>6.0019999999999998</v>
      </c>
      <c r="J27" s="8">
        <v>10.09</v>
      </c>
      <c r="K27" s="25" t="s">
        <v>736</v>
      </c>
      <c r="L27" s="91" t="str">
        <f>IF(J27="Div by 0", "N/A", IF(OR(J27="N/A",K27="N/A"),"N/A", IF(J27&gt;VALUE(MID(K27,1,2)), "No", IF(J27&lt;-1*VALUE(MID(K27,1,2)), "No", "Yes"))))</f>
        <v>Yes</v>
      </c>
    </row>
    <row r="28" spans="1:12" x14ac:dyDescent="0.25">
      <c r="A28" s="140" t="s">
        <v>1227</v>
      </c>
      <c r="B28" s="10" t="s">
        <v>213</v>
      </c>
      <c r="C28" s="10">
        <v>2236.0736912000002</v>
      </c>
      <c r="D28" s="7" t="str">
        <f t="shared" ref="D28:D30" si="14">IF($B28="N/A","N/A",IF(C28&gt;10,"No",IF(C28&lt;-10,"No","Yes")))</f>
        <v>N/A</v>
      </c>
      <c r="E28" s="10">
        <v>2041.7644398</v>
      </c>
      <c r="F28" s="7" t="str">
        <f t="shared" si="12"/>
        <v>N/A</v>
      </c>
      <c r="G28" s="10">
        <v>2146.2095751000002</v>
      </c>
      <c r="H28" s="7" t="str">
        <f t="shared" ref="H28:H30" si="15">IF($B28="N/A","N/A",IF(G28&gt;10,"No",IF(G28&lt;-10,"No","Yes")))</f>
        <v>N/A</v>
      </c>
      <c r="I28" s="8">
        <v>-8.69</v>
      </c>
      <c r="J28" s="8">
        <v>5.1150000000000002</v>
      </c>
      <c r="K28" s="25" t="s">
        <v>736</v>
      </c>
      <c r="L28" s="91" t="str">
        <f>IF(J28="Div by 0", "N/A", IF(OR(J28="N/A",K28="N/A"),"N/A", IF(J28&gt;VALUE(MID(K28,1,2)), "No", IF(J28&lt;-1*VALUE(MID(K28,1,2)), "No", "Yes"))))</f>
        <v>Yes</v>
      </c>
    </row>
    <row r="29" spans="1:12" x14ac:dyDescent="0.25">
      <c r="A29" s="140" t="s">
        <v>1228</v>
      </c>
      <c r="B29" s="10" t="s">
        <v>213</v>
      </c>
      <c r="C29" s="10">
        <v>2252.5100195</v>
      </c>
      <c r="D29" s="7" t="str">
        <f t="shared" si="14"/>
        <v>N/A</v>
      </c>
      <c r="E29" s="10">
        <v>2057.1098634</v>
      </c>
      <c r="F29" s="7" t="str">
        <f t="shared" si="12"/>
        <v>N/A</v>
      </c>
      <c r="G29" s="10">
        <v>2161.0863972000002</v>
      </c>
      <c r="H29" s="7" t="str">
        <f t="shared" si="15"/>
        <v>N/A</v>
      </c>
      <c r="I29" s="8">
        <v>-8.67</v>
      </c>
      <c r="J29" s="8">
        <v>5.0540000000000003</v>
      </c>
      <c r="K29" s="25" t="s">
        <v>736</v>
      </c>
      <c r="L29" s="91" t="str">
        <f t="shared" ref="L29:L30" si="16">IF(J29="Div by 0", "N/A", IF(OR(J29="N/A",K29="N/A"),"N/A", IF(J29&gt;VALUE(MID(K29,1,2)), "No", IF(J29&lt;-1*VALUE(MID(K29,1,2)), "No", "Yes"))))</f>
        <v>Yes</v>
      </c>
    </row>
    <row r="30" spans="1:12" x14ac:dyDescent="0.25">
      <c r="A30" s="140" t="s">
        <v>1229</v>
      </c>
      <c r="B30" s="10" t="s">
        <v>213</v>
      </c>
      <c r="C30" s="10">
        <v>1813.1293244999999</v>
      </c>
      <c r="D30" s="7" t="str">
        <f t="shared" si="14"/>
        <v>N/A</v>
      </c>
      <c r="E30" s="10">
        <v>1629.5392670000001</v>
      </c>
      <c r="F30" s="7" t="str">
        <f t="shared" si="12"/>
        <v>N/A</v>
      </c>
      <c r="G30" s="10">
        <v>1765.2371324000001</v>
      </c>
      <c r="H30" s="7" t="str">
        <f t="shared" si="15"/>
        <v>N/A</v>
      </c>
      <c r="I30" s="8">
        <v>-10.1</v>
      </c>
      <c r="J30" s="8">
        <v>8.327</v>
      </c>
      <c r="K30" s="25" t="s">
        <v>736</v>
      </c>
      <c r="L30" s="91" t="str">
        <f t="shared" si="16"/>
        <v>Yes</v>
      </c>
    </row>
    <row r="31" spans="1:12" x14ac:dyDescent="0.25">
      <c r="A31" s="148" t="s">
        <v>2</v>
      </c>
      <c r="B31" s="21" t="s">
        <v>213</v>
      </c>
      <c r="C31" s="9">
        <v>99.642577360000004</v>
      </c>
      <c r="D31" s="7" t="str">
        <f t="shared" ref="D31:D69" si="17">IF($B31="N/A","N/A",IF(C31&gt;10,"No",IF(C31&lt;-10,"No","Yes")))</f>
        <v>N/A</v>
      </c>
      <c r="E31" s="9">
        <v>99.638418053999999</v>
      </c>
      <c r="F31" s="7" t="str">
        <f t="shared" ref="F31:F69" si="18">IF($B31="N/A","N/A",IF(E31&gt;10,"No",IF(E31&lt;-10,"No","Yes")))</f>
        <v>N/A</v>
      </c>
      <c r="G31" s="9">
        <v>99.248471258999999</v>
      </c>
      <c r="H31" s="7" t="str">
        <f t="shared" ref="H31:H69" si="19">IF($B31="N/A","N/A",IF(G31&gt;10,"No",IF(G31&lt;-10,"No","Yes")))</f>
        <v>N/A</v>
      </c>
      <c r="I31" s="8">
        <v>-4.0000000000000001E-3</v>
      </c>
      <c r="J31" s="8">
        <v>-0.39100000000000001</v>
      </c>
      <c r="K31" s="25" t="s">
        <v>736</v>
      </c>
      <c r="L31" s="91" t="str">
        <f t="shared" ref="L31:L99" si="20">IF(J31="Div by 0", "N/A", IF(K31="N/A","N/A", IF(J31&gt;VALUE(MID(K31,1,2)), "No", IF(J31&lt;-1*VALUE(MID(K31,1,2)), "No", "Yes"))))</f>
        <v>Yes</v>
      </c>
    </row>
    <row r="32" spans="1:12" x14ac:dyDescent="0.25">
      <c r="A32" s="148" t="s">
        <v>22</v>
      </c>
      <c r="B32" s="21" t="s">
        <v>213</v>
      </c>
      <c r="C32" s="1">
        <v>895444</v>
      </c>
      <c r="D32" s="7" t="str">
        <f t="shared" si="17"/>
        <v>N/A</v>
      </c>
      <c r="E32" s="1">
        <v>897507</v>
      </c>
      <c r="F32" s="7" t="str">
        <f t="shared" si="18"/>
        <v>N/A</v>
      </c>
      <c r="G32" s="1">
        <v>888778</v>
      </c>
      <c r="H32" s="7" t="str">
        <f t="shared" si="19"/>
        <v>N/A</v>
      </c>
      <c r="I32" s="8">
        <v>0.23039999999999999</v>
      </c>
      <c r="J32" s="8">
        <v>-0.97299999999999998</v>
      </c>
      <c r="K32" s="25" t="s">
        <v>736</v>
      </c>
      <c r="L32" s="91" t="str">
        <f t="shared" si="20"/>
        <v>Yes</v>
      </c>
    </row>
    <row r="33" spans="1:12" x14ac:dyDescent="0.25">
      <c r="A33" s="148" t="s">
        <v>449</v>
      </c>
      <c r="B33" s="25" t="s">
        <v>213</v>
      </c>
      <c r="C33" s="1">
        <v>58859</v>
      </c>
      <c r="D33" s="1" t="str">
        <f t="shared" si="17"/>
        <v>N/A</v>
      </c>
      <c r="E33" s="1">
        <v>57746</v>
      </c>
      <c r="F33" s="1" t="str">
        <f t="shared" si="18"/>
        <v>N/A</v>
      </c>
      <c r="G33" s="1">
        <v>56903</v>
      </c>
      <c r="H33" s="7" t="str">
        <f t="shared" si="19"/>
        <v>N/A</v>
      </c>
      <c r="I33" s="8">
        <v>-1.89</v>
      </c>
      <c r="J33" s="8">
        <v>-1.46</v>
      </c>
      <c r="K33" s="25" t="s">
        <v>736</v>
      </c>
      <c r="L33" s="91" t="str">
        <f t="shared" si="20"/>
        <v>Yes</v>
      </c>
    </row>
    <row r="34" spans="1:12" x14ac:dyDescent="0.25">
      <c r="A34" s="148" t="s">
        <v>1230</v>
      </c>
      <c r="B34" s="3" t="s">
        <v>213</v>
      </c>
      <c r="C34" s="1">
        <v>36220</v>
      </c>
      <c r="D34" s="5" t="str">
        <f t="shared" ref="D34:D38" si="21">IF($B34="N/A","N/A",IF(C34&lt;0,"No","Yes"))</f>
        <v>N/A</v>
      </c>
      <c r="E34" s="1">
        <v>36044</v>
      </c>
      <c r="F34" s="5" t="str">
        <f t="shared" ref="F34:F38" si="22">IF($B34="N/A","N/A",IF(E34&lt;0,"No","Yes"))</f>
        <v>N/A</v>
      </c>
      <c r="G34" s="1">
        <v>36041</v>
      </c>
      <c r="H34" s="5" t="str">
        <f t="shared" ref="H34:H38" si="23">IF($B34="N/A","N/A",IF(G34&lt;0,"No","Yes"))</f>
        <v>N/A</v>
      </c>
      <c r="I34" s="8">
        <v>-0.48599999999999999</v>
      </c>
      <c r="J34" s="8">
        <v>-8.0000000000000002E-3</v>
      </c>
      <c r="K34" s="1" t="s">
        <v>736</v>
      </c>
      <c r="L34" s="91" t="str">
        <f t="shared" si="20"/>
        <v>Yes</v>
      </c>
    </row>
    <row r="35" spans="1:12" x14ac:dyDescent="0.25">
      <c r="A35" s="148" t="s">
        <v>1231</v>
      </c>
      <c r="B35" s="3" t="s">
        <v>213</v>
      </c>
      <c r="C35" s="1">
        <v>1156</v>
      </c>
      <c r="D35" s="5" t="str">
        <f t="shared" si="21"/>
        <v>N/A</v>
      </c>
      <c r="E35" s="1">
        <v>837</v>
      </c>
      <c r="F35" s="5" t="str">
        <f t="shared" si="22"/>
        <v>N/A</v>
      </c>
      <c r="G35" s="1">
        <v>600</v>
      </c>
      <c r="H35" s="5" t="str">
        <f t="shared" si="23"/>
        <v>N/A</v>
      </c>
      <c r="I35" s="8">
        <v>-27.6</v>
      </c>
      <c r="J35" s="8">
        <v>-28.3</v>
      </c>
      <c r="K35" s="1" t="s">
        <v>736</v>
      </c>
      <c r="L35" s="91" t="str">
        <f t="shared" si="20"/>
        <v>Yes</v>
      </c>
    </row>
    <row r="36" spans="1:12" x14ac:dyDescent="0.25">
      <c r="A36" s="148" t="s">
        <v>1232</v>
      </c>
      <c r="B36" s="3" t="s">
        <v>213</v>
      </c>
      <c r="C36" s="1">
        <v>933</v>
      </c>
      <c r="D36" s="5" t="str">
        <f t="shared" si="21"/>
        <v>N/A</v>
      </c>
      <c r="E36" s="1">
        <v>817</v>
      </c>
      <c r="F36" s="5" t="str">
        <f t="shared" si="22"/>
        <v>N/A</v>
      </c>
      <c r="G36" s="1">
        <v>670</v>
      </c>
      <c r="H36" s="5" t="str">
        <f t="shared" si="23"/>
        <v>N/A</v>
      </c>
      <c r="I36" s="8">
        <v>-12.4</v>
      </c>
      <c r="J36" s="8">
        <v>-18</v>
      </c>
      <c r="K36" s="1" t="s">
        <v>736</v>
      </c>
      <c r="L36" s="91" t="str">
        <f t="shared" si="20"/>
        <v>Yes</v>
      </c>
    </row>
    <row r="37" spans="1:12" x14ac:dyDescent="0.25">
      <c r="A37" s="148" t="s">
        <v>1233</v>
      </c>
      <c r="B37" s="3" t="s">
        <v>213</v>
      </c>
      <c r="C37" s="1">
        <v>20550</v>
      </c>
      <c r="D37" s="5" t="str">
        <f t="shared" si="21"/>
        <v>N/A</v>
      </c>
      <c r="E37" s="1">
        <v>20048</v>
      </c>
      <c r="F37" s="5" t="str">
        <f t="shared" si="22"/>
        <v>N/A</v>
      </c>
      <c r="G37" s="1">
        <v>19592</v>
      </c>
      <c r="H37" s="5" t="str">
        <f t="shared" si="23"/>
        <v>N/A</v>
      </c>
      <c r="I37" s="8">
        <v>-2.44</v>
      </c>
      <c r="J37" s="8">
        <v>-2.27</v>
      </c>
      <c r="K37" s="1" t="s">
        <v>736</v>
      </c>
      <c r="L37" s="91" t="str">
        <f t="shared" si="20"/>
        <v>Yes</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199513</v>
      </c>
      <c r="D39" s="1" t="str">
        <f t="shared" si="17"/>
        <v>N/A</v>
      </c>
      <c r="E39" s="1">
        <v>195229</v>
      </c>
      <c r="F39" s="1" t="str">
        <f t="shared" si="18"/>
        <v>N/A</v>
      </c>
      <c r="G39" s="1">
        <v>191329</v>
      </c>
      <c r="H39" s="7" t="str">
        <f t="shared" si="19"/>
        <v>N/A</v>
      </c>
      <c r="I39" s="8">
        <v>-2.15</v>
      </c>
      <c r="J39" s="8">
        <v>-2</v>
      </c>
      <c r="K39" s="25" t="s">
        <v>736</v>
      </c>
      <c r="L39" s="91" t="str">
        <f t="shared" si="20"/>
        <v>Yes</v>
      </c>
    </row>
    <row r="40" spans="1:12" x14ac:dyDescent="0.25">
      <c r="A40" s="148" t="s">
        <v>1235</v>
      </c>
      <c r="B40" s="3" t="s">
        <v>213</v>
      </c>
      <c r="C40" s="1">
        <v>183234</v>
      </c>
      <c r="D40" s="5" t="str">
        <f t="shared" ref="D40:D45" si="24">IF($B40="N/A","N/A",IF(C40&lt;0,"No","Yes"))</f>
        <v>N/A</v>
      </c>
      <c r="E40" s="1">
        <v>179237</v>
      </c>
      <c r="F40" s="5" t="str">
        <f t="shared" ref="F40:F45" si="25">IF($B40="N/A","N/A",IF(E40&lt;0,"No","Yes"))</f>
        <v>N/A</v>
      </c>
      <c r="G40" s="1">
        <v>176898</v>
      </c>
      <c r="H40" s="5" t="str">
        <f t="shared" ref="H40:H45" si="26">IF($B40="N/A","N/A",IF(G40&lt;0,"No","Yes"))</f>
        <v>N/A</v>
      </c>
      <c r="I40" s="8">
        <v>-2.1800000000000002</v>
      </c>
      <c r="J40" s="8">
        <v>-1.3</v>
      </c>
      <c r="K40" s="1" t="s">
        <v>736</v>
      </c>
      <c r="L40" s="91" t="str">
        <f t="shared" si="20"/>
        <v>Yes</v>
      </c>
    </row>
    <row r="41" spans="1:12" x14ac:dyDescent="0.25">
      <c r="A41" s="148" t="s">
        <v>1236</v>
      </c>
      <c r="B41" s="3" t="s">
        <v>213</v>
      </c>
      <c r="C41" s="1">
        <v>3597</v>
      </c>
      <c r="D41" s="5" t="str">
        <f t="shared" si="24"/>
        <v>N/A</v>
      </c>
      <c r="E41" s="1">
        <v>2831</v>
      </c>
      <c r="F41" s="5" t="str">
        <f t="shared" si="25"/>
        <v>N/A</v>
      </c>
      <c r="G41" s="1">
        <v>1187</v>
      </c>
      <c r="H41" s="5" t="str">
        <f t="shared" si="26"/>
        <v>N/A</v>
      </c>
      <c r="I41" s="8">
        <v>-21.3</v>
      </c>
      <c r="J41" s="8">
        <v>-58.1</v>
      </c>
      <c r="K41" s="1" t="s">
        <v>736</v>
      </c>
      <c r="L41" s="91" t="str">
        <f t="shared" si="20"/>
        <v>No</v>
      </c>
    </row>
    <row r="42" spans="1:12" x14ac:dyDescent="0.25">
      <c r="A42" s="148" t="s">
        <v>1237</v>
      </c>
      <c r="B42" s="3" t="s">
        <v>213</v>
      </c>
      <c r="C42" s="1">
        <v>2229</v>
      </c>
      <c r="D42" s="5" t="str">
        <f t="shared" si="24"/>
        <v>N/A</v>
      </c>
      <c r="E42" s="1">
        <v>1783</v>
      </c>
      <c r="F42" s="5" t="str">
        <f t="shared" si="25"/>
        <v>N/A</v>
      </c>
      <c r="G42" s="1">
        <v>1306</v>
      </c>
      <c r="H42" s="5" t="str">
        <f t="shared" si="26"/>
        <v>N/A</v>
      </c>
      <c r="I42" s="8">
        <v>-20</v>
      </c>
      <c r="J42" s="8">
        <v>-26.8</v>
      </c>
      <c r="K42" s="1" t="s">
        <v>736</v>
      </c>
      <c r="L42" s="91" t="str">
        <f t="shared" si="20"/>
        <v>Yes</v>
      </c>
    </row>
    <row r="43" spans="1:12" x14ac:dyDescent="0.25">
      <c r="A43" s="148" t="s">
        <v>1238</v>
      </c>
      <c r="B43" s="3" t="s">
        <v>213</v>
      </c>
      <c r="C43" s="1">
        <v>576</v>
      </c>
      <c r="D43" s="5" t="str">
        <f t="shared" si="24"/>
        <v>N/A</v>
      </c>
      <c r="E43" s="1">
        <v>690</v>
      </c>
      <c r="F43" s="5" t="str">
        <f t="shared" si="25"/>
        <v>N/A</v>
      </c>
      <c r="G43" s="1">
        <v>587</v>
      </c>
      <c r="H43" s="5" t="str">
        <f t="shared" si="26"/>
        <v>N/A</v>
      </c>
      <c r="I43" s="8">
        <v>19.79</v>
      </c>
      <c r="J43" s="8">
        <v>-14.9</v>
      </c>
      <c r="K43" s="1" t="s">
        <v>736</v>
      </c>
      <c r="L43" s="91" t="str">
        <f t="shared" si="20"/>
        <v>Yes</v>
      </c>
    </row>
    <row r="44" spans="1:12" x14ac:dyDescent="0.25">
      <c r="A44" s="148" t="s">
        <v>1239</v>
      </c>
      <c r="B44" s="3" t="s">
        <v>213</v>
      </c>
      <c r="C44" s="1">
        <v>9877</v>
      </c>
      <c r="D44" s="5" t="str">
        <f t="shared" si="24"/>
        <v>N/A</v>
      </c>
      <c r="E44" s="1">
        <v>10688</v>
      </c>
      <c r="F44" s="5" t="str">
        <f t="shared" si="25"/>
        <v>N/A</v>
      </c>
      <c r="G44" s="1">
        <v>11351</v>
      </c>
      <c r="H44" s="5" t="str">
        <f t="shared" si="26"/>
        <v>N/A</v>
      </c>
      <c r="I44" s="8">
        <v>8.2110000000000003</v>
      </c>
      <c r="J44" s="8">
        <v>6.2030000000000003</v>
      </c>
      <c r="K44" s="1" t="s">
        <v>736</v>
      </c>
      <c r="L44" s="91" t="str">
        <f t="shared" si="20"/>
        <v>Yes</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494256</v>
      </c>
      <c r="D46" s="1" t="str">
        <f t="shared" si="17"/>
        <v>N/A</v>
      </c>
      <c r="E46" s="1">
        <v>503285</v>
      </c>
      <c r="F46" s="1" t="str">
        <f t="shared" si="18"/>
        <v>N/A</v>
      </c>
      <c r="G46" s="1">
        <v>506038</v>
      </c>
      <c r="H46" s="7" t="str">
        <f t="shared" si="19"/>
        <v>N/A</v>
      </c>
      <c r="I46" s="8">
        <v>1.827</v>
      </c>
      <c r="J46" s="8">
        <v>0.54700000000000004</v>
      </c>
      <c r="K46" s="25" t="s">
        <v>736</v>
      </c>
      <c r="L46" s="91" t="str">
        <f t="shared" si="20"/>
        <v>Yes</v>
      </c>
    </row>
    <row r="47" spans="1:12" x14ac:dyDescent="0.25">
      <c r="A47" s="148" t="s">
        <v>1241</v>
      </c>
      <c r="B47" s="3" t="s">
        <v>213</v>
      </c>
      <c r="C47" s="1">
        <v>116340</v>
      </c>
      <c r="D47" s="5" t="str">
        <f t="shared" ref="D47:D53" si="27">IF($B47="N/A","N/A",IF(C47&lt;0,"No","Yes"))</f>
        <v>N/A</v>
      </c>
      <c r="E47" s="1">
        <v>118698</v>
      </c>
      <c r="F47" s="5" t="str">
        <f t="shared" ref="F47:F53" si="28">IF($B47="N/A","N/A",IF(E47&lt;0,"No","Yes"))</f>
        <v>N/A</v>
      </c>
      <c r="G47" s="1">
        <v>116568</v>
      </c>
      <c r="H47" s="5" t="str">
        <f t="shared" ref="H47:H53" si="29">IF($B47="N/A","N/A",IF(G47&lt;0,"No","Yes"))</f>
        <v>N/A</v>
      </c>
      <c r="I47" s="8">
        <v>2.0270000000000001</v>
      </c>
      <c r="J47" s="8">
        <v>-1.79</v>
      </c>
      <c r="K47" s="1" t="s">
        <v>736</v>
      </c>
      <c r="L47" s="91" t="str">
        <f t="shared" si="20"/>
        <v>Yes</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6589</v>
      </c>
      <c r="D49" s="5" t="str">
        <f t="shared" si="27"/>
        <v>N/A</v>
      </c>
      <c r="E49" s="1">
        <v>5934</v>
      </c>
      <c r="F49" s="5" t="str">
        <f t="shared" si="28"/>
        <v>N/A</v>
      </c>
      <c r="G49" s="1">
        <v>5580</v>
      </c>
      <c r="H49" s="5" t="str">
        <f t="shared" si="29"/>
        <v>N/A</v>
      </c>
      <c r="I49" s="8">
        <v>-9.94</v>
      </c>
      <c r="J49" s="8">
        <v>-5.97</v>
      </c>
      <c r="K49" s="1" t="s">
        <v>736</v>
      </c>
      <c r="L49" s="91" t="str">
        <f t="shared" si="20"/>
        <v>Yes</v>
      </c>
    </row>
    <row r="50" spans="1:12" x14ac:dyDescent="0.25">
      <c r="A50" s="148" t="s">
        <v>1244</v>
      </c>
      <c r="B50" s="3" t="s">
        <v>213</v>
      </c>
      <c r="C50" s="1">
        <v>332358</v>
      </c>
      <c r="D50" s="5" t="str">
        <f t="shared" si="27"/>
        <v>N/A</v>
      </c>
      <c r="E50" s="1">
        <v>343861</v>
      </c>
      <c r="F50" s="5" t="str">
        <f t="shared" si="28"/>
        <v>N/A</v>
      </c>
      <c r="G50" s="1">
        <v>351089</v>
      </c>
      <c r="H50" s="5" t="str">
        <f t="shared" si="29"/>
        <v>N/A</v>
      </c>
      <c r="I50" s="8">
        <v>3.4609999999999999</v>
      </c>
      <c r="J50" s="8">
        <v>2.1019999999999999</v>
      </c>
      <c r="K50" s="1" t="s">
        <v>736</v>
      </c>
      <c r="L50" s="91" t="str">
        <f t="shared" si="20"/>
        <v>Yes</v>
      </c>
    </row>
    <row r="51" spans="1:12" x14ac:dyDescent="0.25">
      <c r="A51" s="148" t="s">
        <v>1245</v>
      </c>
      <c r="B51" s="3" t="s">
        <v>213</v>
      </c>
      <c r="C51" s="1">
        <v>23784</v>
      </c>
      <c r="D51" s="5" t="str">
        <f t="shared" si="27"/>
        <v>N/A</v>
      </c>
      <c r="E51" s="1">
        <v>19039</v>
      </c>
      <c r="F51" s="5" t="str">
        <f t="shared" si="28"/>
        <v>N/A</v>
      </c>
      <c r="G51" s="1">
        <v>16282</v>
      </c>
      <c r="H51" s="5" t="str">
        <f t="shared" si="29"/>
        <v>N/A</v>
      </c>
      <c r="I51" s="8">
        <v>-20</v>
      </c>
      <c r="J51" s="8">
        <v>-14.5</v>
      </c>
      <c r="K51" s="1" t="s">
        <v>736</v>
      </c>
      <c r="L51" s="91" t="str">
        <f t="shared" si="20"/>
        <v>Yes</v>
      </c>
    </row>
    <row r="52" spans="1:12" x14ac:dyDescent="0.25">
      <c r="A52" s="148" t="s">
        <v>1246</v>
      </c>
      <c r="B52" s="3" t="s">
        <v>213</v>
      </c>
      <c r="C52" s="1">
        <v>15185</v>
      </c>
      <c r="D52" s="5" t="str">
        <f t="shared" si="27"/>
        <v>N/A</v>
      </c>
      <c r="E52" s="1">
        <v>15753</v>
      </c>
      <c r="F52" s="5" t="str">
        <f t="shared" si="28"/>
        <v>N/A</v>
      </c>
      <c r="G52" s="1">
        <v>16519</v>
      </c>
      <c r="H52" s="5" t="str">
        <f t="shared" si="29"/>
        <v>N/A</v>
      </c>
      <c r="I52" s="8">
        <v>3.7410000000000001</v>
      </c>
      <c r="J52" s="8">
        <v>4.8630000000000004</v>
      </c>
      <c r="K52" s="1" t="s">
        <v>736</v>
      </c>
      <c r="L52" s="91" t="str">
        <f t="shared" si="20"/>
        <v>Yes</v>
      </c>
    </row>
    <row r="53" spans="1:12" x14ac:dyDescent="0.25">
      <c r="A53" s="148" t="s">
        <v>1247</v>
      </c>
      <c r="B53" s="3" t="s">
        <v>213</v>
      </c>
      <c r="C53" s="1">
        <v>0</v>
      </c>
      <c r="D53" s="5" t="str">
        <f t="shared" si="27"/>
        <v>N/A</v>
      </c>
      <c r="E53" s="1">
        <v>0</v>
      </c>
      <c r="F53" s="5" t="str">
        <f t="shared" si="28"/>
        <v>N/A</v>
      </c>
      <c r="G53" s="1">
        <v>0</v>
      </c>
      <c r="H53" s="5" t="str">
        <f t="shared" si="29"/>
        <v>N/A</v>
      </c>
      <c r="I53" s="8" t="s">
        <v>1747</v>
      </c>
      <c r="J53" s="8" t="s">
        <v>1747</v>
      </c>
      <c r="K53" s="1" t="s">
        <v>736</v>
      </c>
      <c r="L53" s="91" t="str">
        <f t="shared" si="20"/>
        <v>N/A</v>
      </c>
    </row>
    <row r="54" spans="1:12" x14ac:dyDescent="0.25">
      <c r="A54" s="148" t="s">
        <v>452</v>
      </c>
      <c r="B54" s="25" t="s">
        <v>213</v>
      </c>
      <c r="C54" s="1">
        <v>142816</v>
      </c>
      <c r="D54" s="1" t="str">
        <f t="shared" si="17"/>
        <v>N/A</v>
      </c>
      <c r="E54" s="1">
        <v>141247</v>
      </c>
      <c r="F54" s="1" t="str">
        <f t="shared" si="18"/>
        <v>N/A</v>
      </c>
      <c r="G54" s="1">
        <v>134508</v>
      </c>
      <c r="H54" s="7" t="str">
        <f t="shared" si="19"/>
        <v>N/A</v>
      </c>
      <c r="I54" s="8">
        <v>-1.1000000000000001</v>
      </c>
      <c r="J54" s="8">
        <v>-4.7699999999999996</v>
      </c>
      <c r="K54" s="25" t="s">
        <v>736</v>
      </c>
      <c r="L54" s="91" t="str">
        <f t="shared" si="20"/>
        <v>Yes</v>
      </c>
    </row>
    <row r="55" spans="1:12" x14ac:dyDescent="0.25">
      <c r="A55" s="148" t="s">
        <v>1248</v>
      </c>
      <c r="B55" s="3" t="s">
        <v>213</v>
      </c>
      <c r="C55" s="1">
        <v>67493</v>
      </c>
      <c r="D55" s="5" t="str">
        <f t="shared" ref="D55:D60" si="30">IF($B55="N/A","N/A",IF(C55&lt;0,"No","Yes"))</f>
        <v>N/A</v>
      </c>
      <c r="E55" s="1">
        <v>68847</v>
      </c>
      <c r="F55" s="5" t="str">
        <f t="shared" ref="F55:F60" si="31">IF($B55="N/A","N/A",IF(E55&lt;0,"No","Yes"))</f>
        <v>N/A</v>
      </c>
      <c r="G55" s="1">
        <v>66651</v>
      </c>
      <c r="H55" s="5" t="str">
        <f t="shared" ref="H55:H60" si="32">IF($B55="N/A","N/A",IF(G55&lt;0,"No","Yes"))</f>
        <v>N/A</v>
      </c>
      <c r="I55" s="8">
        <v>2.0059999999999998</v>
      </c>
      <c r="J55" s="8">
        <v>-3.19</v>
      </c>
      <c r="K55" s="1" t="s">
        <v>736</v>
      </c>
      <c r="L55" s="91" t="str">
        <f t="shared" si="20"/>
        <v>Yes</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15550</v>
      </c>
      <c r="D57" s="5" t="str">
        <f t="shared" si="30"/>
        <v>N/A</v>
      </c>
      <c r="E57" s="1">
        <v>14878</v>
      </c>
      <c r="F57" s="5" t="str">
        <f t="shared" si="31"/>
        <v>N/A</v>
      </c>
      <c r="G57" s="1">
        <v>12790</v>
      </c>
      <c r="H57" s="5" t="str">
        <f t="shared" si="32"/>
        <v>N/A</v>
      </c>
      <c r="I57" s="8">
        <v>-4.32</v>
      </c>
      <c r="J57" s="8">
        <v>-14</v>
      </c>
      <c r="K57" s="1" t="s">
        <v>736</v>
      </c>
      <c r="L57" s="91" t="str">
        <f t="shared" si="20"/>
        <v>Yes</v>
      </c>
    </row>
    <row r="58" spans="1:12" x14ac:dyDescent="0.25">
      <c r="A58" s="148" t="s">
        <v>1251</v>
      </c>
      <c r="B58" s="3" t="s">
        <v>213</v>
      </c>
      <c r="C58" s="1">
        <v>35539</v>
      </c>
      <c r="D58" s="5" t="str">
        <f t="shared" si="30"/>
        <v>N/A</v>
      </c>
      <c r="E58" s="1">
        <v>36453</v>
      </c>
      <c r="F58" s="5" t="str">
        <f t="shared" si="31"/>
        <v>N/A</v>
      </c>
      <c r="G58" s="1">
        <v>35746</v>
      </c>
      <c r="H58" s="5" t="str">
        <f t="shared" si="32"/>
        <v>N/A</v>
      </c>
      <c r="I58" s="8">
        <v>2.5720000000000001</v>
      </c>
      <c r="J58" s="8">
        <v>-1.94</v>
      </c>
      <c r="K58" s="1" t="s">
        <v>736</v>
      </c>
      <c r="L58" s="91" t="str">
        <f t="shared" si="20"/>
        <v>Yes</v>
      </c>
    </row>
    <row r="59" spans="1:12" x14ac:dyDescent="0.25">
      <c r="A59" s="148" t="s">
        <v>1252</v>
      </c>
      <c r="B59" s="3" t="s">
        <v>213</v>
      </c>
      <c r="C59" s="1">
        <v>24234</v>
      </c>
      <c r="D59" s="5" t="str">
        <f t="shared" si="30"/>
        <v>N/A</v>
      </c>
      <c r="E59" s="1">
        <v>21069</v>
      </c>
      <c r="F59" s="5" t="str">
        <f t="shared" si="31"/>
        <v>N/A</v>
      </c>
      <c r="G59" s="1">
        <v>19321</v>
      </c>
      <c r="H59" s="5" t="str">
        <f t="shared" si="32"/>
        <v>N/A</v>
      </c>
      <c r="I59" s="8">
        <v>-13.1</v>
      </c>
      <c r="J59" s="8">
        <v>-8.3000000000000007</v>
      </c>
      <c r="K59" s="1" t="s">
        <v>736</v>
      </c>
      <c r="L59" s="91" t="str">
        <f t="shared" si="20"/>
        <v>Yes</v>
      </c>
    </row>
    <row r="60" spans="1:12" x14ac:dyDescent="0.25">
      <c r="A60" s="148" t="s">
        <v>1253</v>
      </c>
      <c r="B60" s="3" t="s">
        <v>213</v>
      </c>
      <c r="C60" s="1">
        <v>0</v>
      </c>
      <c r="D60" s="5" t="str">
        <f t="shared" si="30"/>
        <v>N/A</v>
      </c>
      <c r="E60" s="1">
        <v>0</v>
      </c>
      <c r="F60" s="5" t="str">
        <f t="shared" si="31"/>
        <v>N/A</v>
      </c>
      <c r="G60" s="1">
        <v>0</v>
      </c>
      <c r="H60" s="5" t="str">
        <f t="shared" si="32"/>
        <v>N/A</v>
      </c>
      <c r="I60" s="8" t="s">
        <v>1747</v>
      </c>
      <c r="J60" s="8" t="s">
        <v>1747</v>
      </c>
      <c r="K60" s="1" t="s">
        <v>736</v>
      </c>
      <c r="L60" s="91" t="str">
        <f t="shared" si="20"/>
        <v>N/A</v>
      </c>
    </row>
    <row r="61" spans="1:12" x14ac:dyDescent="0.25">
      <c r="A61" s="90" t="s">
        <v>186</v>
      </c>
      <c r="B61" s="21" t="s">
        <v>213</v>
      </c>
      <c r="C61" s="1">
        <v>746328</v>
      </c>
      <c r="D61" s="1" t="str">
        <f t="shared" si="17"/>
        <v>N/A</v>
      </c>
      <c r="E61" s="1">
        <v>849095</v>
      </c>
      <c r="F61" s="1" t="str">
        <f t="shared" si="18"/>
        <v>N/A</v>
      </c>
      <c r="G61" s="1">
        <v>841998</v>
      </c>
      <c r="H61" s="7" t="str">
        <f t="shared" si="19"/>
        <v>N/A</v>
      </c>
      <c r="I61" s="8">
        <v>13.77</v>
      </c>
      <c r="J61" s="8">
        <v>-0.83599999999999997</v>
      </c>
      <c r="K61" s="25" t="s">
        <v>736</v>
      </c>
      <c r="L61" s="91" t="str">
        <f>IF(J61="Div by 0", "N/A", IF(OR(J61="N/A",K61="N/A"),"N/A", IF(J61&gt;VALUE(MID(K61,1,2)), "No", IF(J61&lt;-1*VALUE(MID(K61,1,2)), "No", "Yes"))))</f>
        <v>Yes</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0</v>
      </c>
      <c r="D66" s="1" t="str">
        <f t="shared" si="17"/>
        <v>N/A</v>
      </c>
      <c r="E66" s="1">
        <v>0</v>
      </c>
      <c r="F66" s="1" t="str">
        <f t="shared" si="18"/>
        <v>N/A</v>
      </c>
      <c r="G66" s="1">
        <v>0</v>
      </c>
      <c r="H66" s="7" t="str">
        <f t="shared" si="19"/>
        <v>N/A</v>
      </c>
      <c r="I66" s="8" t="s">
        <v>1747</v>
      </c>
      <c r="J66" s="8" t="s">
        <v>1747</v>
      </c>
      <c r="K66" s="25" t="s">
        <v>736</v>
      </c>
      <c r="L66" s="91" t="str">
        <f t="shared" si="33"/>
        <v>N/A</v>
      </c>
    </row>
    <row r="67" spans="1:12" x14ac:dyDescent="0.25">
      <c r="A67" s="90" t="s">
        <v>192</v>
      </c>
      <c r="B67" s="21" t="s">
        <v>213</v>
      </c>
      <c r="C67" s="1">
        <v>424042</v>
      </c>
      <c r="D67" s="1" t="str">
        <f t="shared" si="17"/>
        <v>N/A</v>
      </c>
      <c r="E67" s="1">
        <v>0</v>
      </c>
      <c r="F67" s="1" t="str">
        <f t="shared" si="18"/>
        <v>N/A</v>
      </c>
      <c r="G67" s="1">
        <v>0</v>
      </c>
      <c r="H67" s="7" t="str">
        <f t="shared" si="19"/>
        <v>N/A</v>
      </c>
      <c r="I67" s="8">
        <v>-100</v>
      </c>
      <c r="J67" s="8" t="s">
        <v>1747</v>
      </c>
      <c r="K67" s="25" t="s">
        <v>736</v>
      </c>
      <c r="L67" s="91" t="str">
        <f t="shared" si="33"/>
        <v>N/A</v>
      </c>
    </row>
    <row r="68" spans="1:12" x14ac:dyDescent="0.25">
      <c r="A68" s="114" t="s">
        <v>193</v>
      </c>
      <c r="B68" s="25" t="s">
        <v>213</v>
      </c>
      <c r="C68" s="1">
        <v>893760</v>
      </c>
      <c r="D68" s="1" t="str">
        <f t="shared" si="17"/>
        <v>N/A</v>
      </c>
      <c r="E68" s="1">
        <v>896821</v>
      </c>
      <c r="F68" s="1" t="str">
        <f t="shared" si="18"/>
        <v>N/A</v>
      </c>
      <c r="G68" s="1">
        <v>887658</v>
      </c>
      <c r="H68" s="7" t="str">
        <f t="shared" si="19"/>
        <v>N/A</v>
      </c>
      <c r="I68" s="8">
        <v>0.34250000000000003</v>
      </c>
      <c r="J68" s="8">
        <v>-1.02</v>
      </c>
      <c r="K68" s="25" t="s">
        <v>736</v>
      </c>
      <c r="L68" s="91" t="str">
        <f t="shared" si="33"/>
        <v>Yes</v>
      </c>
    </row>
    <row r="69" spans="1:12" x14ac:dyDescent="0.25">
      <c r="A69" s="114" t="s">
        <v>194</v>
      </c>
      <c r="B69" s="25" t="s">
        <v>213</v>
      </c>
      <c r="C69" s="1">
        <v>893760</v>
      </c>
      <c r="D69" s="1" t="str">
        <f t="shared" si="17"/>
        <v>N/A</v>
      </c>
      <c r="E69" s="1">
        <v>896821</v>
      </c>
      <c r="F69" s="1" t="str">
        <f t="shared" si="18"/>
        <v>N/A</v>
      </c>
      <c r="G69" s="1">
        <v>887658</v>
      </c>
      <c r="H69" s="7" t="str">
        <f t="shared" si="19"/>
        <v>N/A</v>
      </c>
      <c r="I69" s="8">
        <v>0.34250000000000003</v>
      </c>
      <c r="J69" s="8">
        <v>-1.02</v>
      </c>
      <c r="K69" s="25" t="s">
        <v>736</v>
      </c>
      <c r="L69" s="91" t="str">
        <f t="shared" si="33"/>
        <v>Yes</v>
      </c>
    </row>
    <row r="70" spans="1:12" x14ac:dyDescent="0.25">
      <c r="A70" s="148" t="s">
        <v>78</v>
      </c>
      <c r="B70" s="25" t="s">
        <v>294</v>
      </c>
      <c r="C70" s="9">
        <v>62.744398459000003</v>
      </c>
      <c r="D70" s="7" t="str">
        <f>IF($B70="N/A","N/A",IF(C70&gt;=20,"No",IF(C70&lt;0,"No","Yes")))</f>
        <v>No</v>
      </c>
      <c r="E70" s="9">
        <v>68.987877587</v>
      </c>
      <c r="F70" s="7" t="str">
        <f>IF($B70="N/A","N/A",IF(E70&gt;=20,"No",IF(E70&lt;0,"No","Yes")))</f>
        <v>No</v>
      </c>
      <c r="G70" s="9">
        <v>68.788298440000005</v>
      </c>
      <c r="H70" s="7" t="str">
        <f>IF($B70="N/A","N/A",IF(G70&gt;=20,"No",IF(G70&lt;0,"No","Yes")))</f>
        <v>No</v>
      </c>
      <c r="I70" s="8">
        <v>9.9510000000000005</v>
      </c>
      <c r="J70" s="8">
        <v>-0.28899999999999998</v>
      </c>
      <c r="K70" s="25" t="s">
        <v>736</v>
      </c>
      <c r="L70" s="91" t="str">
        <f t="shared" si="20"/>
        <v>Yes</v>
      </c>
    </row>
    <row r="71" spans="1:12" x14ac:dyDescent="0.25">
      <c r="A71" s="148" t="s">
        <v>79</v>
      </c>
      <c r="B71" s="21" t="s">
        <v>213</v>
      </c>
      <c r="C71" s="9">
        <v>35.536784644000001</v>
      </c>
      <c r="D71" s="7" t="str">
        <f>IF($B71="N/A","N/A",IF(C71&gt;10,"No",IF(C71&lt;-10,"No","Yes")))</f>
        <v>N/A</v>
      </c>
      <c r="E71" s="9">
        <v>28.816398581000001</v>
      </c>
      <c r="F71" s="7" t="str">
        <f>IF($B71="N/A","N/A",IF(E71&gt;10,"No",IF(E71&lt;-10,"No","Yes")))</f>
        <v>N/A</v>
      </c>
      <c r="G71" s="9">
        <v>27.860899158999999</v>
      </c>
      <c r="H71" s="7" t="str">
        <f>IF($B71="N/A","N/A",IF(G71&gt;10,"No",IF(G71&lt;-10,"No","Yes")))</f>
        <v>N/A</v>
      </c>
      <c r="I71" s="8">
        <v>-18.899999999999999</v>
      </c>
      <c r="J71" s="8">
        <v>-3.32</v>
      </c>
      <c r="K71" s="25" t="s">
        <v>736</v>
      </c>
      <c r="L71" s="91" t="str">
        <f t="shared" si="20"/>
        <v>Yes</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v>13.786542923000001</v>
      </c>
      <c r="D73" s="7" t="str">
        <f>IF($B73="N/A","N/A",IF(C73&gt;10,"No",IF(C73&lt;-10,"No","Yes")))</f>
        <v>N/A</v>
      </c>
      <c r="E73" s="9">
        <v>24.220784676000001</v>
      </c>
      <c r="F73" s="7" t="str">
        <f>IF($B73="N/A","N/A",IF(E73&gt;10,"No",IF(E73&lt;-10,"No","Yes")))</f>
        <v>N/A</v>
      </c>
      <c r="G73" s="9">
        <v>24.979054003000002</v>
      </c>
      <c r="H73" s="7" t="str">
        <f>IF($B73="N/A","N/A",IF(G73&gt;10,"No",IF(G73&lt;-10,"No","Yes")))</f>
        <v>N/A</v>
      </c>
      <c r="I73" s="8">
        <v>75.680000000000007</v>
      </c>
      <c r="J73" s="8">
        <v>3.1309999999999998</v>
      </c>
      <c r="K73" s="25" t="s">
        <v>736</v>
      </c>
      <c r="L73" s="91" t="str">
        <f t="shared" si="20"/>
        <v>Yes</v>
      </c>
    </row>
    <row r="74" spans="1:12" x14ac:dyDescent="0.25">
      <c r="A74" s="148" t="s">
        <v>121</v>
      </c>
      <c r="B74" s="21" t="s">
        <v>213</v>
      </c>
      <c r="C74" s="9">
        <v>85.995359629000006</v>
      </c>
      <c r="D74" s="7" t="str">
        <f>IF($B74="N/A","N/A",IF(C74&gt;10,"No",IF(C74&lt;-10,"No","Yes")))</f>
        <v>N/A</v>
      </c>
      <c r="E74" s="9">
        <v>75.569184238999995</v>
      </c>
      <c r="F74" s="7" t="str">
        <f>IF($B74="N/A","N/A",IF(E74&gt;10,"No",IF(E74&lt;-10,"No","Yes")))</f>
        <v>N/A</v>
      </c>
      <c r="G74" s="9">
        <v>74.868611470999994</v>
      </c>
      <c r="H74" s="7" t="str">
        <f>IF($B74="N/A","N/A",IF(G74&gt;10,"No",IF(G74&lt;-10,"No","Yes")))</f>
        <v>N/A</v>
      </c>
      <c r="I74" s="8">
        <v>-12.1</v>
      </c>
      <c r="J74" s="8">
        <v>-0.92700000000000005</v>
      </c>
      <c r="K74" s="25" t="s">
        <v>736</v>
      </c>
      <c r="L74" s="91" t="str">
        <f t="shared" si="20"/>
        <v>Yes</v>
      </c>
    </row>
    <row r="75" spans="1:12" x14ac:dyDescent="0.25">
      <c r="A75" s="148"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736</v>
      </c>
      <c r="L75" s="91" t="str">
        <f t="shared" si="20"/>
        <v>N/A</v>
      </c>
    </row>
    <row r="76" spans="1:12" x14ac:dyDescent="0.25">
      <c r="A76" s="148" t="s">
        <v>195</v>
      </c>
      <c r="B76" s="21" t="s">
        <v>213</v>
      </c>
      <c r="C76" s="9">
        <v>89.194596497999996</v>
      </c>
      <c r="D76" s="7" t="str">
        <f t="shared" ref="D76:D98" si="34">IF($B76="N/A","N/A",IF(C76&gt;10,"No",IF(C76&lt;-10,"No","Yes")))</f>
        <v>N/A</v>
      </c>
      <c r="E76" s="9">
        <v>99.919041694000001</v>
      </c>
      <c r="F76" s="7" t="str">
        <f t="shared" ref="F76:F98" si="35">IF($B76="N/A","N/A",IF(E76&gt;10,"No",IF(E76&lt;-10,"No","Yes")))</f>
        <v>N/A</v>
      </c>
      <c r="G76" s="9">
        <v>99.867920464999997</v>
      </c>
      <c r="H76" s="7" t="str">
        <f t="shared" ref="H76:H98" si="36">IF($B76="N/A","N/A",IF(G76&gt;10,"No",IF(G76&lt;-10,"No","Yes")))</f>
        <v>N/A</v>
      </c>
      <c r="I76" s="8">
        <v>12.02</v>
      </c>
      <c r="J76" s="8">
        <v>-5.0999999999999997E-2</v>
      </c>
      <c r="K76" s="25" t="s">
        <v>736</v>
      </c>
      <c r="L76" s="91" t="str">
        <f>IF(J76="Div by 0", "N/A", IF(OR(J76="N/A",K76="N/A"),"N/A", IF(J76&gt;VALUE(MID(K76,1,2)), "No", IF(J76&lt;-1*VALUE(MID(K76,1,2)), "No", "Yes"))))</f>
        <v>Yes</v>
      </c>
    </row>
    <row r="77" spans="1:12" x14ac:dyDescent="0.25">
      <c r="A77" s="148" t="s">
        <v>196</v>
      </c>
      <c r="B77" s="21" t="s">
        <v>213</v>
      </c>
      <c r="C77" s="9">
        <v>10.750984345999999</v>
      </c>
      <c r="D77" s="7" t="str">
        <f t="shared" si="34"/>
        <v>N/A</v>
      </c>
      <c r="E77" s="9">
        <v>7.6460622800000003E-2</v>
      </c>
      <c r="F77" s="7" t="str">
        <f t="shared" si="35"/>
        <v>N/A</v>
      </c>
      <c r="G77" s="9">
        <v>0.10336659250000001</v>
      </c>
      <c r="H77" s="7" t="str">
        <f t="shared" si="36"/>
        <v>N/A</v>
      </c>
      <c r="I77" s="8">
        <v>-99.3</v>
      </c>
      <c r="J77" s="8">
        <v>35.19</v>
      </c>
      <c r="K77" s="25" t="s">
        <v>736</v>
      </c>
      <c r="L77" s="91" t="str">
        <f t="shared" ref="L77:L81" si="37">IF(J77="Div by 0", "N/A", IF(OR(J77="N/A",K77="N/A"),"N/A", IF(J77&gt;VALUE(MID(K77,1,2)), "No", IF(J77&lt;-1*VALUE(MID(K77,1,2)), "No", "Yes"))))</f>
        <v>No</v>
      </c>
    </row>
    <row r="78" spans="1:12" x14ac:dyDescent="0.25">
      <c r="A78" s="148" t="s">
        <v>197</v>
      </c>
      <c r="B78" s="21" t="s">
        <v>213</v>
      </c>
      <c r="C78" s="9">
        <v>3.5212394799999998E-2</v>
      </c>
      <c r="D78" s="7" t="str">
        <f t="shared" si="34"/>
        <v>N/A</v>
      </c>
      <c r="E78" s="9">
        <v>0</v>
      </c>
      <c r="F78" s="7" t="str">
        <f t="shared" si="35"/>
        <v>N/A</v>
      </c>
      <c r="G78" s="9">
        <v>0</v>
      </c>
      <c r="H78" s="7" t="str">
        <f t="shared" si="36"/>
        <v>N/A</v>
      </c>
      <c r="I78" s="8">
        <v>-100</v>
      </c>
      <c r="J78" s="8" t="s">
        <v>1747</v>
      </c>
      <c r="K78" s="25" t="s">
        <v>736</v>
      </c>
      <c r="L78" s="91" t="str">
        <f t="shared" si="37"/>
        <v>N/A</v>
      </c>
    </row>
    <row r="79" spans="1:12" x14ac:dyDescent="0.25">
      <c r="A79" s="148" t="s">
        <v>198</v>
      </c>
      <c r="B79" s="21" t="s">
        <v>213</v>
      </c>
      <c r="C79" s="9">
        <v>40.362438220999998</v>
      </c>
      <c r="D79" s="7" t="str">
        <f t="shared" si="34"/>
        <v>N/A</v>
      </c>
      <c r="E79" s="9">
        <v>99.758356825999996</v>
      </c>
      <c r="F79" s="7" t="str">
        <f t="shared" si="35"/>
        <v>N/A</v>
      </c>
      <c r="G79" s="9">
        <v>100</v>
      </c>
      <c r="H79" s="7" t="str">
        <f t="shared" si="36"/>
        <v>N/A</v>
      </c>
      <c r="I79" s="8">
        <v>147.19999999999999</v>
      </c>
      <c r="J79" s="8">
        <v>0.2422</v>
      </c>
      <c r="K79" s="25" t="s">
        <v>736</v>
      </c>
      <c r="L79" s="91" t="str">
        <f t="shared" si="37"/>
        <v>Yes</v>
      </c>
    </row>
    <row r="80" spans="1:12" x14ac:dyDescent="0.25">
      <c r="A80" s="148" t="s">
        <v>199</v>
      </c>
      <c r="B80" s="21" t="s">
        <v>213</v>
      </c>
      <c r="C80" s="9">
        <v>59.637561779000002</v>
      </c>
      <c r="D80" s="7" t="str">
        <f t="shared" si="34"/>
        <v>N/A</v>
      </c>
      <c r="E80" s="9">
        <v>0.24164317360000001</v>
      </c>
      <c r="F80" s="7" t="str">
        <f t="shared" si="35"/>
        <v>N/A</v>
      </c>
      <c r="G80" s="9">
        <v>0</v>
      </c>
      <c r="H80" s="7" t="str">
        <f t="shared" si="36"/>
        <v>N/A</v>
      </c>
      <c r="I80" s="8">
        <v>-99.6</v>
      </c>
      <c r="J80" s="8">
        <v>-100</v>
      </c>
      <c r="K80" s="25" t="s">
        <v>736</v>
      </c>
      <c r="L80" s="91" t="str">
        <f t="shared" si="37"/>
        <v>No</v>
      </c>
    </row>
    <row r="81" spans="1:12" x14ac:dyDescent="0.25">
      <c r="A81" s="148" t="s">
        <v>200</v>
      </c>
      <c r="B81" s="25" t="s">
        <v>213</v>
      </c>
      <c r="C81" s="9">
        <v>0</v>
      </c>
      <c r="D81" s="7" t="str">
        <f t="shared" si="34"/>
        <v>N/A</v>
      </c>
      <c r="E81" s="9">
        <v>0</v>
      </c>
      <c r="F81" s="7" t="str">
        <f t="shared" si="35"/>
        <v>N/A</v>
      </c>
      <c r="G81" s="9">
        <v>0</v>
      </c>
      <c r="H81" s="7" t="str">
        <f t="shared" si="36"/>
        <v>N/A</v>
      </c>
      <c r="I81" s="8" t="s">
        <v>1747</v>
      </c>
      <c r="J81" s="8" t="s">
        <v>1747</v>
      </c>
      <c r="K81" s="25" t="s">
        <v>736</v>
      </c>
      <c r="L81" s="91" t="str">
        <f t="shared" si="37"/>
        <v>N/A</v>
      </c>
    </row>
    <row r="82" spans="1:12" x14ac:dyDescent="0.25">
      <c r="A82" s="148" t="s">
        <v>73</v>
      </c>
      <c r="B82" s="21" t="s">
        <v>213</v>
      </c>
      <c r="C82" s="22">
        <v>740349</v>
      </c>
      <c r="D82" s="7" t="str">
        <f t="shared" si="34"/>
        <v>N/A</v>
      </c>
      <c r="E82" s="22">
        <v>735613</v>
      </c>
      <c r="F82" s="7" t="str">
        <f t="shared" si="35"/>
        <v>N/A</v>
      </c>
      <c r="G82" s="22">
        <v>735289</v>
      </c>
      <c r="H82" s="7" t="str">
        <f t="shared" si="36"/>
        <v>N/A</v>
      </c>
      <c r="I82" s="8">
        <v>-0.64</v>
      </c>
      <c r="J82" s="8">
        <v>-4.3999999999999997E-2</v>
      </c>
      <c r="K82" s="25" t="s">
        <v>736</v>
      </c>
      <c r="L82" s="91" t="str">
        <f t="shared" si="20"/>
        <v>Yes</v>
      </c>
    </row>
    <row r="83" spans="1:12" x14ac:dyDescent="0.25">
      <c r="A83" s="148" t="s">
        <v>1254</v>
      </c>
      <c r="B83" s="21" t="s">
        <v>213</v>
      </c>
      <c r="C83" s="4">
        <v>0.15857386179999999</v>
      </c>
      <c r="D83" s="7" t="str">
        <f t="shared" si="34"/>
        <v>N/A</v>
      </c>
      <c r="E83" s="4">
        <v>5.9814059999999999E-3</v>
      </c>
      <c r="F83" s="7" t="str">
        <f t="shared" si="35"/>
        <v>N/A</v>
      </c>
      <c r="G83" s="4">
        <v>7.6840534799999999E-2</v>
      </c>
      <c r="H83" s="7" t="str">
        <f t="shared" si="36"/>
        <v>N/A</v>
      </c>
      <c r="I83" s="8">
        <v>-96.2</v>
      </c>
      <c r="J83" s="8">
        <v>1185</v>
      </c>
      <c r="K83" s="25" t="s">
        <v>736</v>
      </c>
      <c r="L83" s="91" t="str">
        <f t="shared" si="20"/>
        <v>No</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7.8476502300000001E-2</v>
      </c>
      <c r="D86" s="7" t="str">
        <f t="shared" si="34"/>
        <v>N/A</v>
      </c>
      <c r="E86" s="4">
        <v>0</v>
      </c>
      <c r="F86" s="7" t="str">
        <f t="shared" si="35"/>
        <v>N/A</v>
      </c>
      <c r="G86" s="4">
        <v>0</v>
      </c>
      <c r="H86" s="7" t="str">
        <f t="shared" si="36"/>
        <v>N/A</v>
      </c>
      <c r="I86" s="8">
        <v>-100</v>
      </c>
      <c r="J86" s="8" t="s">
        <v>1747</v>
      </c>
      <c r="K86" s="25" t="s">
        <v>736</v>
      </c>
      <c r="L86" s="91" t="str">
        <f t="shared" si="20"/>
        <v>N/A</v>
      </c>
    </row>
    <row r="87" spans="1:12" x14ac:dyDescent="0.25">
      <c r="A87" s="148" t="s">
        <v>1258</v>
      </c>
      <c r="B87" s="21" t="s">
        <v>213</v>
      </c>
      <c r="C87" s="4">
        <v>30.619072896999999</v>
      </c>
      <c r="D87" s="7" t="str">
        <f t="shared" si="34"/>
        <v>N/A</v>
      </c>
      <c r="E87" s="4">
        <v>5.3227716204000002</v>
      </c>
      <c r="F87" s="7" t="str">
        <f t="shared" si="35"/>
        <v>N/A</v>
      </c>
      <c r="G87" s="4">
        <v>5.8869369731000001</v>
      </c>
      <c r="H87" s="7" t="str">
        <f t="shared" si="36"/>
        <v>N/A</v>
      </c>
      <c r="I87" s="8">
        <v>-82.6</v>
      </c>
      <c r="J87" s="8">
        <v>10.6</v>
      </c>
      <c r="K87" s="25" t="s">
        <v>736</v>
      </c>
      <c r="L87" s="91" t="str">
        <f t="shared" si="20"/>
        <v>Yes</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22.034608001999999</v>
      </c>
      <c r="D90" s="7" t="str">
        <f t="shared" si="34"/>
        <v>N/A</v>
      </c>
      <c r="E90" s="4">
        <v>94.150728712000003</v>
      </c>
      <c r="F90" s="7" t="str">
        <f t="shared" si="35"/>
        <v>N/A</v>
      </c>
      <c r="G90" s="4">
        <v>93.418370191999998</v>
      </c>
      <c r="H90" s="7" t="str">
        <f t="shared" si="36"/>
        <v>N/A</v>
      </c>
      <c r="I90" s="8">
        <v>327.3</v>
      </c>
      <c r="J90" s="8">
        <v>-0.77800000000000002</v>
      </c>
      <c r="K90" s="25" t="s">
        <v>736</v>
      </c>
      <c r="L90" s="91" t="str">
        <f t="shared" si="20"/>
        <v>Yes</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46.279930141000001</v>
      </c>
      <c r="D94" s="7" t="str">
        <f t="shared" si="34"/>
        <v>N/A</v>
      </c>
      <c r="E94" s="4">
        <v>0</v>
      </c>
      <c r="F94" s="7" t="str">
        <f t="shared" si="35"/>
        <v>N/A</v>
      </c>
      <c r="G94" s="4">
        <v>0</v>
      </c>
      <c r="H94" s="7" t="str">
        <f t="shared" si="36"/>
        <v>N/A</v>
      </c>
      <c r="I94" s="8">
        <v>-100</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1.4857857999999999E-3</v>
      </c>
      <c r="D97" s="7" t="str">
        <f t="shared" si="34"/>
        <v>N/A</v>
      </c>
      <c r="E97" s="4">
        <v>0</v>
      </c>
      <c r="F97" s="7" t="str">
        <f t="shared" si="35"/>
        <v>N/A</v>
      </c>
      <c r="G97" s="4">
        <v>0</v>
      </c>
      <c r="H97" s="7" t="str">
        <f t="shared" si="36"/>
        <v>N/A</v>
      </c>
      <c r="I97" s="8">
        <v>-100</v>
      </c>
      <c r="J97" s="8" t="s">
        <v>1747</v>
      </c>
      <c r="K97" s="25" t="s">
        <v>736</v>
      </c>
      <c r="L97" s="91" t="str">
        <f t="shared" si="20"/>
        <v>N/A</v>
      </c>
    </row>
    <row r="98" spans="1:12" x14ac:dyDescent="0.25">
      <c r="A98" s="148" t="s">
        <v>1269</v>
      </c>
      <c r="B98" s="21" t="s">
        <v>213</v>
      </c>
      <c r="C98" s="4">
        <v>0.82785280999999999</v>
      </c>
      <c r="D98" s="7" t="str">
        <f t="shared" si="34"/>
        <v>N/A</v>
      </c>
      <c r="E98" s="4">
        <v>0.52051826160000003</v>
      </c>
      <c r="F98" s="7" t="str">
        <f t="shared" si="35"/>
        <v>N/A</v>
      </c>
      <c r="G98" s="4">
        <v>0.61785230030000005</v>
      </c>
      <c r="H98" s="7" t="str">
        <f t="shared" si="36"/>
        <v>N/A</v>
      </c>
      <c r="I98" s="8">
        <v>-37.1</v>
      </c>
      <c r="J98" s="8">
        <v>18.7</v>
      </c>
      <c r="K98" s="25" t="s">
        <v>736</v>
      </c>
      <c r="L98" s="91" t="str">
        <f t="shared" si="20"/>
        <v>Yes</v>
      </c>
    </row>
    <row r="99" spans="1:12" x14ac:dyDescent="0.25">
      <c r="A99" s="148" t="s">
        <v>1270</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736</v>
      </c>
      <c r="L99" s="91" t="str">
        <f t="shared" si="20"/>
        <v>N/A</v>
      </c>
    </row>
    <row r="100" spans="1:12" x14ac:dyDescent="0.25">
      <c r="A100" s="148" t="s">
        <v>107</v>
      </c>
      <c r="B100" s="21" t="s">
        <v>213</v>
      </c>
      <c r="C100" s="26">
        <v>1146056944</v>
      </c>
      <c r="D100" s="7" t="str">
        <f>IF($B100="N/A","N/A",IF(C100&gt;10,"No",IF(C100&lt;-10,"No","Yes")))</f>
        <v>N/A</v>
      </c>
      <c r="E100" s="26">
        <v>2822983880</v>
      </c>
      <c r="F100" s="7" t="str">
        <f>IF($B100="N/A","N/A",IF(E100&gt;10,"No",IF(E100&lt;-10,"No","Yes")))</f>
        <v>N/A</v>
      </c>
      <c r="G100" s="26">
        <v>3188644365</v>
      </c>
      <c r="H100" s="7" t="str">
        <f>IF($B100="N/A","N/A",IF(G100&gt;10,"No",IF(G100&lt;-10,"No","Yes")))</f>
        <v>N/A</v>
      </c>
      <c r="I100" s="8">
        <v>146.30000000000001</v>
      </c>
      <c r="J100" s="8">
        <v>12.95</v>
      </c>
      <c r="K100" s="25" t="s">
        <v>736</v>
      </c>
      <c r="L100" s="91" t="str">
        <f t="shared" ref="L100:L111" si="38">IF(J100="Div by 0", "N/A", IF(K100="N/A","N/A", IF(J100&gt;VALUE(MID(K100,1,2)), "No", IF(J100&lt;-1*VALUE(MID(K100,1,2)), "No", "Yes"))))</f>
        <v>Yes</v>
      </c>
    </row>
    <row r="101" spans="1:12" x14ac:dyDescent="0.25">
      <c r="A101" s="148" t="s">
        <v>453</v>
      </c>
      <c r="B101" s="21" t="s">
        <v>213</v>
      </c>
      <c r="C101" s="26">
        <v>1072315281</v>
      </c>
      <c r="D101" s="7" t="str">
        <f>IF($B101="N/A","N/A",IF(C101&gt;10,"No",IF(C101&lt;-10,"No","Yes")))</f>
        <v>N/A</v>
      </c>
      <c r="E101" s="26">
        <v>2760643588</v>
      </c>
      <c r="F101" s="7" t="str">
        <f>IF($B101="N/A","N/A",IF(E101&gt;10,"No",IF(E101&lt;-10,"No","Yes")))</f>
        <v>N/A</v>
      </c>
      <c r="G101" s="26">
        <v>3125050229</v>
      </c>
      <c r="H101" s="7" t="str">
        <f>IF($B101="N/A","N/A",IF(G101&gt;10,"No",IF(G101&lt;-10,"No","Yes")))</f>
        <v>N/A</v>
      </c>
      <c r="I101" s="8">
        <v>157.4</v>
      </c>
      <c r="J101" s="8">
        <v>13.2</v>
      </c>
      <c r="K101" s="25" t="s">
        <v>736</v>
      </c>
      <c r="L101" s="91" t="str">
        <f t="shared" si="38"/>
        <v>Yes</v>
      </c>
    </row>
    <row r="102" spans="1:12" x14ac:dyDescent="0.25">
      <c r="A102" s="148" t="s">
        <v>454</v>
      </c>
      <c r="B102" s="21" t="s">
        <v>213</v>
      </c>
      <c r="C102" s="26">
        <v>62024597</v>
      </c>
      <c r="D102" s="7" t="str">
        <f>IF($B102="N/A","N/A",IF(C102&gt;10,"No",IF(C102&lt;-10,"No","Yes")))</f>
        <v>N/A</v>
      </c>
      <c r="E102" s="26">
        <v>62340292</v>
      </c>
      <c r="F102" s="7" t="str">
        <f>IF($B102="N/A","N/A",IF(E102&gt;10,"No",IF(E102&lt;-10,"No","Yes")))</f>
        <v>N/A</v>
      </c>
      <c r="G102" s="26">
        <v>63592966</v>
      </c>
      <c r="H102" s="7" t="str">
        <f>IF($B102="N/A","N/A",IF(G102&gt;10,"No",IF(G102&lt;-10,"No","Yes")))</f>
        <v>N/A</v>
      </c>
      <c r="I102" s="8">
        <v>0.50900000000000001</v>
      </c>
      <c r="J102" s="8">
        <v>2.0089999999999999</v>
      </c>
      <c r="K102" s="25" t="s">
        <v>736</v>
      </c>
      <c r="L102" s="91" t="str">
        <f t="shared" si="38"/>
        <v>Yes</v>
      </c>
    </row>
    <row r="103" spans="1:12" x14ac:dyDescent="0.25">
      <c r="A103" s="148" t="s">
        <v>455</v>
      </c>
      <c r="B103" s="21" t="s">
        <v>213</v>
      </c>
      <c r="C103" s="26">
        <v>11717066</v>
      </c>
      <c r="D103" s="7" t="str">
        <f>IF($B103="N/A","N/A",IF(C103&gt;10,"No",IF(C103&lt;-10,"No","Yes")))</f>
        <v>N/A</v>
      </c>
      <c r="E103" s="26">
        <v>0</v>
      </c>
      <c r="F103" s="7" t="str">
        <f>IF($B103="N/A","N/A",IF(E103&gt;10,"No",IF(E103&lt;-10,"No","Yes")))</f>
        <v>N/A</v>
      </c>
      <c r="G103" s="26">
        <v>1170</v>
      </c>
      <c r="H103" s="7" t="str">
        <f>IF($B103="N/A","N/A",IF(G103&gt;10,"No",IF(G103&lt;-10,"No","Yes")))</f>
        <v>N/A</v>
      </c>
      <c r="I103" s="8">
        <v>-100</v>
      </c>
      <c r="J103" s="8" t="s">
        <v>1747</v>
      </c>
      <c r="K103" s="25" t="s">
        <v>736</v>
      </c>
      <c r="L103" s="91" t="str">
        <f t="shared" si="38"/>
        <v>N/A</v>
      </c>
    </row>
    <row r="104" spans="1:12" x14ac:dyDescent="0.25">
      <c r="A104" s="148" t="s">
        <v>108</v>
      </c>
      <c r="B104" s="30" t="s">
        <v>295</v>
      </c>
      <c r="C104" s="4">
        <v>1.6502205603</v>
      </c>
      <c r="D104" s="7" t="str">
        <f>IF($B104="N/A","N/A",IF(C104&gt;2,"No",IF(C104&lt;0.9,"No","Yes")))</f>
        <v>Yes</v>
      </c>
      <c r="E104" s="4">
        <v>1.8690888752999999</v>
      </c>
      <c r="F104" s="7" t="str">
        <f>IF($B104="N/A","N/A",IF(E104&gt;2,"No",IF(E104&lt;0.9,"No","Yes")))</f>
        <v>Yes</v>
      </c>
      <c r="G104" s="4">
        <v>1.9271891436999999</v>
      </c>
      <c r="H104" s="7" t="str">
        <f>IF($B104="N/A","N/A",IF(G104&gt;2,"No",IF(G104&lt;0.9,"No","Yes")))</f>
        <v>Yes</v>
      </c>
      <c r="I104" s="8">
        <v>13.26</v>
      </c>
      <c r="J104" s="8">
        <v>3.1080000000000001</v>
      </c>
      <c r="K104" s="25" t="s">
        <v>736</v>
      </c>
      <c r="L104" s="91" t="str">
        <f t="shared" si="38"/>
        <v>Yes</v>
      </c>
    </row>
    <row r="105" spans="1:12" x14ac:dyDescent="0.25">
      <c r="A105" s="148" t="s">
        <v>456</v>
      </c>
      <c r="B105" s="30" t="s">
        <v>295</v>
      </c>
      <c r="C105" s="4">
        <v>0.94720815560000005</v>
      </c>
      <c r="D105" s="7" t="str">
        <f>IF($B105="N/A","N/A",IF(C105&gt;2,"No",IF(C105&lt;0.9,"No","Yes")))</f>
        <v>Yes</v>
      </c>
      <c r="E105" s="4">
        <v>0.92359278789999999</v>
      </c>
      <c r="F105" s="7" t="str">
        <f>IF($B105="N/A","N/A",IF(E105&gt;2,"No",IF(E105&lt;0.9,"No","Yes")))</f>
        <v>Yes</v>
      </c>
      <c r="G105" s="4">
        <v>0.98565593330000001</v>
      </c>
      <c r="H105" s="7" t="str">
        <f>IF($B105="N/A","N/A",IF(G105&gt;2,"No",IF(G105&lt;0.9,"No","Yes")))</f>
        <v>Yes</v>
      </c>
      <c r="I105" s="8">
        <v>-2.4900000000000002</v>
      </c>
      <c r="J105" s="8">
        <v>6.72</v>
      </c>
      <c r="K105" s="25" t="s">
        <v>736</v>
      </c>
      <c r="L105" s="91" t="str">
        <f t="shared" si="38"/>
        <v>Yes</v>
      </c>
    </row>
    <row r="106" spans="1:12" x14ac:dyDescent="0.25">
      <c r="A106" s="148" t="s">
        <v>457</v>
      </c>
      <c r="B106" s="30" t="s">
        <v>295</v>
      </c>
      <c r="C106" s="4">
        <v>0.99625276279999997</v>
      </c>
      <c r="D106" s="7" t="str">
        <f>IF($B106="N/A","N/A",IF(C106&gt;2,"No",IF(C106&lt;0.9,"No","Yes")))</f>
        <v>Yes</v>
      </c>
      <c r="E106" s="4">
        <v>0.99733381570000001</v>
      </c>
      <c r="F106" s="7" t="str">
        <f>IF($B106="N/A","N/A",IF(E106&gt;2,"No",IF(E106&lt;0.9,"No","Yes")))</f>
        <v>Yes</v>
      </c>
      <c r="G106" s="4">
        <v>1.0020978360999999</v>
      </c>
      <c r="H106" s="7" t="str">
        <f>IF($B106="N/A","N/A",IF(G106&gt;2,"No",IF(G106&lt;0.9,"No","Yes")))</f>
        <v>Yes</v>
      </c>
      <c r="I106" s="8">
        <v>0.1085</v>
      </c>
      <c r="J106" s="8">
        <v>0.47770000000000001</v>
      </c>
      <c r="K106" s="25" t="s">
        <v>736</v>
      </c>
      <c r="L106" s="91" t="str">
        <f t="shared" si="38"/>
        <v>Yes</v>
      </c>
    </row>
    <row r="107" spans="1:12" x14ac:dyDescent="0.25">
      <c r="A107" s="148" t="s">
        <v>458</v>
      </c>
      <c r="B107" s="30" t="s">
        <v>295</v>
      </c>
      <c r="C107" s="4">
        <v>0.89250387769999995</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736</v>
      </c>
      <c r="L107" s="91" t="str">
        <f t="shared" si="38"/>
        <v>N/A</v>
      </c>
    </row>
    <row r="108" spans="1:12" x14ac:dyDescent="0.25">
      <c r="A108" s="148" t="s">
        <v>1271</v>
      </c>
      <c r="B108" s="21" t="s">
        <v>213</v>
      </c>
      <c r="C108" s="26">
        <v>130.07831483000001</v>
      </c>
      <c r="D108" s="7" t="str">
        <f>IF($B108="N/A","N/A",IF(C108&gt;10,"No",IF(C108&lt;-10,"No","Yes")))</f>
        <v>N/A</v>
      </c>
      <c r="E108" s="26">
        <v>319.92963094999999</v>
      </c>
      <c r="F108" s="7" t="str">
        <f>IF($B108="N/A","N/A",IF(E108&gt;10,"No",IF(E108&lt;-10,"No","Yes")))</f>
        <v>N/A</v>
      </c>
      <c r="G108" s="26">
        <v>363.40117673999998</v>
      </c>
      <c r="H108" s="7" t="str">
        <f>IF($B108="N/A","N/A",IF(G108&gt;10,"No",IF(G108&lt;-10,"No","Yes")))</f>
        <v>N/A</v>
      </c>
      <c r="I108" s="8">
        <v>146</v>
      </c>
      <c r="J108" s="8">
        <v>13.59</v>
      </c>
      <c r="K108" s="25" t="s">
        <v>736</v>
      </c>
      <c r="L108" s="91" t="str">
        <f t="shared" si="38"/>
        <v>Yes</v>
      </c>
    </row>
    <row r="109" spans="1:12" x14ac:dyDescent="0.25">
      <c r="A109" s="148" t="s">
        <v>1272</v>
      </c>
      <c r="B109" s="21" t="s">
        <v>213</v>
      </c>
      <c r="C109" s="26">
        <v>353.45813493999998</v>
      </c>
      <c r="D109" s="7" t="str">
        <f>IF($B109="N/A","N/A",IF(C109&gt;10,"No",IF(C109&lt;-10,"No","Yes")))</f>
        <v>N/A</v>
      </c>
      <c r="E109" s="26">
        <v>330.76438698999999</v>
      </c>
      <c r="F109" s="7" t="str">
        <f>IF($B109="N/A","N/A",IF(E109&gt;10,"No",IF(E109&lt;-10,"No","Yes")))</f>
        <v>N/A</v>
      </c>
      <c r="G109" s="26">
        <v>378.5749902</v>
      </c>
      <c r="H109" s="7" t="str">
        <f>IF($B109="N/A","N/A",IF(G109&gt;10,"No",IF(G109&lt;-10,"No","Yes")))</f>
        <v>N/A</v>
      </c>
      <c r="I109" s="8">
        <v>-6.42</v>
      </c>
      <c r="J109" s="8">
        <v>14.45</v>
      </c>
      <c r="K109" s="25" t="s">
        <v>736</v>
      </c>
      <c r="L109" s="91" t="str">
        <f t="shared" si="38"/>
        <v>Yes</v>
      </c>
    </row>
    <row r="110" spans="1:12" x14ac:dyDescent="0.25">
      <c r="A110" s="148" t="s">
        <v>1273</v>
      </c>
      <c r="B110" s="21" t="s">
        <v>213</v>
      </c>
      <c r="C110" s="26">
        <v>7.0646790518999998</v>
      </c>
      <c r="D110" s="7" t="str">
        <f>IF($B110="N/A","N/A",IF(C110&gt;10,"No",IF(C110&lt;-10,"No","Yes")))</f>
        <v>N/A</v>
      </c>
      <c r="E110" s="26">
        <v>7.0782178008000001</v>
      </c>
      <c r="F110" s="7" t="str">
        <f>IF($B110="N/A","N/A",IF(E110&gt;10,"No",IF(E110&lt;-10,"No","Yes")))</f>
        <v>N/A</v>
      </c>
      <c r="G110" s="26">
        <v>7.2634410223000003</v>
      </c>
      <c r="H110" s="7" t="str">
        <f>IF($B110="N/A","N/A",IF(G110&gt;10,"No",IF(G110&lt;-10,"No","Yes")))</f>
        <v>N/A</v>
      </c>
      <c r="I110" s="8">
        <v>0.19159999999999999</v>
      </c>
      <c r="J110" s="8">
        <v>2.617</v>
      </c>
      <c r="K110" s="25" t="s">
        <v>736</v>
      </c>
      <c r="L110" s="91" t="str">
        <f t="shared" si="38"/>
        <v>Yes</v>
      </c>
    </row>
    <row r="111" spans="1:12" x14ac:dyDescent="0.25">
      <c r="A111" s="148" t="s">
        <v>1274</v>
      </c>
      <c r="B111" s="21" t="s">
        <v>213</v>
      </c>
      <c r="C111" s="26">
        <v>3.5825312150999999</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736</v>
      </c>
      <c r="L111" s="91" t="str">
        <f t="shared" si="38"/>
        <v>N/A</v>
      </c>
    </row>
    <row r="112" spans="1:12" x14ac:dyDescent="0.25">
      <c r="A112" s="148" t="s">
        <v>325</v>
      </c>
      <c r="B112" s="25" t="s">
        <v>296</v>
      </c>
      <c r="C112" s="4">
        <v>99.698250254000001</v>
      </c>
      <c r="D112" s="7" t="str">
        <f>IF(OR($B112="N/A",$C112="N/A"),"N/A",IF(C112&gt;98,"Yes","No"))</f>
        <v>Yes</v>
      </c>
      <c r="E112" s="4">
        <v>99.908301550999994</v>
      </c>
      <c r="F112" s="7" t="str">
        <f>IF(OR($B112="N/A",$E112="N/A"),"N/A",IF(E112&gt;98,"Yes","No"))</f>
        <v>Yes</v>
      </c>
      <c r="G112" s="4">
        <v>99.935304428999999</v>
      </c>
      <c r="H112" s="7" t="str">
        <f t="shared" ref="H112:H115" si="39">IF($B112="N/A","N/A",IF(G112&gt;98,"Yes","No"))</f>
        <v>Yes</v>
      </c>
      <c r="I112" s="8">
        <v>0.2107</v>
      </c>
      <c r="J112" s="8">
        <v>2.7E-2</v>
      </c>
      <c r="K112" s="25" t="s">
        <v>736</v>
      </c>
      <c r="L112" s="91" t="str">
        <f>IF(J112="Div by 0", "N/A", IF(OR(J112="N/A",K112="N/A"),"N/A", IF(J112&gt;VALUE(MID(K112,1,2)), "No", IF(J112&lt;-1*VALUE(MID(K112,1,2)), "No", "Yes"))))</f>
        <v>Yes</v>
      </c>
    </row>
    <row r="113" spans="1:12" x14ac:dyDescent="0.25">
      <c r="A113" s="148" t="s">
        <v>459</v>
      </c>
      <c r="B113" s="25" t="s">
        <v>296</v>
      </c>
      <c r="C113" s="4">
        <v>99.028979215999996</v>
      </c>
      <c r="D113" s="7" t="str">
        <f t="shared" ref="D113:D115" si="40">IF(OR($B113="N/A",$C113="N/A"),"N/A",IF(C113&gt;98,"Yes","No"))</f>
        <v>Yes</v>
      </c>
      <c r="E113" s="4">
        <v>98.667051389999997</v>
      </c>
      <c r="F113" s="7" t="str">
        <f t="shared" ref="F113:F115" si="41">IF(OR($B113="N/A",$E113="N/A"),"N/A",IF(E113&gt;98,"Yes","No"))</f>
        <v>Yes</v>
      </c>
      <c r="G113" s="4">
        <v>99.245010082999997</v>
      </c>
      <c r="H113" s="7" t="str">
        <f t="shared" si="39"/>
        <v>Yes</v>
      </c>
      <c r="I113" s="8">
        <v>-0.36499999999999999</v>
      </c>
      <c r="J113" s="8">
        <v>0.58579999999999999</v>
      </c>
      <c r="K113" s="25" t="s">
        <v>736</v>
      </c>
      <c r="L113" s="91" t="str">
        <f t="shared" ref="L113:L115" si="42">IF(J113="Div by 0", "N/A", IF(OR(J113="N/A",K113="N/A"),"N/A", IF(J113&gt;VALUE(MID(K113,1,2)), "No", IF(J113&lt;-1*VALUE(MID(K113,1,2)), "No", "Yes"))))</f>
        <v>Yes</v>
      </c>
    </row>
    <row r="114" spans="1:12" x14ac:dyDescent="0.25">
      <c r="A114" s="148" t="s">
        <v>460</v>
      </c>
      <c r="B114" s="25" t="s">
        <v>296</v>
      </c>
      <c r="C114" s="4">
        <v>99.525487827000006</v>
      </c>
      <c r="D114" s="7" t="str">
        <f t="shared" si="40"/>
        <v>Yes</v>
      </c>
      <c r="E114" s="4">
        <v>99.860618786000003</v>
      </c>
      <c r="F114" s="7" t="str">
        <f t="shared" si="41"/>
        <v>Yes</v>
      </c>
      <c r="G114" s="4">
        <v>99.840704415000005</v>
      </c>
      <c r="H114" s="7" t="str">
        <f t="shared" si="39"/>
        <v>Yes</v>
      </c>
      <c r="I114" s="8">
        <v>0.3367</v>
      </c>
      <c r="J114" s="8">
        <v>-0.02</v>
      </c>
      <c r="K114" s="25" t="s">
        <v>736</v>
      </c>
      <c r="L114" s="91" t="str">
        <f t="shared" si="42"/>
        <v>Yes</v>
      </c>
    </row>
    <row r="115" spans="1:12" x14ac:dyDescent="0.25">
      <c r="A115" s="148" t="s">
        <v>461</v>
      </c>
      <c r="B115" s="25" t="s">
        <v>296</v>
      </c>
      <c r="C115" s="4">
        <v>97.500955094000005</v>
      </c>
      <c r="D115" s="7" t="str">
        <f t="shared" si="40"/>
        <v>No</v>
      </c>
      <c r="E115" s="4" t="s">
        <v>1747</v>
      </c>
      <c r="F115" s="7" t="str">
        <f t="shared" si="41"/>
        <v>Yes</v>
      </c>
      <c r="G115" s="4" t="s">
        <v>1747</v>
      </c>
      <c r="H115" s="7" t="str">
        <f t="shared" si="39"/>
        <v>Yes</v>
      </c>
      <c r="I115" s="8" t="s">
        <v>1747</v>
      </c>
      <c r="J115" s="8" t="s">
        <v>1747</v>
      </c>
      <c r="K115" s="25" t="s">
        <v>736</v>
      </c>
      <c r="L115" s="91" t="str">
        <f t="shared" si="42"/>
        <v>N/A</v>
      </c>
    </row>
    <row r="116" spans="1:12" x14ac:dyDescent="0.25">
      <c r="A116" s="90" t="s">
        <v>462</v>
      </c>
      <c r="B116" s="25" t="s">
        <v>213</v>
      </c>
      <c r="C116" s="1">
        <v>895412</v>
      </c>
      <c r="D116" s="7" t="str">
        <f>IF($B116="N/A","N/A",IF(C116&gt;10,"No",IF(C116&lt;-10,"No","Yes")))</f>
        <v>N/A</v>
      </c>
      <c r="E116" s="1">
        <v>897507</v>
      </c>
      <c r="F116" s="7" t="str">
        <f>IF($B116="N/A","N/A",IF(E116&gt;10,"No",IF(E116&lt;-10,"No","Yes")))</f>
        <v>N/A</v>
      </c>
      <c r="G116" s="1">
        <v>888778</v>
      </c>
      <c r="H116" s="7" t="str">
        <f>IF($B116="N/A","N/A",IF(G116&gt;10,"No",IF(G116&lt;-10,"No","Yes")))</f>
        <v>N/A</v>
      </c>
      <c r="I116" s="8">
        <v>0.23400000000000001</v>
      </c>
      <c r="J116" s="8">
        <v>-0.97299999999999998</v>
      </c>
      <c r="K116" s="25" t="s">
        <v>736</v>
      </c>
      <c r="L116" s="91" t="str">
        <f>IF(J116="Div by 0", "N/A", IF(OR(J116="N/A",K116="N/A"),"N/A", IF(J116&gt;VALUE(MID(K116,1,2)), "No", IF(J116&lt;-1*VALUE(MID(K116,1,2)), "No", "Yes"))))</f>
        <v>Yes</v>
      </c>
    </row>
    <row r="117" spans="1:12" x14ac:dyDescent="0.25">
      <c r="A117" s="90" t="s">
        <v>211</v>
      </c>
      <c r="B117" s="25" t="s">
        <v>213</v>
      </c>
      <c r="C117" s="4">
        <v>64.750081527000006</v>
      </c>
      <c r="D117" s="7" t="str">
        <f>IF($B117="N/A","N/A",IF(C117&gt;10,"No",IF(C117&lt;-10,"No","Yes")))</f>
        <v>N/A</v>
      </c>
      <c r="E117" s="4">
        <v>87.951180324999996</v>
      </c>
      <c r="F117" s="7" t="str">
        <f>IF($B117="N/A","N/A",IF(E117&gt;10,"No",IF(E117&lt;-10,"No","Yes")))</f>
        <v>N/A</v>
      </c>
      <c r="G117" s="4">
        <v>87.590376899999995</v>
      </c>
      <c r="H117" s="7" t="str">
        <f>IF($B117="N/A","N/A",IF(G117&gt;10,"No",IF(G117&lt;-10,"No","Yes")))</f>
        <v>N/A</v>
      </c>
      <c r="I117" s="8">
        <v>35.83</v>
      </c>
      <c r="J117" s="8">
        <v>-0.41</v>
      </c>
      <c r="K117" s="25" t="s">
        <v>736</v>
      </c>
      <c r="L117" s="91" t="str">
        <f>IF(J117="Div by 0", "N/A", IF(OR(J117="N/A",K117="N/A"),"N/A", IF(J117&gt;VALUE(MID(K117,1,2)), "No", IF(J117&lt;-1*VALUE(MID(K117,1,2)), "No", "Yes"))))</f>
        <v>Yes</v>
      </c>
    </row>
    <row r="118" spans="1:12" x14ac:dyDescent="0.25">
      <c r="A118" s="122" t="s">
        <v>1613</v>
      </c>
      <c r="B118" s="25" t="s">
        <v>213</v>
      </c>
      <c r="C118" s="10">
        <v>10049908</v>
      </c>
      <c r="D118" s="7" t="str">
        <f>IF($B118="N/A","N/A",IF(C118&gt;10,"No",IF(C118&lt;-10,"No","Yes")))</f>
        <v>N/A</v>
      </c>
      <c r="E118" s="10">
        <v>4067379</v>
      </c>
      <c r="F118" s="7" t="str">
        <f>IF($B118="N/A","N/A",IF(E118&gt;10,"No",IF(E118&lt;-10,"No","Yes")))</f>
        <v>N/A</v>
      </c>
      <c r="G118" s="10">
        <v>5041117</v>
      </c>
      <c r="H118" s="7" t="str">
        <f>IF($B118="N/A","N/A",IF(G118&gt;10,"No",IF(G118&lt;-10,"No","Yes")))</f>
        <v>N/A</v>
      </c>
      <c r="I118" s="8">
        <v>-59.5</v>
      </c>
      <c r="J118" s="8">
        <v>23.94</v>
      </c>
      <c r="K118" s="25" t="s">
        <v>736</v>
      </c>
      <c r="L118" s="91" t="str">
        <f>IF(J118="Div by 0", "N/A", IF(K118="N/A","N/A", IF(J118&gt;VALUE(MID(K118,1,2)), "No", IF(J118&lt;-1*VALUE(MID(K118,1,2)), "No", "Yes"))))</f>
        <v>Yes</v>
      </c>
    </row>
    <row r="119" spans="1:12" x14ac:dyDescent="0.25">
      <c r="A119" s="122" t="s">
        <v>1614</v>
      </c>
      <c r="B119" s="25" t="s">
        <v>213</v>
      </c>
      <c r="C119" s="10">
        <v>1978028427</v>
      </c>
      <c r="D119" s="7" t="str">
        <f>IF($B119="N/A","N/A",IF(C119&gt;10,"No",IF(C119&lt;-10,"No","Yes")))</f>
        <v>N/A</v>
      </c>
      <c r="E119" s="10">
        <v>1714741008</v>
      </c>
      <c r="F119" s="7" t="str">
        <f>IF($B119="N/A","N/A",IF(E119&gt;10,"No",IF(E119&lt;-10,"No","Yes")))</f>
        <v>N/A</v>
      </c>
      <c r="G119" s="10">
        <v>1908730461</v>
      </c>
      <c r="H119" s="7" t="str">
        <f>IF($B119="N/A","N/A",IF(G119&gt;10,"No",IF(G119&lt;-10,"No","Yes")))</f>
        <v>N/A</v>
      </c>
      <c r="I119" s="8">
        <v>-13.3</v>
      </c>
      <c r="J119" s="8">
        <v>11.31</v>
      </c>
      <c r="K119" s="25" t="s">
        <v>736</v>
      </c>
      <c r="L119" s="91" t="str">
        <f>IF(J119="Div by 0", "N/A", IF(K119="N/A","N/A", IF(J119&gt;VALUE(MID(K119,1,2)), "No", IF(J119&lt;-1*VALUE(MID(K119,1,2)), "No", "Yes"))))</f>
        <v>Yes</v>
      </c>
    </row>
    <row r="120" spans="1:12" x14ac:dyDescent="0.25">
      <c r="A120" s="122" t="s">
        <v>1615</v>
      </c>
      <c r="B120" s="25" t="s">
        <v>213</v>
      </c>
      <c r="C120" s="1">
        <v>149084</v>
      </c>
      <c r="D120" s="7" t="str">
        <f>IF($B120="N/A","N/A",IF(C120&gt;10,"No",IF(C120&lt;-10,"No","Yes")))</f>
        <v>N/A</v>
      </c>
      <c r="E120" s="1">
        <v>48412</v>
      </c>
      <c r="F120" s="7" t="str">
        <f>IF($B120="N/A","N/A",IF(E120&gt;10,"No",IF(E120&lt;-10,"No","Yes")))</f>
        <v>N/A</v>
      </c>
      <c r="G120" s="1">
        <v>46780</v>
      </c>
      <c r="H120" s="7" t="str">
        <f>IF($B120="N/A","N/A",IF(G120&gt;10,"No",IF(G120&lt;-10,"No","Yes")))</f>
        <v>N/A</v>
      </c>
      <c r="I120" s="8">
        <v>-67.5</v>
      </c>
      <c r="J120" s="8">
        <v>-3.37</v>
      </c>
      <c r="K120" s="25" t="s">
        <v>736</v>
      </c>
      <c r="L120" s="91" t="str">
        <f>IF(J120="Div by 0", "N/A", IF(K120="N/A","N/A", IF(J120&gt;VALUE(MID(K120,1,2)), "No", IF(J120&lt;-1*VALUE(MID(K120,1,2)), "No", "Yes"))))</f>
        <v>Yes</v>
      </c>
    </row>
    <row r="121" spans="1:12" x14ac:dyDescent="0.25">
      <c r="A121" s="122" t="s">
        <v>1616</v>
      </c>
      <c r="B121" s="3" t="s">
        <v>213</v>
      </c>
      <c r="C121" s="1">
        <v>27445</v>
      </c>
      <c r="D121" s="5" t="str">
        <f t="shared" ref="D121:H134" si="43">IF($B121="N/A","N/A",IF(C121&lt;0,"No","Yes"))</f>
        <v>N/A</v>
      </c>
      <c r="E121" s="1">
        <v>23361</v>
      </c>
      <c r="F121" s="5" t="str">
        <f t="shared" si="43"/>
        <v>N/A</v>
      </c>
      <c r="G121" s="1">
        <v>22386</v>
      </c>
      <c r="H121" s="5" t="str">
        <f t="shared" si="43"/>
        <v>N/A</v>
      </c>
      <c r="I121" s="8">
        <v>-14.9</v>
      </c>
      <c r="J121" s="8">
        <v>-4.17</v>
      </c>
      <c r="K121" s="3" t="s">
        <v>736</v>
      </c>
      <c r="L121" s="91" t="str">
        <f t="shared" ref="L121:L142" si="44">IF(J121="Div by 0", "N/A", IF(OR(J121="N/A",K121="N/A"),"N/A", IF(J121&gt;VALUE(MID(K121,1,2)), "No", IF(J121&lt;-1*VALUE(MID(K121,1,2)), "No", "Yes"))))</f>
        <v>Yes</v>
      </c>
    </row>
    <row r="122" spans="1:12" x14ac:dyDescent="0.25">
      <c r="A122" s="122" t="s">
        <v>1617</v>
      </c>
      <c r="B122" s="3" t="s">
        <v>213</v>
      </c>
      <c r="C122" s="1">
        <v>33892</v>
      </c>
      <c r="D122" s="5" t="str">
        <f t="shared" si="43"/>
        <v>N/A</v>
      </c>
      <c r="E122" s="1">
        <v>21530</v>
      </c>
      <c r="F122" s="5" t="str">
        <f t="shared" si="43"/>
        <v>N/A</v>
      </c>
      <c r="G122" s="1">
        <v>22345</v>
      </c>
      <c r="H122" s="5" t="str">
        <f t="shared" si="43"/>
        <v>N/A</v>
      </c>
      <c r="I122" s="8">
        <v>-36.5</v>
      </c>
      <c r="J122" s="8">
        <v>3.7850000000000001</v>
      </c>
      <c r="K122" s="3" t="s">
        <v>736</v>
      </c>
      <c r="L122" s="91" t="str">
        <f t="shared" si="44"/>
        <v>Yes</v>
      </c>
    </row>
    <row r="123" spans="1:12" x14ac:dyDescent="0.25">
      <c r="A123" s="122" t="s">
        <v>1618</v>
      </c>
      <c r="B123" s="3" t="s">
        <v>213</v>
      </c>
      <c r="C123" s="1">
        <v>51983</v>
      </c>
      <c r="D123" s="5" t="str">
        <f t="shared" si="43"/>
        <v>N/A</v>
      </c>
      <c r="E123" s="1">
        <v>1138</v>
      </c>
      <c r="F123" s="5" t="str">
        <f t="shared" si="43"/>
        <v>N/A</v>
      </c>
      <c r="G123" s="1">
        <v>1150</v>
      </c>
      <c r="H123" s="5" t="str">
        <f t="shared" si="43"/>
        <v>N/A</v>
      </c>
      <c r="I123" s="8">
        <v>-97.8</v>
      </c>
      <c r="J123" s="8">
        <v>1.054</v>
      </c>
      <c r="K123" s="3" t="s">
        <v>736</v>
      </c>
      <c r="L123" s="91" t="str">
        <f t="shared" si="44"/>
        <v>Yes</v>
      </c>
    </row>
    <row r="124" spans="1:12" x14ac:dyDescent="0.25">
      <c r="A124" s="122" t="s">
        <v>1619</v>
      </c>
      <c r="B124" s="3" t="s">
        <v>213</v>
      </c>
      <c r="C124" s="1">
        <v>35764</v>
      </c>
      <c r="D124" s="5" t="str">
        <f t="shared" si="43"/>
        <v>N/A</v>
      </c>
      <c r="E124" s="1">
        <v>2383</v>
      </c>
      <c r="F124" s="5" t="str">
        <f t="shared" si="43"/>
        <v>N/A</v>
      </c>
      <c r="G124" s="1">
        <v>899</v>
      </c>
      <c r="H124" s="5" t="str">
        <f t="shared" si="43"/>
        <v>N/A</v>
      </c>
      <c r="I124" s="8">
        <v>-93.3</v>
      </c>
      <c r="J124" s="8">
        <v>-62.3</v>
      </c>
      <c r="K124" s="3" t="s">
        <v>736</v>
      </c>
      <c r="L124" s="91" t="str">
        <f t="shared" si="44"/>
        <v>No</v>
      </c>
    </row>
    <row r="125" spans="1:12" x14ac:dyDescent="0.25">
      <c r="A125" s="114" t="s">
        <v>1620</v>
      </c>
      <c r="B125" s="3" t="s">
        <v>213</v>
      </c>
      <c r="C125" s="9">
        <v>16.589662785000002</v>
      </c>
      <c r="D125" s="5" t="str">
        <f t="shared" si="43"/>
        <v>N/A</v>
      </c>
      <c r="E125" s="9">
        <v>5.3745487163999996</v>
      </c>
      <c r="F125" s="5" t="str">
        <f t="shared" si="43"/>
        <v>N/A</v>
      </c>
      <c r="G125" s="9">
        <v>5.2238505965000002</v>
      </c>
      <c r="H125" s="5" t="str">
        <f t="shared" si="43"/>
        <v>N/A</v>
      </c>
      <c r="I125" s="8">
        <v>-67.599999999999994</v>
      </c>
      <c r="J125" s="8">
        <v>-2.8</v>
      </c>
      <c r="K125" s="25" t="s">
        <v>736</v>
      </c>
      <c r="L125" s="91" t="str">
        <f>IF(J125="Div by 0", "N/A", IF(OR(J125="N/A",K125="N/A"),"N/A", IF(J125&gt;VALUE(MID(K125,1,2)), "No", IF(J125&lt;-1*VALUE(MID(K125,1,2)), "No", "Yes"))))</f>
        <v>Yes</v>
      </c>
    </row>
    <row r="126" spans="1:12" ht="25" x14ac:dyDescent="0.25">
      <c r="A126" s="114" t="s">
        <v>1621</v>
      </c>
      <c r="B126" s="3" t="s">
        <v>213</v>
      </c>
      <c r="C126" s="9">
        <v>45.756156116</v>
      </c>
      <c r="D126" s="5" t="str">
        <f t="shared" si="43"/>
        <v>N/A</v>
      </c>
      <c r="E126" s="9">
        <v>39.519894438000001</v>
      </c>
      <c r="F126" s="5" t="str">
        <f t="shared" si="43"/>
        <v>N/A</v>
      </c>
      <c r="G126" s="9">
        <v>38.039082413000003</v>
      </c>
      <c r="H126" s="5" t="str">
        <f t="shared" si="43"/>
        <v>N/A</v>
      </c>
      <c r="I126" s="8">
        <v>-13.6</v>
      </c>
      <c r="J126" s="8">
        <v>-3.75</v>
      </c>
      <c r="K126" s="3" t="s">
        <v>736</v>
      </c>
      <c r="L126" s="91" t="str">
        <f t="shared" ref="L126:L129" si="45">IF(J126="Div by 0", "N/A", IF(OR(J126="N/A",K126="N/A"),"N/A", IF(J126&gt;VALUE(MID(K126,1,2)), "No", IF(J126&lt;-1*VALUE(MID(K126,1,2)), "No", "Yes"))))</f>
        <v>Yes</v>
      </c>
    </row>
    <row r="127" spans="1:12" ht="25" x14ac:dyDescent="0.25">
      <c r="A127" s="114" t="s">
        <v>1622</v>
      </c>
      <c r="B127" s="3" t="s">
        <v>213</v>
      </c>
      <c r="C127" s="9">
        <v>16.86336949</v>
      </c>
      <c r="D127" s="5" t="str">
        <f t="shared" si="43"/>
        <v>N/A</v>
      </c>
      <c r="E127" s="9">
        <v>10.946325888000001</v>
      </c>
      <c r="F127" s="5" t="str">
        <f t="shared" si="43"/>
        <v>N/A</v>
      </c>
      <c r="G127" s="9">
        <v>11.489613328000001</v>
      </c>
      <c r="H127" s="5" t="str">
        <f t="shared" si="43"/>
        <v>N/A</v>
      </c>
      <c r="I127" s="8">
        <v>-35.1</v>
      </c>
      <c r="J127" s="8">
        <v>4.9630000000000001</v>
      </c>
      <c r="K127" s="3" t="s">
        <v>736</v>
      </c>
      <c r="L127" s="91" t="str">
        <f t="shared" si="45"/>
        <v>Yes</v>
      </c>
    </row>
    <row r="128" spans="1:12" ht="25" x14ac:dyDescent="0.25">
      <c r="A128" s="114" t="s">
        <v>1623</v>
      </c>
      <c r="B128" s="3" t="s">
        <v>213</v>
      </c>
      <c r="C128" s="9">
        <v>10.513829196</v>
      </c>
      <c r="D128" s="5" t="str">
        <f t="shared" si="43"/>
        <v>N/A</v>
      </c>
      <c r="E128" s="9">
        <v>0.22604121969999999</v>
      </c>
      <c r="F128" s="5" t="str">
        <f t="shared" si="43"/>
        <v>N/A</v>
      </c>
      <c r="G128" s="9">
        <v>0.22716632719999999</v>
      </c>
      <c r="H128" s="5" t="str">
        <f t="shared" si="43"/>
        <v>N/A</v>
      </c>
      <c r="I128" s="8">
        <v>-97.9</v>
      </c>
      <c r="J128" s="8">
        <v>0.49769999999999998</v>
      </c>
      <c r="K128" s="3" t="s">
        <v>736</v>
      </c>
      <c r="L128" s="91" t="str">
        <f t="shared" si="45"/>
        <v>Yes</v>
      </c>
    </row>
    <row r="129" spans="1:12" ht="25" x14ac:dyDescent="0.25">
      <c r="A129" s="114" t="s">
        <v>1624</v>
      </c>
      <c r="B129" s="3" t="s">
        <v>213</v>
      </c>
      <c r="C129" s="9">
        <v>24.962657919000002</v>
      </c>
      <c r="D129" s="5" t="str">
        <f t="shared" si="43"/>
        <v>N/A</v>
      </c>
      <c r="E129" s="9">
        <v>1.6838966342999999</v>
      </c>
      <c r="F129" s="5" t="str">
        <f t="shared" si="43"/>
        <v>N/A</v>
      </c>
      <c r="G129" s="9">
        <v>0.66131630630000005</v>
      </c>
      <c r="H129" s="5" t="str">
        <f t="shared" si="43"/>
        <v>N/A</v>
      </c>
      <c r="I129" s="8">
        <v>-93.3</v>
      </c>
      <c r="J129" s="8">
        <v>-60.7</v>
      </c>
      <c r="K129" s="3" t="s">
        <v>736</v>
      </c>
      <c r="L129" s="91" t="str">
        <f t="shared" si="45"/>
        <v>No</v>
      </c>
    </row>
    <row r="130" spans="1:12" ht="25" x14ac:dyDescent="0.25">
      <c r="A130" s="114" t="s">
        <v>1625</v>
      </c>
      <c r="B130" s="3" t="s">
        <v>213</v>
      </c>
      <c r="C130" s="9">
        <v>11.957017520000001</v>
      </c>
      <c r="D130" s="5" t="str">
        <f t="shared" si="43"/>
        <v>N/A</v>
      </c>
      <c r="E130" s="9">
        <v>26.100966702000001</v>
      </c>
      <c r="F130" s="5" t="str">
        <f t="shared" si="43"/>
        <v>N/A</v>
      </c>
      <c r="G130" s="9">
        <v>24.882428388000001</v>
      </c>
      <c r="H130" s="5" t="str">
        <f t="shared" si="43"/>
        <v>N/A</v>
      </c>
      <c r="I130" s="8">
        <v>118.3</v>
      </c>
      <c r="J130" s="8">
        <v>-4.67</v>
      </c>
      <c r="K130" s="25" t="s">
        <v>736</v>
      </c>
      <c r="L130" s="91" t="str">
        <f>IF(J130="Div by 0", "N/A", IF(OR(J130="N/A",K130="N/A"),"N/A", IF(J130&gt;VALUE(MID(K130,1,2)), "No", IF(J130&lt;-1*VALUE(MID(K130,1,2)), "No", "Yes"))))</f>
        <v>Yes</v>
      </c>
    </row>
    <row r="131" spans="1:12" ht="25" x14ac:dyDescent="0.25">
      <c r="A131" s="114" t="s">
        <v>1626</v>
      </c>
      <c r="B131" s="3" t="s">
        <v>213</v>
      </c>
      <c r="C131" s="9">
        <v>24.328657315000001</v>
      </c>
      <c r="D131" s="5" t="str">
        <f t="shared" si="43"/>
        <v>N/A</v>
      </c>
      <c r="E131" s="9">
        <v>22.747313899000002</v>
      </c>
      <c r="F131" s="5" t="str">
        <f t="shared" si="43"/>
        <v>N/A</v>
      </c>
      <c r="G131" s="9">
        <v>19.945501653000001</v>
      </c>
      <c r="H131" s="5" t="str">
        <f t="shared" si="43"/>
        <v>N/A</v>
      </c>
      <c r="I131" s="8">
        <v>-6.5</v>
      </c>
      <c r="J131" s="8">
        <v>-12.3</v>
      </c>
      <c r="K131" s="3" t="s">
        <v>736</v>
      </c>
      <c r="L131" s="91" t="str">
        <f t="shared" si="44"/>
        <v>Yes</v>
      </c>
    </row>
    <row r="132" spans="1:12" ht="25" x14ac:dyDescent="0.25">
      <c r="A132" s="114" t="s">
        <v>494</v>
      </c>
      <c r="B132" s="3" t="s">
        <v>213</v>
      </c>
      <c r="C132" s="9">
        <v>25.814351469000002</v>
      </c>
      <c r="D132" s="5" t="str">
        <f t="shared" si="43"/>
        <v>N/A</v>
      </c>
      <c r="E132" s="9">
        <v>32.888992104000003</v>
      </c>
      <c r="F132" s="5" t="str">
        <f t="shared" si="43"/>
        <v>N/A</v>
      </c>
      <c r="G132" s="9">
        <v>30.870440813999998</v>
      </c>
      <c r="H132" s="5" t="str">
        <f t="shared" si="43"/>
        <v>N/A</v>
      </c>
      <c r="I132" s="8">
        <v>27.41</v>
      </c>
      <c r="J132" s="8">
        <v>-6.14</v>
      </c>
      <c r="K132" s="3" t="s">
        <v>736</v>
      </c>
      <c r="L132" s="91" t="str">
        <f t="shared" si="44"/>
        <v>Yes</v>
      </c>
    </row>
    <row r="133" spans="1:12" ht="25" x14ac:dyDescent="0.25">
      <c r="A133" s="114" t="s">
        <v>495</v>
      </c>
      <c r="B133" s="3" t="s">
        <v>213</v>
      </c>
      <c r="C133" s="9">
        <v>3.8281745955000002</v>
      </c>
      <c r="D133" s="5" t="str">
        <f t="shared" si="43"/>
        <v>N/A</v>
      </c>
      <c r="E133" s="9">
        <v>19.595782073999999</v>
      </c>
      <c r="F133" s="5" t="str">
        <f t="shared" si="43"/>
        <v>N/A</v>
      </c>
      <c r="G133" s="9">
        <v>18.695652173999999</v>
      </c>
      <c r="H133" s="5" t="str">
        <f t="shared" si="43"/>
        <v>N/A</v>
      </c>
      <c r="I133" s="8">
        <v>411.9</v>
      </c>
      <c r="J133" s="8">
        <v>-4.59</v>
      </c>
      <c r="K133" s="3" t="s">
        <v>736</v>
      </c>
      <c r="L133" s="91" t="str">
        <f t="shared" si="44"/>
        <v>Yes</v>
      </c>
    </row>
    <row r="134" spans="1:12" ht="25" x14ac:dyDescent="0.25">
      <c r="A134" s="114" t="s">
        <v>496</v>
      </c>
      <c r="B134" s="3" t="s">
        <v>213</v>
      </c>
      <c r="C134" s="9">
        <v>1.1464042053000001</v>
      </c>
      <c r="D134" s="5" t="str">
        <f t="shared" si="43"/>
        <v>N/A</v>
      </c>
      <c r="E134" s="9">
        <v>0.75535039869999998</v>
      </c>
      <c r="F134" s="5" t="str">
        <f t="shared" si="43"/>
        <v>N/A</v>
      </c>
      <c r="G134" s="9">
        <v>6.8965517241000001</v>
      </c>
      <c r="H134" s="5" t="str">
        <f t="shared" si="43"/>
        <v>N/A</v>
      </c>
      <c r="I134" s="8">
        <v>-34.1</v>
      </c>
      <c r="J134" s="8">
        <v>813</v>
      </c>
      <c r="K134" s="3" t="s">
        <v>736</v>
      </c>
      <c r="L134" s="91" t="str">
        <f t="shared" si="44"/>
        <v>No</v>
      </c>
    </row>
    <row r="135" spans="1:12" ht="25" x14ac:dyDescent="0.25">
      <c r="A135" s="114" t="s">
        <v>497</v>
      </c>
      <c r="B135" s="21" t="s">
        <v>213</v>
      </c>
      <c r="C135" s="9">
        <v>0.15293391640000001</v>
      </c>
      <c r="D135" s="7" t="str">
        <f t="shared" ref="D135:D141" si="46">IF($B135="N/A","N/A",IF(C135&gt;10,"No",IF(C135&lt;-10,"No","Yes")))</f>
        <v>N/A</v>
      </c>
      <c r="E135" s="9">
        <v>9.9148971299999999E-2</v>
      </c>
      <c r="F135" s="7" t="str">
        <f t="shared" ref="F135:F141" si="47">IF($B135="N/A","N/A",IF(E135&gt;10,"No",IF(E135&lt;-10,"No","Yes")))</f>
        <v>N/A</v>
      </c>
      <c r="G135" s="9">
        <v>9.8332620800000006E-2</v>
      </c>
      <c r="H135" s="7" t="str">
        <f t="shared" ref="H135:H141" si="48">IF($B135="N/A","N/A",IF(G135&gt;10,"No",IF(G135&lt;-10,"No","Yes")))</f>
        <v>N/A</v>
      </c>
      <c r="I135" s="8">
        <v>-35.200000000000003</v>
      </c>
      <c r="J135" s="8">
        <v>-0.82299999999999995</v>
      </c>
      <c r="K135" s="3" t="s">
        <v>736</v>
      </c>
      <c r="L135" s="91" t="str">
        <f t="shared" si="44"/>
        <v>Yes</v>
      </c>
    </row>
    <row r="136" spans="1:12" ht="25" x14ac:dyDescent="0.25">
      <c r="A136" s="114" t="s">
        <v>498</v>
      </c>
      <c r="B136" s="21" t="s">
        <v>213</v>
      </c>
      <c r="C136" s="9">
        <v>8.0491534999999996E-3</v>
      </c>
      <c r="D136" s="7" t="str">
        <f t="shared" si="46"/>
        <v>N/A</v>
      </c>
      <c r="E136" s="9">
        <v>1.2393621400000001E-2</v>
      </c>
      <c r="F136" s="7" t="str">
        <f t="shared" si="47"/>
        <v>N/A</v>
      </c>
      <c r="G136" s="9">
        <v>1.2825994E-2</v>
      </c>
      <c r="H136" s="7" t="str">
        <f t="shared" si="48"/>
        <v>N/A</v>
      </c>
      <c r="I136" s="8">
        <v>53.97</v>
      </c>
      <c r="J136" s="8">
        <v>3.4889999999999999</v>
      </c>
      <c r="K136" s="3" t="s">
        <v>736</v>
      </c>
      <c r="L136" s="91" t="str">
        <f t="shared" si="44"/>
        <v>Yes</v>
      </c>
    </row>
    <row r="137" spans="1:12" ht="25" x14ac:dyDescent="0.25">
      <c r="A137" s="114" t="s">
        <v>499</v>
      </c>
      <c r="B137" s="21" t="s">
        <v>213</v>
      </c>
      <c r="C137" s="9">
        <v>1.1134662338000001</v>
      </c>
      <c r="D137" s="7" t="str">
        <f t="shared" si="46"/>
        <v>N/A</v>
      </c>
      <c r="E137" s="9">
        <v>0.60728744940000001</v>
      </c>
      <c r="F137" s="7" t="str">
        <f t="shared" si="47"/>
        <v>N/A</v>
      </c>
      <c r="G137" s="9">
        <v>0.87644292430000004</v>
      </c>
      <c r="H137" s="7" t="str">
        <f t="shared" si="48"/>
        <v>N/A</v>
      </c>
      <c r="I137" s="8">
        <v>-45.5</v>
      </c>
      <c r="J137" s="8">
        <v>44.32</v>
      </c>
      <c r="K137" s="3" t="s">
        <v>736</v>
      </c>
      <c r="L137" s="91" t="str">
        <f t="shared" si="44"/>
        <v>No</v>
      </c>
    </row>
    <row r="138" spans="1:12" ht="25" x14ac:dyDescent="0.25">
      <c r="A138" s="114" t="s">
        <v>500</v>
      </c>
      <c r="B138" s="21" t="s">
        <v>213</v>
      </c>
      <c r="C138" s="9">
        <v>10.397494030000001</v>
      </c>
      <c r="D138" s="7" t="str">
        <f t="shared" si="46"/>
        <v>N/A</v>
      </c>
      <c r="E138" s="9">
        <v>25.092952160999999</v>
      </c>
      <c r="F138" s="7" t="str">
        <f t="shared" si="47"/>
        <v>N/A</v>
      </c>
      <c r="G138" s="9">
        <v>23.499358699999998</v>
      </c>
      <c r="H138" s="7" t="str">
        <f t="shared" si="48"/>
        <v>N/A</v>
      </c>
      <c r="I138" s="8">
        <v>141.30000000000001</v>
      </c>
      <c r="J138" s="8">
        <v>-6.35</v>
      </c>
      <c r="K138" s="3" t="s">
        <v>736</v>
      </c>
      <c r="L138" s="91" t="str">
        <f t="shared" si="44"/>
        <v>Yes</v>
      </c>
    </row>
    <row r="139" spans="1:12" ht="25" x14ac:dyDescent="0.25">
      <c r="A139" s="114" t="s">
        <v>501</v>
      </c>
      <c r="B139" s="21" t="s">
        <v>213</v>
      </c>
      <c r="C139" s="9">
        <v>0</v>
      </c>
      <c r="D139" s="7" t="str">
        <f t="shared" si="46"/>
        <v>N/A</v>
      </c>
      <c r="E139" s="9">
        <v>0</v>
      </c>
      <c r="F139" s="7" t="str">
        <f t="shared" si="47"/>
        <v>N/A</v>
      </c>
      <c r="G139" s="9">
        <v>0</v>
      </c>
      <c r="H139" s="7" t="str">
        <f t="shared" si="48"/>
        <v>N/A</v>
      </c>
      <c r="I139" s="8" t="s">
        <v>1747</v>
      </c>
      <c r="J139" s="8" t="s">
        <v>1747</v>
      </c>
      <c r="K139" s="3" t="s">
        <v>736</v>
      </c>
      <c r="L139" s="91" t="str">
        <f t="shared" si="44"/>
        <v>N/A</v>
      </c>
    </row>
    <row r="140" spans="1:12" ht="25" x14ac:dyDescent="0.25">
      <c r="A140" s="114" t="s">
        <v>502</v>
      </c>
      <c r="B140" s="21" t="s">
        <v>213</v>
      </c>
      <c r="C140" s="9">
        <v>4.8294920999999998E-2</v>
      </c>
      <c r="D140" s="7" t="str">
        <f t="shared" si="46"/>
        <v>N/A</v>
      </c>
      <c r="E140" s="9">
        <v>7.0230521399999996E-2</v>
      </c>
      <c r="F140" s="7" t="str">
        <f t="shared" si="47"/>
        <v>N/A</v>
      </c>
      <c r="G140" s="9">
        <v>7.4818298399999997E-2</v>
      </c>
      <c r="H140" s="7" t="str">
        <f t="shared" si="48"/>
        <v>N/A</v>
      </c>
      <c r="I140" s="8">
        <v>45.42</v>
      </c>
      <c r="J140" s="8">
        <v>6.532</v>
      </c>
      <c r="K140" s="3" t="s">
        <v>736</v>
      </c>
      <c r="L140" s="91" t="str">
        <f t="shared" si="44"/>
        <v>Yes</v>
      </c>
    </row>
    <row r="141" spans="1:12" ht="25" x14ac:dyDescent="0.25">
      <c r="A141" s="114" t="s">
        <v>503</v>
      </c>
      <c r="B141" s="21" t="s">
        <v>213</v>
      </c>
      <c r="C141" s="9">
        <v>6.0368651000000002E-3</v>
      </c>
      <c r="D141" s="7" t="str">
        <f t="shared" si="46"/>
        <v>N/A</v>
      </c>
      <c r="E141" s="9">
        <v>6.1968107000000003E-3</v>
      </c>
      <c r="F141" s="7" t="str">
        <f t="shared" si="47"/>
        <v>N/A</v>
      </c>
      <c r="G141" s="9">
        <v>0</v>
      </c>
      <c r="H141" s="7" t="str">
        <f t="shared" si="48"/>
        <v>N/A</v>
      </c>
      <c r="I141" s="8">
        <v>2.649</v>
      </c>
      <c r="J141" s="8">
        <v>-100</v>
      </c>
      <c r="K141" s="3" t="s">
        <v>736</v>
      </c>
      <c r="L141" s="91" t="str">
        <f t="shared" si="44"/>
        <v>No</v>
      </c>
    </row>
    <row r="142" spans="1:12" ht="25" x14ac:dyDescent="0.25">
      <c r="A142" s="114" t="s">
        <v>504</v>
      </c>
      <c r="B142" s="21" t="s">
        <v>213</v>
      </c>
      <c r="C142" s="9">
        <v>2.2477261140999998</v>
      </c>
      <c r="D142" s="5" t="str">
        <f t="shared" ref="D142" si="49">IF($B142="N/A","N/A",IF(C142&lt;0,"No","Yes"))</f>
        <v>N/A</v>
      </c>
      <c r="E142" s="9">
        <v>2.5840700653000002</v>
      </c>
      <c r="F142" s="5" t="str">
        <f t="shared" ref="F142" si="50">IF($B142="N/A","N/A",IF(E142&lt;0,"No","Yes"))</f>
        <v>N/A</v>
      </c>
      <c r="G142" s="9">
        <v>2.2744762718999998</v>
      </c>
      <c r="H142" s="5" t="str">
        <f t="shared" ref="H142" si="51">IF($B142="N/A","N/A",IF(G142&lt;0,"No","Yes"))</f>
        <v>N/A</v>
      </c>
      <c r="I142" s="8">
        <v>14.96</v>
      </c>
      <c r="J142" s="8">
        <v>-12</v>
      </c>
      <c r="K142" s="3" t="s">
        <v>736</v>
      </c>
      <c r="L142" s="91" t="str">
        <f t="shared" si="44"/>
        <v>Yes</v>
      </c>
    </row>
    <row r="143" spans="1:12" x14ac:dyDescent="0.25">
      <c r="A143" s="90" t="s">
        <v>733</v>
      </c>
      <c r="B143" s="21" t="s">
        <v>213</v>
      </c>
      <c r="C143" s="10">
        <v>8536</v>
      </c>
      <c r="D143" s="7" t="str">
        <f>IF($B143="N/A","N/A",IF(C143&gt;10,"No",IF(C143&lt;-10,"No","Yes")))</f>
        <v>N/A</v>
      </c>
      <c r="E143" s="10">
        <v>0</v>
      </c>
      <c r="F143" s="7" t="str">
        <f>IF($B143="N/A","N/A",IF(E143&gt;10,"No",IF(E143&lt;-10,"No","Yes")))</f>
        <v>N/A</v>
      </c>
      <c r="G143" s="10">
        <v>0</v>
      </c>
      <c r="H143" s="7" t="str">
        <f>IF($B143="N/A","N/A",IF(G143&gt;10,"No",IF(G143&lt;-10,"No","Yes")))</f>
        <v>N/A</v>
      </c>
      <c r="I143" s="8">
        <v>-100</v>
      </c>
      <c r="J143" s="8" t="s">
        <v>1747</v>
      </c>
      <c r="K143" s="25" t="s">
        <v>736</v>
      </c>
      <c r="L143" s="91" t="str">
        <f>IF(J143="Div by 0", "N/A", IF(K143="N/A","N/A", IF(J143&gt;VALUE(MID(K143,1,2)), "No", IF(J143&lt;-1*VALUE(MID(K143,1,2)), "No", "Yes"))))</f>
        <v>N/A</v>
      </c>
    </row>
    <row r="144" spans="1:12" x14ac:dyDescent="0.25">
      <c r="A144" s="90" t="s">
        <v>734</v>
      </c>
      <c r="B144" s="21" t="s">
        <v>213</v>
      </c>
      <c r="C144" s="1">
        <v>32</v>
      </c>
      <c r="D144" s="7" t="str">
        <f>IF($B144="N/A","N/A",IF(C144&gt;10,"No",IF(C144&lt;-10,"No","Yes")))</f>
        <v>N/A</v>
      </c>
      <c r="E144" s="1">
        <v>0</v>
      </c>
      <c r="F144" s="7" t="str">
        <f>IF($B144="N/A","N/A",IF(E144&gt;10,"No",IF(E144&lt;-10,"No","Yes")))</f>
        <v>N/A</v>
      </c>
      <c r="G144" s="1">
        <v>0</v>
      </c>
      <c r="H144" s="7" t="str">
        <f>IF($B144="N/A","N/A",IF(G144&gt;10,"No",IF(G144&lt;-10,"No","Yes")))</f>
        <v>N/A</v>
      </c>
      <c r="I144" s="8">
        <v>-100</v>
      </c>
      <c r="J144" s="8" t="s">
        <v>1747</v>
      </c>
      <c r="K144" s="25" t="s">
        <v>736</v>
      </c>
      <c r="L144" s="91" t="str">
        <f>IF(J144="Div by 0", "N/A", IF(K144="N/A","N/A", IF(J144&gt;VALUE(MID(K144,1,2)), "No", IF(J144&lt;-1*VALUE(MID(K144,1,2)), "No", "Yes"))))</f>
        <v>N/A</v>
      </c>
    </row>
    <row r="145" spans="1:12" x14ac:dyDescent="0.25">
      <c r="A145" s="114" t="s">
        <v>505</v>
      </c>
      <c r="B145" s="3" t="s">
        <v>213</v>
      </c>
      <c r="C145" s="9">
        <v>3.5608731E-3</v>
      </c>
      <c r="D145" s="5" t="str">
        <f t="shared" ref="D145:D149" si="52">IF($B145="N/A","N/A",IF(C145&lt;0,"No","Yes"))</f>
        <v>N/A</v>
      </c>
      <c r="E145" s="9">
        <v>0</v>
      </c>
      <c r="F145" s="5" t="str">
        <f t="shared" ref="F145:F149" si="53">IF($B145="N/A","N/A",IF(E145&lt;0,"No","Yes"))</f>
        <v>N/A</v>
      </c>
      <c r="G145" s="9">
        <v>0</v>
      </c>
      <c r="H145" s="5" t="str">
        <f t="shared" ref="H145:H149" si="54">IF($B145="N/A","N/A",IF(G145&lt;0,"No","Yes"))</f>
        <v>N/A</v>
      </c>
      <c r="I145" s="8">
        <v>-100</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6.4721646000000001E-3</v>
      </c>
      <c r="D148" s="5" t="str">
        <f t="shared" si="52"/>
        <v>N/A</v>
      </c>
      <c r="E148" s="9">
        <v>0</v>
      </c>
      <c r="F148" s="5" t="str">
        <f t="shared" si="53"/>
        <v>N/A</v>
      </c>
      <c r="G148" s="9">
        <v>0</v>
      </c>
      <c r="H148" s="5" t="str">
        <f t="shared" si="54"/>
        <v>N/A</v>
      </c>
      <c r="I148" s="8">
        <v>-100</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746328</v>
      </c>
      <c r="D150" s="7" t="str">
        <f t="shared" ref="D150:D172" si="56">IF($B150="N/A","N/A",IF(C150&gt;10,"No",IF(C150&lt;-10,"No","Yes")))</f>
        <v>N/A</v>
      </c>
      <c r="E150" s="1">
        <v>849095</v>
      </c>
      <c r="F150" s="7" t="str">
        <f t="shared" ref="F150:F172" si="57">IF($B150="N/A","N/A",IF(E150&gt;10,"No",IF(E150&lt;-10,"No","Yes")))</f>
        <v>N/A</v>
      </c>
      <c r="G150" s="1">
        <v>841998</v>
      </c>
      <c r="H150" s="7" t="str">
        <f t="shared" ref="H150:H172" si="58">IF($B150="N/A","N/A",IF(G150&gt;10,"No",IF(G150&lt;-10,"No","Yes")))</f>
        <v>N/A</v>
      </c>
      <c r="I150" s="8">
        <v>13.77</v>
      </c>
      <c r="J150" s="8">
        <v>-0.83599999999999997</v>
      </c>
      <c r="K150" s="25" t="s">
        <v>736</v>
      </c>
      <c r="L150" s="91" t="str">
        <f t="shared" ref="L150:L172" si="59">IF(J150="Div by 0", "N/A", IF(K150="N/A","N/A", IF(J150&gt;VALUE(MID(K150,1,2)), "No", IF(J150&lt;-1*VALUE(MID(K150,1,2)), "No", "Yes"))))</f>
        <v>Yes</v>
      </c>
    </row>
    <row r="151" spans="1:12" x14ac:dyDescent="0.25">
      <c r="A151" s="122" t="s">
        <v>532</v>
      </c>
      <c r="B151" s="25" t="s">
        <v>213</v>
      </c>
      <c r="C151" s="1">
        <v>31414</v>
      </c>
      <c r="D151" s="7" t="str">
        <f t="shared" si="56"/>
        <v>N/A</v>
      </c>
      <c r="E151" s="1">
        <v>34385</v>
      </c>
      <c r="F151" s="7" t="str">
        <f t="shared" si="57"/>
        <v>N/A</v>
      </c>
      <c r="G151" s="1">
        <v>34517</v>
      </c>
      <c r="H151" s="7" t="str">
        <f t="shared" si="58"/>
        <v>N/A</v>
      </c>
      <c r="I151" s="8">
        <v>9.4580000000000002</v>
      </c>
      <c r="J151" s="8">
        <v>0.38390000000000002</v>
      </c>
      <c r="K151" s="25" t="s">
        <v>736</v>
      </c>
      <c r="L151" s="91" t="str">
        <f t="shared" si="59"/>
        <v>Yes</v>
      </c>
    </row>
    <row r="152" spans="1:12" x14ac:dyDescent="0.25">
      <c r="A152" s="122" t="s">
        <v>533</v>
      </c>
      <c r="B152" s="25" t="s">
        <v>213</v>
      </c>
      <c r="C152" s="1">
        <v>165621</v>
      </c>
      <c r="D152" s="7" t="str">
        <f t="shared" si="56"/>
        <v>N/A</v>
      </c>
      <c r="E152" s="1">
        <v>173699</v>
      </c>
      <c r="F152" s="7" t="str">
        <f t="shared" si="57"/>
        <v>N/A</v>
      </c>
      <c r="G152" s="1">
        <v>168984</v>
      </c>
      <c r="H152" s="7" t="str">
        <f t="shared" si="58"/>
        <v>N/A</v>
      </c>
      <c r="I152" s="8">
        <v>4.8769999999999998</v>
      </c>
      <c r="J152" s="8">
        <v>-2.71</v>
      </c>
      <c r="K152" s="25" t="s">
        <v>736</v>
      </c>
      <c r="L152" s="91" t="str">
        <f t="shared" si="59"/>
        <v>Yes</v>
      </c>
    </row>
    <row r="153" spans="1:12" x14ac:dyDescent="0.25">
      <c r="A153" s="122" t="s">
        <v>534</v>
      </c>
      <c r="B153" s="25" t="s">
        <v>213</v>
      </c>
      <c r="C153" s="1">
        <v>442241</v>
      </c>
      <c r="D153" s="7" t="str">
        <f t="shared" si="56"/>
        <v>N/A</v>
      </c>
      <c r="E153" s="1">
        <v>502147</v>
      </c>
      <c r="F153" s="7" t="str">
        <f t="shared" si="57"/>
        <v>N/A</v>
      </c>
      <c r="G153" s="1">
        <v>504888</v>
      </c>
      <c r="H153" s="7" t="str">
        <f t="shared" si="58"/>
        <v>N/A</v>
      </c>
      <c r="I153" s="8">
        <v>13.55</v>
      </c>
      <c r="J153" s="8">
        <v>0.54590000000000005</v>
      </c>
      <c r="K153" s="25" t="s">
        <v>736</v>
      </c>
      <c r="L153" s="91" t="str">
        <f t="shared" si="59"/>
        <v>Yes</v>
      </c>
    </row>
    <row r="154" spans="1:12" x14ac:dyDescent="0.25">
      <c r="A154" s="122" t="s">
        <v>535</v>
      </c>
      <c r="B154" s="25" t="s">
        <v>213</v>
      </c>
      <c r="C154" s="1">
        <v>107052</v>
      </c>
      <c r="D154" s="7" t="str">
        <f t="shared" si="56"/>
        <v>N/A</v>
      </c>
      <c r="E154" s="1">
        <v>138864</v>
      </c>
      <c r="F154" s="7" t="str">
        <f t="shared" si="57"/>
        <v>N/A</v>
      </c>
      <c r="G154" s="1">
        <v>133609</v>
      </c>
      <c r="H154" s="7" t="str">
        <f t="shared" si="58"/>
        <v>N/A</v>
      </c>
      <c r="I154" s="8">
        <v>29.72</v>
      </c>
      <c r="J154" s="8">
        <v>-3.78</v>
      </c>
      <c r="K154" s="25" t="s">
        <v>736</v>
      </c>
      <c r="L154" s="91" t="str">
        <f t="shared" si="59"/>
        <v>Yes</v>
      </c>
    </row>
    <row r="155" spans="1:12" x14ac:dyDescent="0.25">
      <c r="A155" s="114" t="s">
        <v>536</v>
      </c>
      <c r="B155" s="3" t="s">
        <v>213</v>
      </c>
      <c r="C155" s="9">
        <v>83.049353702000005</v>
      </c>
      <c r="D155" s="5" t="str">
        <f t="shared" ref="D155:D159" si="60">IF($B155="N/A","N/A",IF(C155&lt;0,"No","Yes"))</f>
        <v>N/A</v>
      </c>
      <c r="E155" s="9">
        <v>94.263869338000006</v>
      </c>
      <c r="F155" s="5" t="str">
        <f t="shared" ref="F155:F159" si="61">IF($B155="N/A","N/A",IF(E155&lt;0,"No","Yes"))</f>
        <v>N/A</v>
      </c>
      <c r="G155" s="9">
        <v>94.024620662000004</v>
      </c>
      <c r="H155" s="5" t="str">
        <f t="shared" ref="H155:H159" si="62">IF($B155="N/A","N/A",IF(G155&lt;0,"No","Yes"))</f>
        <v>N/A</v>
      </c>
      <c r="I155" s="8">
        <v>13.5</v>
      </c>
      <c r="J155" s="8">
        <v>-0.254</v>
      </c>
      <c r="K155" s="25" t="s">
        <v>736</v>
      </c>
      <c r="L155" s="91" t="str">
        <f>IF(J155="Div by 0", "N/A", IF(OR(J155="N/A",K155="N/A"),"N/A", IF(J155&gt;VALUE(MID(K155,1,2)), "No", IF(J155&lt;-1*VALUE(MID(K155,1,2)), "No", "Yes"))))</f>
        <v>Yes</v>
      </c>
    </row>
    <row r="156" spans="1:12" x14ac:dyDescent="0.25">
      <c r="A156" s="114" t="s">
        <v>537</v>
      </c>
      <c r="B156" s="3" t="s">
        <v>213</v>
      </c>
      <c r="C156" s="9">
        <v>52.373251529999997</v>
      </c>
      <c r="D156" s="5" t="str">
        <f t="shared" si="60"/>
        <v>N/A</v>
      </c>
      <c r="E156" s="9">
        <v>58.169238057000001</v>
      </c>
      <c r="F156" s="5" t="str">
        <f t="shared" si="61"/>
        <v>N/A</v>
      </c>
      <c r="G156" s="9">
        <v>58.652506371999998</v>
      </c>
      <c r="H156" s="5" t="str">
        <f t="shared" si="62"/>
        <v>N/A</v>
      </c>
      <c r="I156" s="8">
        <v>11.07</v>
      </c>
      <c r="J156" s="8">
        <v>0.83079999999999998</v>
      </c>
      <c r="K156" s="3" t="s">
        <v>736</v>
      </c>
      <c r="L156" s="91" t="str">
        <f t="shared" ref="L156:L159" si="63">IF(J156="Div by 0", "N/A", IF(OR(J156="N/A",K156="N/A"),"N/A", IF(J156&gt;VALUE(MID(K156,1,2)), "No", IF(J156&lt;-1*VALUE(MID(K156,1,2)), "No", "Yes"))))</f>
        <v>Yes</v>
      </c>
    </row>
    <row r="157" spans="1:12" ht="25" x14ac:dyDescent="0.25">
      <c r="A157" s="114" t="s">
        <v>538</v>
      </c>
      <c r="B157" s="3" t="s">
        <v>213</v>
      </c>
      <c r="C157" s="9">
        <v>82.406707135000005</v>
      </c>
      <c r="D157" s="5" t="str">
        <f t="shared" si="60"/>
        <v>N/A</v>
      </c>
      <c r="E157" s="9">
        <v>88.312394819999994</v>
      </c>
      <c r="F157" s="5" t="str">
        <f t="shared" si="61"/>
        <v>N/A</v>
      </c>
      <c r="G157" s="9">
        <v>86.890168654999997</v>
      </c>
      <c r="H157" s="5" t="str">
        <f t="shared" si="62"/>
        <v>N/A</v>
      </c>
      <c r="I157" s="8">
        <v>7.1669999999999998</v>
      </c>
      <c r="J157" s="8">
        <v>-1.61</v>
      </c>
      <c r="K157" s="3" t="s">
        <v>736</v>
      </c>
      <c r="L157" s="91" t="str">
        <f t="shared" si="63"/>
        <v>Yes</v>
      </c>
    </row>
    <row r="158" spans="1:12" x14ac:dyDescent="0.25">
      <c r="A158" s="114" t="s">
        <v>539</v>
      </c>
      <c r="B158" s="3" t="s">
        <v>213</v>
      </c>
      <c r="C158" s="9">
        <v>89.445517519999996</v>
      </c>
      <c r="D158" s="5" t="str">
        <f t="shared" si="60"/>
        <v>N/A</v>
      </c>
      <c r="E158" s="9">
        <v>99.741582050000005</v>
      </c>
      <c r="F158" s="5" t="str">
        <f t="shared" si="61"/>
        <v>N/A</v>
      </c>
      <c r="G158" s="9">
        <v>99.733524020999994</v>
      </c>
      <c r="H158" s="5" t="str">
        <f t="shared" si="62"/>
        <v>N/A</v>
      </c>
      <c r="I158" s="8">
        <v>11.51</v>
      </c>
      <c r="J158" s="8">
        <v>-8.0000000000000002E-3</v>
      </c>
      <c r="K158" s="3" t="s">
        <v>736</v>
      </c>
      <c r="L158" s="91" t="str">
        <f t="shared" si="63"/>
        <v>Yes</v>
      </c>
    </row>
    <row r="159" spans="1:12" x14ac:dyDescent="0.25">
      <c r="A159" s="114" t="s">
        <v>540</v>
      </c>
      <c r="B159" s="3" t="s">
        <v>213</v>
      </c>
      <c r="C159" s="9">
        <v>74.720457877000001</v>
      </c>
      <c r="D159" s="5" t="str">
        <f t="shared" si="60"/>
        <v>N/A</v>
      </c>
      <c r="E159" s="9">
        <v>98.125313567000006</v>
      </c>
      <c r="F159" s="5" t="str">
        <f t="shared" si="61"/>
        <v>N/A</v>
      </c>
      <c r="G159" s="9">
        <v>98.284549914999999</v>
      </c>
      <c r="H159" s="5" t="str">
        <f t="shared" si="62"/>
        <v>N/A</v>
      </c>
      <c r="I159" s="8">
        <v>31.32</v>
      </c>
      <c r="J159" s="8">
        <v>0.1623</v>
      </c>
      <c r="K159" s="3" t="s">
        <v>736</v>
      </c>
      <c r="L159" s="91" t="str">
        <f t="shared" si="63"/>
        <v>Yes</v>
      </c>
    </row>
    <row r="160" spans="1:12" ht="25" x14ac:dyDescent="0.25">
      <c r="A160" s="122" t="s">
        <v>541</v>
      </c>
      <c r="B160" s="25" t="s">
        <v>213</v>
      </c>
      <c r="C160" s="1">
        <v>254466.19</v>
      </c>
      <c r="D160" s="7" t="str">
        <f t="shared" si="56"/>
        <v>N/A</v>
      </c>
      <c r="E160" s="1">
        <v>695580.27</v>
      </c>
      <c r="F160" s="7" t="str">
        <f t="shared" si="57"/>
        <v>N/A</v>
      </c>
      <c r="G160" s="1">
        <v>687957.5</v>
      </c>
      <c r="H160" s="7" t="str">
        <f t="shared" si="58"/>
        <v>N/A</v>
      </c>
      <c r="I160" s="8">
        <v>173.3</v>
      </c>
      <c r="J160" s="8">
        <v>-1.1000000000000001</v>
      </c>
      <c r="K160" s="25" t="s">
        <v>736</v>
      </c>
      <c r="L160" s="91" t="str">
        <f t="shared" si="59"/>
        <v>Yes</v>
      </c>
    </row>
    <row r="161" spans="1:12" x14ac:dyDescent="0.25">
      <c r="A161" s="122" t="s">
        <v>542</v>
      </c>
      <c r="B161" s="25" t="s">
        <v>213</v>
      </c>
      <c r="C161" s="10">
        <v>1135998500</v>
      </c>
      <c r="D161" s="7" t="str">
        <f t="shared" si="56"/>
        <v>N/A</v>
      </c>
      <c r="E161" s="10">
        <v>2818916501</v>
      </c>
      <c r="F161" s="7" t="str">
        <f t="shared" si="57"/>
        <v>N/A</v>
      </c>
      <c r="G161" s="10">
        <v>3183603248</v>
      </c>
      <c r="H161" s="7" t="str">
        <f t="shared" si="58"/>
        <v>N/A</v>
      </c>
      <c r="I161" s="8">
        <v>148.1</v>
      </c>
      <c r="J161" s="8">
        <v>12.94</v>
      </c>
      <c r="K161" s="25" t="s">
        <v>736</v>
      </c>
      <c r="L161" s="91" t="str">
        <f t="shared" si="59"/>
        <v>Yes</v>
      </c>
    </row>
    <row r="162" spans="1:12" x14ac:dyDescent="0.25">
      <c r="A162" s="122" t="s">
        <v>1275</v>
      </c>
      <c r="B162" s="25" t="s">
        <v>213</v>
      </c>
      <c r="C162" s="10">
        <v>1522.1169513</v>
      </c>
      <c r="D162" s="7" t="str">
        <f t="shared" si="56"/>
        <v>N/A</v>
      </c>
      <c r="E162" s="10">
        <v>3319.9070787000001</v>
      </c>
      <c r="F162" s="7" t="str">
        <f t="shared" si="57"/>
        <v>N/A</v>
      </c>
      <c r="G162" s="10">
        <v>3781.0104631999998</v>
      </c>
      <c r="H162" s="7" t="str">
        <f t="shared" si="58"/>
        <v>N/A</v>
      </c>
      <c r="I162" s="8">
        <v>118.1</v>
      </c>
      <c r="J162" s="8">
        <v>13.89</v>
      </c>
      <c r="K162" s="25" t="s">
        <v>736</v>
      </c>
      <c r="L162" s="91" t="str">
        <f t="shared" si="59"/>
        <v>Yes</v>
      </c>
    </row>
    <row r="163" spans="1:12" ht="25" x14ac:dyDescent="0.25">
      <c r="A163" s="122" t="s">
        <v>1276</v>
      </c>
      <c r="B163" s="25" t="s">
        <v>213</v>
      </c>
      <c r="C163" s="10">
        <v>764.54351563</v>
      </c>
      <c r="D163" s="7" t="str">
        <f t="shared" si="56"/>
        <v>N/A</v>
      </c>
      <c r="E163" s="10">
        <v>1842.6496728</v>
      </c>
      <c r="F163" s="7" t="str">
        <f t="shared" si="57"/>
        <v>N/A</v>
      </c>
      <c r="G163" s="10">
        <v>2111.3142508999999</v>
      </c>
      <c r="H163" s="7" t="str">
        <f t="shared" si="58"/>
        <v>N/A</v>
      </c>
      <c r="I163" s="8">
        <v>141</v>
      </c>
      <c r="J163" s="8">
        <v>14.58</v>
      </c>
      <c r="K163" s="25" t="s">
        <v>736</v>
      </c>
      <c r="L163" s="91" t="str">
        <f t="shared" si="59"/>
        <v>Yes</v>
      </c>
    </row>
    <row r="164" spans="1:12" ht="25" x14ac:dyDescent="0.25">
      <c r="A164" s="122" t="s">
        <v>1277</v>
      </c>
      <c r="B164" s="25" t="s">
        <v>213</v>
      </c>
      <c r="C164" s="10">
        <v>2774.1154624000001</v>
      </c>
      <c r="D164" s="7" t="str">
        <f t="shared" si="56"/>
        <v>N/A</v>
      </c>
      <c r="E164" s="10">
        <v>6697.5620872999998</v>
      </c>
      <c r="F164" s="7" t="str">
        <f t="shared" si="57"/>
        <v>N/A</v>
      </c>
      <c r="G164" s="10">
        <v>7880.3342801999997</v>
      </c>
      <c r="H164" s="7" t="str">
        <f t="shared" si="58"/>
        <v>N/A</v>
      </c>
      <c r="I164" s="8">
        <v>141.4</v>
      </c>
      <c r="J164" s="8">
        <v>17.66</v>
      </c>
      <c r="K164" s="25" t="s">
        <v>736</v>
      </c>
      <c r="L164" s="91" t="str">
        <f t="shared" si="59"/>
        <v>Yes</v>
      </c>
    </row>
    <row r="165" spans="1:12" ht="25" x14ac:dyDescent="0.25">
      <c r="A165" s="122" t="s">
        <v>1278</v>
      </c>
      <c r="B165" s="25" t="s">
        <v>213</v>
      </c>
      <c r="C165" s="10">
        <v>999.94795371999999</v>
      </c>
      <c r="D165" s="7" t="str">
        <f t="shared" si="56"/>
        <v>N/A</v>
      </c>
      <c r="E165" s="10">
        <v>2109.5624149999999</v>
      </c>
      <c r="F165" s="7" t="str">
        <f t="shared" si="57"/>
        <v>N/A</v>
      </c>
      <c r="G165" s="10">
        <v>2381.6083864000002</v>
      </c>
      <c r="H165" s="7" t="str">
        <f t="shared" si="58"/>
        <v>N/A</v>
      </c>
      <c r="I165" s="8">
        <v>111</v>
      </c>
      <c r="J165" s="8">
        <v>12.9</v>
      </c>
      <c r="K165" s="25" t="s">
        <v>736</v>
      </c>
      <c r="L165" s="91" t="str">
        <f t="shared" si="59"/>
        <v>Yes</v>
      </c>
    </row>
    <row r="166" spans="1:12" ht="25" x14ac:dyDescent="0.25">
      <c r="A166" s="122" t="s">
        <v>1279</v>
      </c>
      <c r="B166" s="25" t="s">
        <v>213</v>
      </c>
      <c r="C166" s="10">
        <v>1964.5720770999999</v>
      </c>
      <c r="D166" s="7" t="str">
        <f t="shared" si="56"/>
        <v>N/A</v>
      </c>
      <c r="E166" s="10">
        <v>3837.4720373999999</v>
      </c>
      <c r="F166" s="7" t="str">
        <f t="shared" si="57"/>
        <v>N/A</v>
      </c>
      <c r="G166" s="10">
        <v>4315.8103945000003</v>
      </c>
      <c r="H166" s="7" t="str">
        <f t="shared" si="58"/>
        <v>N/A</v>
      </c>
      <c r="I166" s="8">
        <v>95.33</v>
      </c>
      <c r="J166" s="8">
        <v>12.46</v>
      </c>
      <c r="K166" s="25" t="s">
        <v>736</v>
      </c>
      <c r="L166" s="91" t="str">
        <f t="shared" si="59"/>
        <v>Yes</v>
      </c>
    </row>
    <row r="167" spans="1:12" x14ac:dyDescent="0.25">
      <c r="A167" s="148" t="s">
        <v>543</v>
      </c>
      <c r="B167" s="21" t="s">
        <v>213</v>
      </c>
      <c r="C167" s="26">
        <v>2188596906</v>
      </c>
      <c r="D167" s="7" t="str">
        <f t="shared" si="56"/>
        <v>N/A</v>
      </c>
      <c r="E167" s="26">
        <v>470038992</v>
      </c>
      <c r="F167" s="7" t="str">
        <f t="shared" si="57"/>
        <v>N/A</v>
      </c>
      <c r="G167" s="26">
        <v>482023818</v>
      </c>
      <c r="H167" s="7" t="str">
        <f t="shared" si="58"/>
        <v>N/A</v>
      </c>
      <c r="I167" s="8">
        <v>-78.5</v>
      </c>
      <c r="J167" s="8">
        <v>2.5499999999999998</v>
      </c>
      <c r="K167" s="25" t="s">
        <v>736</v>
      </c>
      <c r="L167" s="91" t="str">
        <f t="shared" si="59"/>
        <v>Yes</v>
      </c>
    </row>
    <row r="168" spans="1:12" x14ac:dyDescent="0.25">
      <c r="A168" s="148" t="s">
        <v>1280</v>
      </c>
      <c r="B168" s="21" t="s">
        <v>213</v>
      </c>
      <c r="C168" s="26">
        <v>2932.4866627000001</v>
      </c>
      <c r="D168" s="7" t="str">
        <f t="shared" si="56"/>
        <v>N/A</v>
      </c>
      <c r="E168" s="26">
        <v>553.57644550999999</v>
      </c>
      <c r="F168" s="7" t="str">
        <f t="shared" si="57"/>
        <v>N/A</v>
      </c>
      <c r="G168" s="26">
        <v>572.47620302999997</v>
      </c>
      <c r="H168" s="7" t="str">
        <f t="shared" si="58"/>
        <v>N/A</v>
      </c>
      <c r="I168" s="8">
        <v>-81.099999999999994</v>
      </c>
      <c r="J168" s="8">
        <v>3.4140000000000001</v>
      </c>
      <c r="K168" s="25" t="s">
        <v>736</v>
      </c>
      <c r="L168" s="91" t="str">
        <f t="shared" si="59"/>
        <v>Yes</v>
      </c>
    </row>
    <row r="169" spans="1:12" ht="25" x14ac:dyDescent="0.25">
      <c r="A169" s="148" t="s">
        <v>1281</v>
      </c>
      <c r="B169" s="25" t="s">
        <v>213</v>
      </c>
      <c r="C169" s="10">
        <v>1869.4974215</v>
      </c>
      <c r="D169" s="7" t="str">
        <f t="shared" si="56"/>
        <v>N/A</v>
      </c>
      <c r="E169" s="10">
        <v>1301.6949542</v>
      </c>
      <c r="F169" s="7" t="str">
        <f t="shared" si="57"/>
        <v>N/A</v>
      </c>
      <c r="G169" s="10">
        <v>1808.9592663999999</v>
      </c>
      <c r="H169" s="7" t="str">
        <f t="shared" si="58"/>
        <v>N/A</v>
      </c>
      <c r="I169" s="8">
        <v>-30.4</v>
      </c>
      <c r="J169" s="8">
        <v>38.97</v>
      </c>
      <c r="K169" s="25" t="s">
        <v>736</v>
      </c>
      <c r="L169" s="91" t="str">
        <f t="shared" si="59"/>
        <v>No</v>
      </c>
    </row>
    <row r="170" spans="1:12" ht="25" x14ac:dyDescent="0.25">
      <c r="A170" s="148" t="s">
        <v>1282</v>
      </c>
      <c r="B170" s="25" t="s">
        <v>213</v>
      </c>
      <c r="C170" s="10">
        <v>6126.9419518000004</v>
      </c>
      <c r="D170" s="7" t="str">
        <f t="shared" si="56"/>
        <v>N/A</v>
      </c>
      <c r="E170" s="10">
        <v>1269.3338822000001</v>
      </c>
      <c r="F170" s="7" t="str">
        <f t="shared" si="57"/>
        <v>N/A</v>
      </c>
      <c r="G170" s="10">
        <v>1504.9517351</v>
      </c>
      <c r="H170" s="7" t="str">
        <f t="shared" si="58"/>
        <v>N/A</v>
      </c>
      <c r="I170" s="8">
        <v>-79.3</v>
      </c>
      <c r="J170" s="8">
        <v>18.559999999999999</v>
      </c>
      <c r="K170" s="25" t="s">
        <v>736</v>
      </c>
      <c r="L170" s="91" t="str">
        <f t="shared" si="59"/>
        <v>Yes</v>
      </c>
    </row>
    <row r="171" spans="1:12" ht="25" x14ac:dyDescent="0.25">
      <c r="A171" s="148" t="s">
        <v>1283</v>
      </c>
      <c r="B171" s="25" t="s">
        <v>213</v>
      </c>
      <c r="C171" s="10">
        <v>1819.106356</v>
      </c>
      <c r="D171" s="7" t="str">
        <f t="shared" si="56"/>
        <v>N/A</v>
      </c>
      <c r="E171" s="10">
        <v>363.54397617000001</v>
      </c>
      <c r="F171" s="7" t="str">
        <f t="shared" si="57"/>
        <v>N/A</v>
      </c>
      <c r="G171" s="10">
        <v>276.61827970000002</v>
      </c>
      <c r="H171" s="7" t="str">
        <f t="shared" si="58"/>
        <v>N/A</v>
      </c>
      <c r="I171" s="8">
        <v>-80</v>
      </c>
      <c r="J171" s="8">
        <v>-23.9</v>
      </c>
      <c r="K171" s="25" t="s">
        <v>736</v>
      </c>
      <c r="L171" s="91" t="str">
        <f t="shared" si="59"/>
        <v>Yes</v>
      </c>
    </row>
    <row r="172" spans="1:12" ht="25" x14ac:dyDescent="0.25">
      <c r="A172" s="148" t="s">
        <v>1284</v>
      </c>
      <c r="B172" s="25" t="s">
        <v>213</v>
      </c>
      <c r="C172" s="10">
        <v>2901.7192298999998</v>
      </c>
      <c r="D172" s="7" t="str">
        <f t="shared" si="56"/>
        <v>N/A</v>
      </c>
      <c r="E172" s="10">
        <v>160.197517</v>
      </c>
      <c r="F172" s="7" t="str">
        <f t="shared" si="57"/>
        <v>N/A</v>
      </c>
      <c r="G172" s="10">
        <v>191.67838244000001</v>
      </c>
      <c r="H172" s="7" t="str">
        <f t="shared" si="58"/>
        <v>N/A</v>
      </c>
      <c r="I172" s="8">
        <v>-94.5</v>
      </c>
      <c r="J172" s="8">
        <v>19.649999999999999</v>
      </c>
      <c r="K172" s="25" t="s">
        <v>736</v>
      </c>
      <c r="L172" s="91" t="str">
        <f t="shared" si="59"/>
        <v>Yes</v>
      </c>
    </row>
    <row r="173" spans="1:12" ht="25" x14ac:dyDescent="0.25">
      <c r="A173" s="114" t="s">
        <v>544</v>
      </c>
      <c r="B173" s="82" t="s">
        <v>213</v>
      </c>
      <c r="C173" s="83">
        <v>402230945</v>
      </c>
      <c r="D173" s="78" t="str">
        <f>IF($B173="N/A","N/A",IF(C173&gt;10,"No",IF(C173&lt;-10,"No","Yes")))</f>
        <v>N/A</v>
      </c>
      <c r="E173" s="83">
        <v>61968228</v>
      </c>
      <c r="F173" s="78" t="str">
        <f>IF($B173="N/A","N/A",IF(E173&gt;10,"No",IF(E173&lt;-10,"No","Yes")))</f>
        <v>N/A</v>
      </c>
      <c r="G173" s="83">
        <v>97560261</v>
      </c>
      <c r="H173" s="78" t="str">
        <f>IF($B173="N/A","N/A",IF(G173&gt;10,"No",IF(G173&lt;-10,"No","Yes")))</f>
        <v>N/A</v>
      </c>
      <c r="I173" s="79">
        <v>-84.6</v>
      </c>
      <c r="J173" s="79">
        <v>57.44</v>
      </c>
      <c r="K173" s="80" t="s">
        <v>736</v>
      </c>
      <c r="L173" s="93" t="str">
        <f>IF(J173="Div by 0", "N/A", IF(K173="N/A","N/A", IF(J173&gt;VALUE(MID(K173,1,2)), "No", IF(J173&lt;-1*VALUE(MID(K173,1,2)), "No", "Yes"))))</f>
        <v>No</v>
      </c>
    </row>
    <row r="174" spans="1:12" ht="25" x14ac:dyDescent="0.25">
      <c r="A174" s="114" t="s">
        <v>1285</v>
      </c>
      <c r="B174" s="25" t="s">
        <v>213</v>
      </c>
      <c r="C174" s="10">
        <v>94130578</v>
      </c>
      <c r="D174" s="7" t="str">
        <f t="shared" ref="D174:D181" si="64">IF($B174="N/A","N/A",IF(C174&gt;10,"No",IF(C174&lt;-10,"No","Yes")))</f>
        <v>N/A</v>
      </c>
      <c r="E174" s="10">
        <v>83242312</v>
      </c>
      <c r="F174" s="7" t="str">
        <f t="shared" ref="F174:F181" si="65">IF($B174="N/A","N/A",IF(E174&gt;10,"No",IF(E174&lt;-10,"No","Yes")))</f>
        <v>N/A</v>
      </c>
      <c r="G174" s="10">
        <v>91903018</v>
      </c>
      <c r="H174" s="7" t="str">
        <f t="shared" ref="H174:H181" si="66">IF($B174="N/A","N/A",IF(G174&gt;10,"No",IF(G174&lt;-10,"No","Yes")))</f>
        <v>N/A</v>
      </c>
      <c r="I174" s="8">
        <v>-11.6</v>
      </c>
      <c r="J174" s="8">
        <v>10.4</v>
      </c>
      <c r="K174" s="25" t="s">
        <v>736</v>
      </c>
      <c r="L174" s="91" t="str">
        <f t="shared" ref="L174:L181" si="67">IF(J174="Div by 0", "N/A", IF(K174="N/A","N/A", IF(J174&gt;VALUE(MID(K174,1,2)), "No", IF(J174&lt;-1*VALUE(MID(K174,1,2)), "No", "Yes"))))</f>
        <v>Yes</v>
      </c>
    </row>
    <row r="175" spans="1:12" ht="25" x14ac:dyDescent="0.25">
      <c r="A175" s="114" t="s">
        <v>545</v>
      </c>
      <c r="B175" s="25" t="s">
        <v>213</v>
      </c>
      <c r="C175" s="10">
        <v>435580094</v>
      </c>
      <c r="D175" s="7" t="str">
        <f t="shared" si="64"/>
        <v>N/A</v>
      </c>
      <c r="E175" s="10">
        <v>7348121</v>
      </c>
      <c r="F175" s="7" t="str">
        <f t="shared" si="65"/>
        <v>N/A</v>
      </c>
      <c r="G175" s="10">
        <v>10173131</v>
      </c>
      <c r="H175" s="7" t="str">
        <f t="shared" si="66"/>
        <v>N/A</v>
      </c>
      <c r="I175" s="8">
        <v>-98.3</v>
      </c>
      <c r="J175" s="8">
        <v>38.450000000000003</v>
      </c>
      <c r="K175" s="25" t="s">
        <v>736</v>
      </c>
      <c r="L175" s="91" t="str">
        <f t="shared" si="67"/>
        <v>No</v>
      </c>
    </row>
    <row r="176" spans="1:12" ht="25" x14ac:dyDescent="0.25">
      <c r="A176" s="114" t="s">
        <v>510</v>
      </c>
      <c r="B176" s="25" t="s">
        <v>213</v>
      </c>
      <c r="C176" s="10">
        <v>1256655289</v>
      </c>
      <c r="D176" s="7" t="str">
        <f t="shared" si="64"/>
        <v>N/A</v>
      </c>
      <c r="E176" s="10">
        <v>317480331</v>
      </c>
      <c r="F176" s="7" t="str">
        <f t="shared" si="65"/>
        <v>N/A</v>
      </c>
      <c r="G176" s="10">
        <v>282387408</v>
      </c>
      <c r="H176" s="7" t="str">
        <f t="shared" si="66"/>
        <v>N/A</v>
      </c>
      <c r="I176" s="8">
        <v>-74.7</v>
      </c>
      <c r="J176" s="8">
        <v>-11.1</v>
      </c>
      <c r="K176" s="25" t="s">
        <v>736</v>
      </c>
      <c r="L176" s="91" t="str">
        <f t="shared" si="67"/>
        <v>Yes</v>
      </c>
    </row>
    <row r="177" spans="1:12" ht="25" x14ac:dyDescent="0.25">
      <c r="A177" s="114" t="s">
        <v>511</v>
      </c>
      <c r="B177" s="25" t="s">
        <v>213</v>
      </c>
      <c r="C177" s="10">
        <v>538.94660926999995</v>
      </c>
      <c r="D177" s="7" t="str">
        <f t="shared" si="64"/>
        <v>N/A</v>
      </c>
      <c r="E177" s="10">
        <v>72.981501480999995</v>
      </c>
      <c r="F177" s="7" t="str">
        <f t="shared" si="65"/>
        <v>N/A</v>
      </c>
      <c r="G177" s="10">
        <v>115.86756857</v>
      </c>
      <c r="H177" s="7" t="str">
        <f t="shared" si="66"/>
        <v>N/A</v>
      </c>
      <c r="I177" s="8">
        <v>-86.5</v>
      </c>
      <c r="J177" s="8">
        <v>58.76</v>
      </c>
      <c r="K177" s="25" t="s">
        <v>736</v>
      </c>
      <c r="L177" s="91" t="str">
        <f t="shared" si="67"/>
        <v>No</v>
      </c>
    </row>
    <row r="178" spans="1:12" ht="25" x14ac:dyDescent="0.25">
      <c r="A178" s="114" t="s">
        <v>1286</v>
      </c>
      <c r="B178" s="21" t="s">
        <v>213</v>
      </c>
      <c r="C178" s="26">
        <v>126.12494506</v>
      </c>
      <c r="D178" s="7" t="str">
        <f t="shared" si="64"/>
        <v>N/A</v>
      </c>
      <c r="E178" s="26">
        <v>98.036511816000001</v>
      </c>
      <c r="F178" s="7" t="str">
        <f t="shared" si="65"/>
        <v>N/A</v>
      </c>
      <c r="G178" s="26">
        <v>109.1487367</v>
      </c>
      <c r="H178" s="7" t="str">
        <f t="shared" si="66"/>
        <v>N/A</v>
      </c>
      <c r="I178" s="8">
        <v>-22.3</v>
      </c>
      <c r="J178" s="8">
        <v>11.33</v>
      </c>
      <c r="K178" s="25" t="s">
        <v>736</v>
      </c>
      <c r="L178" s="91" t="str">
        <f t="shared" si="67"/>
        <v>Yes</v>
      </c>
    </row>
    <row r="179" spans="1:12" ht="25" x14ac:dyDescent="0.25">
      <c r="A179" s="114" t="s">
        <v>512</v>
      </c>
      <c r="B179" s="21" t="s">
        <v>213</v>
      </c>
      <c r="C179" s="26">
        <v>583.63091563</v>
      </c>
      <c r="D179" s="7" t="str">
        <f t="shared" si="64"/>
        <v>N/A</v>
      </c>
      <c r="E179" s="26">
        <v>8.6540622663000004</v>
      </c>
      <c r="F179" s="7" t="str">
        <f t="shared" si="65"/>
        <v>N/A</v>
      </c>
      <c r="G179" s="26">
        <v>12.082132024</v>
      </c>
      <c r="H179" s="7" t="str">
        <f t="shared" si="66"/>
        <v>N/A</v>
      </c>
      <c r="I179" s="8">
        <v>-98.5</v>
      </c>
      <c r="J179" s="8">
        <v>39.61</v>
      </c>
      <c r="K179" s="25" t="s">
        <v>736</v>
      </c>
      <c r="L179" s="91" t="str">
        <f t="shared" si="67"/>
        <v>No</v>
      </c>
    </row>
    <row r="180" spans="1:12" ht="25" x14ac:dyDescent="0.25">
      <c r="A180" s="114" t="s">
        <v>513</v>
      </c>
      <c r="B180" s="21" t="s">
        <v>213</v>
      </c>
      <c r="C180" s="26">
        <v>1683.7841926999999</v>
      </c>
      <c r="D180" s="7" t="str">
        <f t="shared" si="64"/>
        <v>N/A</v>
      </c>
      <c r="E180" s="26">
        <v>373.90436994999999</v>
      </c>
      <c r="F180" s="7" t="str">
        <f t="shared" si="65"/>
        <v>N/A</v>
      </c>
      <c r="G180" s="26">
        <v>335.37776573999997</v>
      </c>
      <c r="H180" s="7" t="str">
        <f t="shared" si="66"/>
        <v>N/A</v>
      </c>
      <c r="I180" s="8">
        <v>-77.8</v>
      </c>
      <c r="J180" s="8">
        <v>-10.3</v>
      </c>
      <c r="K180" s="25" t="s">
        <v>736</v>
      </c>
      <c r="L180" s="91" t="str">
        <f t="shared" si="67"/>
        <v>Yes</v>
      </c>
    </row>
    <row r="181" spans="1:12" ht="25" x14ac:dyDescent="0.25">
      <c r="A181" s="114" t="s">
        <v>1638</v>
      </c>
      <c r="B181" s="25" t="s">
        <v>213</v>
      </c>
      <c r="C181" s="9">
        <v>75.295848473999996</v>
      </c>
      <c r="D181" s="7" t="str">
        <f t="shared" si="64"/>
        <v>N/A</v>
      </c>
      <c r="E181" s="9">
        <v>91.477632067000002</v>
      </c>
      <c r="F181" s="7" t="str">
        <f t="shared" si="65"/>
        <v>N/A</v>
      </c>
      <c r="G181" s="9">
        <v>91.074325591999994</v>
      </c>
      <c r="H181" s="7" t="str">
        <f t="shared" si="66"/>
        <v>N/A</v>
      </c>
      <c r="I181" s="8">
        <v>21.49</v>
      </c>
      <c r="J181" s="8">
        <v>-0.441</v>
      </c>
      <c r="K181" s="25" t="s">
        <v>736</v>
      </c>
      <c r="L181" s="91" t="str">
        <f t="shared" si="67"/>
        <v>Yes</v>
      </c>
    </row>
    <row r="182" spans="1:12" ht="25" x14ac:dyDescent="0.25">
      <c r="A182" s="114" t="s">
        <v>1639</v>
      </c>
      <c r="B182" s="84" t="s">
        <v>213</v>
      </c>
      <c r="C182" s="85">
        <v>75.927930222000001</v>
      </c>
      <c r="D182" s="81" t="str">
        <f t="shared" ref="D182" si="68">IF($B182="N/A","N/A",IF(C182&lt;0,"No","Yes"))</f>
        <v>N/A</v>
      </c>
      <c r="E182" s="85">
        <v>92.807910426000007</v>
      </c>
      <c r="F182" s="81" t="str">
        <f t="shared" ref="F182" si="69">IF($B182="N/A","N/A",IF(E182&lt;0,"No","Yes"))</f>
        <v>N/A</v>
      </c>
      <c r="G182" s="85">
        <v>91.893849407999994</v>
      </c>
      <c r="H182" s="81" t="str">
        <f t="shared" ref="H182" si="70">IF($B182="N/A","N/A",IF(G182&lt;0,"No","Yes"))</f>
        <v>N/A</v>
      </c>
      <c r="I182" s="79">
        <v>22.23</v>
      </c>
      <c r="J182" s="79">
        <v>-0.98499999999999999</v>
      </c>
      <c r="K182" s="84" t="s">
        <v>736</v>
      </c>
      <c r="L182" s="93" t="str">
        <f t="shared" ref="L182" si="71">IF(J182="Div by 0", "N/A", IF(OR(J182="N/A",K182="N/A"),"N/A", IF(J182&gt;VALUE(MID(K182,1,2)), "No", IF(J182&lt;-1*VALUE(MID(K182,1,2)), "No", "Yes"))))</f>
        <v>Yes</v>
      </c>
    </row>
    <row r="183" spans="1:12" ht="25" x14ac:dyDescent="0.25">
      <c r="A183" s="114" t="s">
        <v>1640</v>
      </c>
      <c r="B183" s="3" t="s">
        <v>213</v>
      </c>
      <c r="C183" s="9">
        <v>82.440632527999995</v>
      </c>
      <c r="D183" s="5" t="str">
        <f t="shared" ref="D183:D185" si="72">IF($B183="N/A","N/A",IF(C183&lt;0,"No","Yes"))</f>
        <v>N/A</v>
      </c>
      <c r="E183" s="9">
        <v>92.965417187</v>
      </c>
      <c r="F183" s="5" t="str">
        <f t="shared" ref="F183:F185" si="73">IF($B183="N/A","N/A",IF(E183&lt;0,"No","Yes"))</f>
        <v>N/A</v>
      </c>
      <c r="G183" s="9">
        <v>92.455498745</v>
      </c>
      <c r="H183" s="5" t="str">
        <f t="shared" ref="H183:H185" si="74">IF($B183="N/A","N/A",IF(G183&lt;0,"No","Yes"))</f>
        <v>N/A</v>
      </c>
      <c r="I183" s="8">
        <v>12.77</v>
      </c>
      <c r="J183" s="8">
        <v>-0.54900000000000004</v>
      </c>
      <c r="K183" s="3" t="s">
        <v>736</v>
      </c>
      <c r="L183" s="91" t="str">
        <f t="shared" ref="L183:L213" si="75">IF(J183="Div by 0", "N/A", IF(OR(J183="N/A",K183="N/A"),"N/A", IF(J183&gt;VALUE(MID(K183,1,2)), "No", IF(J183&lt;-1*VALUE(MID(K183,1,2)), "No", "Yes"))))</f>
        <v>Yes</v>
      </c>
    </row>
    <row r="184" spans="1:12" ht="25" x14ac:dyDescent="0.25">
      <c r="A184" s="114" t="s">
        <v>1641</v>
      </c>
      <c r="B184" s="3" t="s">
        <v>213</v>
      </c>
      <c r="C184" s="9">
        <v>71.699819782000006</v>
      </c>
      <c r="D184" s="5" t="str">
        <f t="shared" si="72"/>
        <v>N/A</v>
      </c>
      <c r="E184" s="9">
        <v>91.325448523999995</v>
      </c>
      <c r="F184" s="5" t="str">
        <f t="shared" si="73"/>
        <v>N/A</v>
      </c>
      <c r="G184" s="9">
        <v>90.862924054000004</v>
      </c>
      <c r="H184" s="5" t="str">
        <f t="shared" si="74"/>
        <v>N/A</v>
      </c>
      <c r="I184" s="8">
        <v>27.37</v>
      </c>
      <c r="J184" s="8">
        <v>-0.50600000000000001</v>
      </c>
      <c r="K184" s="3" t="s">
        <v>736</v>
      </c>
      <c r="L184" s="91" t="str">
        <f t="shared" si="75"/>
        <v>Yes</v>
      </c>
    </row>
    <row r="185" spans="1:12" ht="25" x14ac:dyDescent="0.25">
      <c r="A185" s="114" t="s">
        <v>1642</v>
      </c>
      <c r="B185" s="3" t="s">
        <v>213</v>
      </c>
      <c r="C185" s="9">
        <v>78.912117476000006</v>
      </c>
      <c r="D185" s="5" t="str">
        <f t="shared" si="72"/>
        <v>N/A</v>
      </c>
      <c r="E185" s="9">
        <v>89.837538886999994</v>
      </c>
      <c r="F185" s="5" t="str">
        <f t="shared" si="73"/>
        <v>N/A</v>
      </c>
      <c r="G185" s="9">
        <v>89.914601560999998</v>
      </c>
      <c r="H185" s="5" t="str">
        <f t="shared" si="74"/>
        <v>N/A</v>
      </c>
      <c r="I185" s="8">
        <v>13.85</v>
      </c>
      <c r="J185" s="8">
        <v>8.5800000000000001E-2</v>
      </c>
      <c r="K185" s="3" t="s">
        <v>736</v>
      </c>
      <c r="L185" s="91" t="str">
        <f t="shared" si="75"/>
        <v>Yes</v>
      </c>
    </row>
    <row r="186" spans="1:12" ht="25" x14ac:dyDescent="0.25">
      <c r="A186" s="114" t="s">
        <v>1644</v>
      </c>
      <c r="B186" s="80" t="s">
        <v>213</v>
      </c>
      <c r="C186" s="85">
        <v>3.5986858325000002</v>
      </c>
      <c r="D186" s="78" t="str">
        <f>IF($B186="N/A","N/A",IF(C186&gt;10,"No",IF(C186&lt;-10,"No","Yes")))</f>
        <v>N/A</v>
      </c>
      <c r="E186" s="85">
        <v>10.140679194000001</v>
      </c>
      <c r="F186" s="78" t="str">
        <f>IF($B186="N/A","N/A",IF(E186&gt;10,"No",IF(E186&lt;-10,"No","Yes")))</f>
        <v>N/A</v>
      </c>
      <c r="G186" s="85">
        <v>9.3864831032999998</v>
      </c>
      <c r="H186" s="78" t="str">
        <f>IF($B186="N/A","N/A",IF(G186&gt;10,"No",IF(G186&lt;-10,"No","Yes")))</f>
        <v>N/A</v>
      </c>
      <c r="I186" s="79">
        <v>181.8</v>
      </c>
      <c r="J186" s="79">
        <v>-7.44</v>
      </c>
      <c r="K186" s="80" t="s">
        <v>736</v>
      </c>
      <c r="L186" s="91" t="str">
        <f t="shared" si="75"/>
        <v>Yes</v>
      </c>
    </row>
    <row r="187" spans="1:12" ht="25" x14ac:dyDescent="0.25">
      <c r="A187" s="114" t="s">
        <v>1645</v>
      </c>
      <c r="B187" s="21" t="s">
        <v>213</v>
      </c>
      <c r="C187" s="9">
        <v>1.8758507999999999E-3</v>
      </c>
      <c r="D187" s="7" t="str">
        <f t="shared" ref="D187:D213" si="76">IF($B187="N/A","N/A",IF(C187&gt;10,"No",IF(C187&lt;-10,"No","Yes")))</f>
        <v>N/A</v>
      </c>
      <c r="E187" s="9">
        <v>7.0663471000000002E-3</v>
      </c>
      <c r="F187" s="7" t="str">
        <f t="shared" ref="F187:F213" si="77">IF($B187="N/A","N/A",IF(E187&gt;10,"No",IF(E187&lt;-10,"No","Yes")))</f>
        <v>N/A</v>
      </c>
      <c r="G187" s="9">
        <v>8.6698542999999999E-3</v>
      </c>
      <c r="H187" s="7" t="str">
        <f t="shared" ref="H187:H213" si="78">IF($B187="N/A","N/A",IF(G187&gt;10,"No",IF(G187&lt;-10,"No","Yes")))</f>
        <v>N/A</v>
      </c>
      <c r="I187" s="8">
        <v>276.7</v>
      </c>
      <c r="J187" s="8">
        <v>22.69</v>
      </c>
      <c r="K187" s="25" t="s">
        <v>736</v>
      </c>
      <c r="L187" s="91" t="str">
        <f t="shared" si="75"/>
        <v>Yes</v>
      </c>
    </row>
    <row r="188" spans="1:12" ht="25" x14ac:dyDescent="0.25">
      <c r="A188" s="114" t="s">
        <v>1646</v>
      </c>
      <c r="B188" s="21" t="s">
        <v>213</v>
      </c>
      <c r="C188" s="9">
        <v>6.5520789800000007E-2</v>
      </c>
      <c r="D188" s="7" t="str">
        <f t="shared" si="76"/>
        <v>N/A</v>
      </c>
      <c r="E188" s="9">
        <v>0.2520330469</v>
      </c>
      <c r="F188" s="7" t="str">
        <f t="shared" si="77"/>
        <v>N/A</v>
      </c>
      <c r="G188" s="9">
        <v>0.28349235979999998</v>
      </c>
      <c r="H188" s="7" t="str">
        <f t="shared" si="78"/>
        <v>N/A</v>
      </c>
      <c r="I188" s="8">
        <v>284.7</v>
      </c>
      <c r="J188" s="8">
        <v>12.48</v>
      </c>
      <c r="K188" s="25" t="s">
        <v>736</v>
      </c>
      <c r="L188" s="91" t="str">
        <f t="shared" si="75"/>
        <v>Yes</v>
      </c>
    </row>
    <row r="189" spans="1:12" ht="25" x14ac:dyDescent="0.25">
      <c r="A189" s="114" t="s">
        <v>1647</v>
      </c>
      <c r="B189" s="21" t="s">
        <v>213</v>
      </c>
      <c r="C189" s="9">
        <v>0</v>
      </c>
      <c r="D189" s="7" t="str">
        <f t="shared" si="76"/>
        <v>N/A</v>
      </c>
      <c r="E189" s="9">
        <v>0</v>
      </c>
      <c r="F189" s="7" t="str">
        <f t="shared" si="77"/>
        <v>N/A</v>
      </c>
      <c r="G189" s="9">
        <v>0</v>
      </c>
      <c r="H189" s="7" t="str">
        <f t="shared" si="78"/>
        <v>N/A</v>
      </c>
      <c r="I189" s="8" t="s">
        <v>1747</v>
      </c>
      <c r="J189" s="8" t="s">
        <v>1747</v>
      </c>
      <c r="K189" s="25" t="s">
        <v>736</v>
      </c>
      <c r="L189" s="91" t="str">
        <f t="shared" si="75"/>
        <v>N/A</v>
      </c>
    </row>
    <row r="190" spans="1:12" ht="25" x14ac:dyDescent="0.25">
      <c r="A190" s="114" t="s">
        <v>1648</v>
      </c>
      <c r="B190" s="21" t="s">
        <v>213</v>
      </c>
      <c r="C190" s="9">
        <v>5.3193770000000001E-2</v>
      </c>
      <c r="D190" s="7" t="str">
        <f t="shared" si="76"/>
        <v>N/A</v>
      </c>
      <c r="E190" s="9">
        <v>0.19196909649999999</v>
      </c>
      <c r="F190" s="7" t="str">
        <f t="shared" si="77"/>
        <v>N/A</v>
      </c>
      <c r="G190" s="9">
        <v>0.2062950268</v>
      </c>
      <c r="H190" s="7" t="str">
        <f t="shared" si="78"/>
        <v>N/A</v>
      </c>
      <c r="I190" s="8">
        <v>260.89999999999998</v>
      </c>
      <c r="J190" s="8">
        <v>7.4630000000000001</v>
      </c>
      <c r="K190" s="25" t="s">
        <v>736</v>
      </c>
      <c r="L190" s="91" t="str">
        <f t="shared" si="75"/>
        <v>Yes</v>
      </c>
    </row>
    <row r="191" spans="1:12" ht="25" x14ac:dyDescent="0.25">
      <c r="A191" s="114" t="s">
        <v>1649</v>
      </c>
      <c r="B191" s="21" t="s">
        <v>213</v>
      </c>
      <c r="C191" s="9">
        <v>47.351834582000002</v>
      </c>
      <c r="D191" s="7" t="str">
        <f t="shared" si="76"/>
        <v>N/A</v>
      </c>
      <c r="E191" s="9">
        <v>70.332648289999995</v>
      </c>
      <c r="F191" s="7" t="str">
        <f t="shared" si="77"/>
        <v>N/A</v>
      </c>
      <c r="G191" s="9">
        <v>66.761441239000007</v>
      </c>
      <c r="H191" s="7" t="str">
        <f t="shared" si="78"/>
        <v>N/A</v>
      </c>
      <c r="I191" s="8">
        <v>48.53</v>
      </c>
      <c r="J191" s="8">
        <v>-5.08</v>
      </c>
      <c r="K191" s="25" t="s">
        <v>736</v>
      </c>
      <c r="L191" s="91" t="str">
        <f t="shared" si="75"/>
        <v>Yes</v>
      </c>
    </row>
    <row r="192" spans="1:12" ht="25" x14ac:dyDescent="0.25">
      <c r="A192" s="114" t="s">
        <v>1650</v>
      </c>
      <c r="B192" s="21" t="s">
        <v>213</v>
      </c>
      <c r="C192" s="9">
        <v>14.027880503</v>
      </c>
      <c r="D192" s="7" t="str">
        <f t="shared" si="76"/>
        <v>N/A</v>
      </c>
      <c r="E192" s="9">
        <v>32.221836189999998</v>
      </c>
      <c r="F192" s="7" t="str">
        <f t="shared" si="77"/>
        <v>N/A</v>
      </c>
      <c r="G192" s="9">
        <v>34.217302179000001</v>
      </c>
      <c r="H192" s="7" t="str">
        <f t="shared" si="78"/>
        <v>N/A</v>
      </c>
      <c r="I192" s="8">
        <v>129.69999999999999</v>
      </c>
      <c r="J192" s="8">
        <v>6.1929999999999996</v>
      </c>
      <c r="K192" s="25" t="s">
        <v>736</v>
      </c>
      <c r="L192" s="91" t="str">
        <f t="shared" si="75"/>
        <v>Yes</v>
      </c>
    </row>
    <row r="193" spans="1:12" ht="25" x14ac:dyDescent="0.25">
      <c r="A193" s="114" t="s">
        <v>1651</v>
      </c>
      <c r="B193" s="21" t="s">
        <v>213</v>
      </c>
      <c r="C193" s="9">
        <v>11.177525163</v>
      </c>
      <c r="D193" s="7" t="str">
        <f t="shared" si="76"/>
        <v>N/A</v>
      </c>
      <c r="E193" s="9">
        <v>25.428367850000001</v>
      </c>
      <c r="F193" s="7" t="str">
        <f t="shared" si="77"/>
        <v>N/A</v>
      </c>
      <c r="G193" s="9">
        <v>25.263717966000002</v>
      </c>
      <c r="H193" s="7" t="str">
        <f t="shared" si="78"/>
        <v>N/A</v>
      </c>
      <c r="I193" s="8">
        <v>127.5</v>
      </c>
      <c r="J193" s="8">
        <v>-0.64800000000000002</v>
      </c>
      <c r="K193" s="25" t="s">
        <v>736</v>
      </c>
      <c r="L193" s="91" t="str">
        <f t="shared" si="75"/>
        <v>Yes</v>
      </c>
    </row>
    <row r="194" spans="1:12" ht="25" x14ac:dyDescent="0.25">
      <c r="A194" s="114" t="s">
        <v>1652</v>
      </c>
      <c r="B194" s="21" t="s">
        <v>213</v>
      </c>
      <c r="C194" s="9">
        <v>23.090383852999999</v>
      </c>
      <c r="D194" s="7" t="str">
        <f t="shared" si="76"/>
        <v>N/A</v>
      </c>
      <c r="E194" s="9">
        <v>46.412121141</v>
      </c>
      <c r="F194" s="7" t="str">
        <f t="shared" si="77"/>
        <v>N/A</v>
      </c>
      <c r="G194" s="9">
        <v>45.562578533</v>
      </c>
      <c r="H194" s="7" t="str">
        <f t="shared" si="78"/>
        <v>N/A</v>
      </c>
      <c r="I194" s="8">
        <v>101</v>
      </c>
      <c r="J194" s="8">
        <v>-1.83</v>
      </c>
      <c r="K194" s="25" t="s">
        <v>736</v>
      </c>
      <c r="L194" s="91" t="str">
        <f t="shared" si="75"/>
        <v>Yes</v>
      </c>
    </row>
    <row r="195" spans="1:12" ht="25" x14ac:dyDescent="0.25">
      <c r="A195" s="114" t="s">
        <v>1653</v>
      </c>
      <c r="B195" s="21" t="s">
        <v>213</v>
      </c>
      <c r="C195" s="9">
        <v>5.5162073512000003</v>
      </c>
      <c r="D195" s="7" t="str">
        <f t="shared" si="76"/>
        <v>N/A</v>
      </c>
      <c r="E195" s="9">
        <v>19.136256838000001</v>
      </c>
      <c r="F195" s="7" t="str">
        <f t="shared" si="77"/>
        <v>N/A</v>
      </c>
      <c r="G195" s="9">
        <v>26.097330397</v>
      </c>
      <c r="H195" s="7" t="str">
        <f t="shared" si="78"/>
        <v>N/A</v>
      </c>
      <c r="I195" s="8">
        <v>246.9</v>
      </c>
      <c r="J195" s="8">
        <v>36.380000000000003</v>
      </c>
      <c r="K195" s="25" t="s">
        <v>736</v>
      </c>
      <c r="L195" s="91" t="str">
        <f t="shared" si="75"/>
        <v>No</v>
      </c>
    </row>
    <row r="196" spans="1:12" ht="25" x14ac:dyDescent="0.25">
      <c r="A196" s="114" t="s">
        <v>1654</v>
      </c>
      <c r="B196" s="21" t="s">
        <v>213</v>
      </c>
      <c r="C196" s="9">
        <v>0.38253958049999998</v>
      </c>
      <c r="D196" s="7" t="str">
        <f t="shared" si="76"/>
        <v>N/A</v>
      </c>
      <c r="E196" s="9">
        <v>0.60381936059999997</v>
      </c>
      <c r="F196" s="7" t="str">
        <f t="shared" si="77"/>
        <v>N/A</v>
      </c>
      <c r="G196" s="9">
        <v>0.43776826070000002</v>
      </c>
      <c r="H196" s="7" t="str">
        <f t="shared" si="78"/>
        <v>N/A</v>
      </c>
      <c r="I196" s="8">
        <v>57.84</v>
      </c>
      <c r="J196" s="8">
        <v>-27.5</v>
      </c>
      <c r="K196" s="25" t="s">
        <v>736</v>
      </c>
      <c r="L196" s="91" t="str">
        <f t="shared" si="75"/>
        <v>Yes</v>
      </c>
    </row>
    <row r="197" spans="1:12" ht="25" x14ac:dyDescent="0.25">
      <c r="A197" s="114" t="s">
        <v>1655</v>
      </c>
      <c r="B197" s="21" t="s">
        <v>213</v>
      </c>
      <c r="C197" s="9">
        <v>36.930411294000002</v>
      </c>
      <c r="D197" s="7" t="str">
        <f t="shared" si="76"/>
        <v>N/A</v>
      </c>
      <c r="E197" s="9">
        <v>64.955393684000001</v>
      </c>
      <c r="F197" s="7" t="str">
        <f t="shared" si="77"/>
        <v>N/A</v>
      </c>
      <c r="G197" s="9">
        <v>62.978534390999997</v>
      </c>
      <c r="H197" s="7" t="str">
        <f t="shared" si="78"/>
        <v>N/A</v>
      </c>
      <c r="I197" s="8">
        <v>75.89</v>
      </c>
      <c r="J197" s="8">
        <v>-3.04</v>
      </c>
      <c r="K197" s="25" t="s">
        <v>736</v>
      </c>
      <c r="L197" s="91" t="str">
        <f t="shared" si="75"/>
        <v>Yes</v>
      </c>
    </row>
    <row r="198" spans="1:12" ht="25" x14ac:dyDescent="0.25">
      <c r="A198" s="114" t="s">
        <v>1656</v>
      </c>
      <c r="B198" s="21" t="s">
        <v>213</v>
      </c>
      <c r="C198" s="9">
        <v>57.096075720000002</v>
      </c>
      <c r="D198" s="7" t="str">
        <f t="shared" si="76"/>
        <v>N/A</v>
      </c>
      <c r="E198" s="9">
        <v>75.045077406000004</v>
      </c>
      <c r="F198" s="7" t="str">
        <f t="shared" si="77"/>
        <v>N/A</v>
      </c>
      <c r="G198" s="9">
        <v>73.054924120999999</v>
      </c>
      <c r="H198" s="7" t="str">
        <f t="shared" si="78"/>
        <v>N/A</v>
      </c>
      <c r="I198" s="8">
        <v>31.44</v>
      </c>
      <c r="J198" s="8">
        <v>-2.65</v>
      </c>
      <c r="K198" s="25" t="s">
        <v>736</v>
      </c>
      <c r="L198" s="91" t="str">
        <f t="shared" si="75"/>
        <v>Yes</v>
      </c>
    </row>
    <row r="199" spans="1:12" ht="25" x14ac:dyDescent="0.25">
      <c r="A199" s="114" t="s">
        <v>1657</v>
      </c>
      <c r="B199" s="21" t="s">
        <v>213</v>
      </c>
      <c r="C199" s="9">
        <v>20.755083555999999</v>
      </c>
      <c r="D199" s="7" t="str">
        <f t="shared" si="76"/>
        <v>N/A</v>
      </c>
      <c r="E199" s="9">
        <v>42.420106113000003</v>
      </c>
      <c r="F199" s="7" t="str">
        <f t="shared" si="77"/>
        <v>N/A</v>
      </c>
      <c r="G199" s="9">
        <v>39.722184613000003</v>
      </c>
      <c r="H199" s="7" t="str">
        <f t="shared" si="78"/>
        <v>N/A</v>
      </c>
      <c r="I199" s="8">
        <v>104.4</v>
      </c>
      <c r="J199" s="8">
        <v>-6.36</v>
      </c>
      <c r="K199" s="25" t="s">
        <v>736</v>
      </c>
      <c r="L199" s="91" t="str">
        <f t="shared" si="75"/>
        <v>Yes</v>
      </c>
    </row>
    <row r="200" spans="1:12" ht="25" x14ac:dyDescent="0.25">
      <c r="A200" s="114" t="s">
        <v>1658</v>
      </c>
      <c r="B200" s="21" t="s">
        <v>213</v>
      </c>
      <c r="C200" s="9">
        <v>5.6138855838000001</v>
      </c>
      <c r="D200" s="7" t="str">
        <f t="shared" si="76"/>
        <v>N/A</v>
      </c>
      <c r="E200" s="9">
        <v>7.4640646805999999</v>
      </c>
      <c r="F200" s="7" t="str">
        <f t="shared" si="77"/>
        <v>N/A</v>
      </c>
      <c r="G200" s="9">
        <v>6.5693742740000003</v>
      </c>
      <c r="H200" s="7" t="str">
        <f t="shared" si="78"/>
        <v>N/A</v>
      </c>
      <c r="I200" s="8">
        <v>32.96</v>
      </c>
      <c r="J200" s="8">
        <v>-12</v>
      </c>
      <c r="K200" s="25" t="s">
        <v>736</v>
      </c>
      <c r="L200" s="91" t="str">
        <f t="shared" si="75"/>
        <v>Yes</v>
      </c>
    </row>
    <row r="201" spans="1:12" ht="25" x14ac:dyDescent="0.25">
      <c r="A201" s="114" t="s">
        <v>1659</v>
      </c>
      <c r="B201" s="21" t="s">
        <v>213</v>
      </c>
      <c r="C201" s="9">
        <v>0</v>
      </c>
      <c r="D201" s="7" t="str">
        <f t="shared" si="76"/>
        <v>N/A</v>
      </c>
      <c r="E201" s="9">
        <v>0</v>
      </c>
      <c r="F201" s="7" t="str">
        <f t="shared" si="77"/>
        <v>N/A</v>
      </c>
      <c r="G201" s="9">
        <v>0</v>
      </c>
      <c r="H201" s="7" t="str">
        <f t="shared" si="78"/>
        <v>N/A</v>
      </c>
      <c r="I201" s="8" t="s">
        <v>1747</v>
      </c>
      <c r="J201" s="8" t="s">
        <v>1747</v>
      </c>
      <c r="K201" s="25" t="s">
        <v>736</v>
      </c>
      <c r="L201" s="91" t="str">
        <f t="shared" si="75"/>
        <v>N/A</v>
      </c>
    </row>
    <row r="202" spans="1:12" ht="25" x14ac:dyDescent="0.25">
      <c r="A202" s="114" t="s">
        <v>1660</v>
      </c>
      <c r="B202" s="21" t="s">
        <v>213</v>
      </c>
      <c r="C202" s="9">
        <v>0.23273949259999999</v>
      </c>
      <c r="D202" s="7" t="str">
        <f t="shared" si="76"/>
        <v>N/A</v>
      </c>
      <c r="E202" s="9">
        <v>0.91261872939999999</v>
      </c>
      <c r="F202" s="7" t="str">
        <f t="shared" si="77"/>
        <v>N/A</v>
      </c>
      <c r="G202" s="9">
        <v>1.1470336033999999</v>
      </c>
      <c r="H202" s="7" t="str">
        <f t="shared" si="78"/>
        <v>N/A</v>
      </c>
      <c r="I202" s="8">
        <v>292.10000000000002</v>
      </c>
      <c r="J202" s="8">
        <v>25.69</v>
      </c>
      <c r="K202" s="25" t="s">
        <v>736</v>
      </c>
      <c r="L202" s="91" t="str">
        <f t="shared" si="75"/>
        <v>Yes</v>
      </c>
    </row>
    <row r="203" spans="1:12" ht="25" x14ac:dyDescent="0.25">
      <c r="A203" s="114" t="s">
        <v>1661</v>
      </c>
      <c r="B203" s="21" t="s">
        <v>213</v>
      </c>
      <c r="C203" s="9">
        <v>5.3595740000000002E-4</v>
      </c>
      <c r="D203" s="7" t="str">
        <f t="shared" si="76"/>
        <v>N/A</v>
      </c>
      <c r="E203" s="9">
        <v>2.5909939000000001E-3</v>
      </c>
      <c r="F203" s="7" t="str">
        <f t="shared" si="77"/>
        <v>N/A</v>
      </c>
      <c r="G203" s="9">
        <v>0.73681885229999999</v>
      </c>
      <c r="H203" s="7" t="str">
        <f t="shared" si="78"/>
        <v>N/A</v>
      </c>
      <c r="I203" s="8">
        <v>383.4</v>
      </c>
      <c r="J203" s="8">
        <v>28338</v>
      </c>
      <c r="K203" s="25" t="s">
        <v>736</v>
      </c>
      <c r="L203" s="91" t="str">
        <f t="shared" si="75"/>
        <v>No</v>
      </c>
    </row>
    <row r="204" spans="1:12" ht="25" x14ac:dyDescent="0.25">
      <c r="A204" s="114" t="s">
        <v>1662</v>
      </c>
      <c r="B204" s="21" t="s">
        <v>213</v>
      </c>
      <c r="C204" s="9">
        <v>0.54788243240000001</v>
      </c>
      <c r="D204" s="7" t="str">
        <f t="shared" si="76"/>
        <v>N/A</v>
      </c>
      <c r="E204" s="9">
        <v>0.79590622960000001</v>
      </c>
      <c r="F204" s="7" t="str">
        <f t="shared" si="77"/>
        <v>N/A</v>
      </c>
      <c r="G204" s="9">
        <v>0.44180627509999998</v>
      </c>
      <c r="H204" s="7" t="str">
        <f t="shared" si="78"/>
        <v>N/A</v>
      </c>
      <c r="I204" s="8">
        <v>45.27</v>
      </c>
      <c r="J204" s="8">
        <v>-44.5</v>
      </c>
      <c r="K204" s="25" t="s">
        <v>736</v>
      </c>
      <c r="L204" s="91" t="str">
        <f t="shared" si="75"/>
        <v>No</v>
      </c>
    </row>
    <row r="205" spans="1:12" ht="25" x14ac:dyDescent="0.25">
      <c r="A205" s="114" t="s">
        <v>1663</v>
      </c>
      <c r="B205" s="21" t="s">
        <v>213</v>
      </c>
      <c r="C205" s="9">
        <v>2.6127922299999998E-2</v>
      </c>
      <c r="D205" s="7" t="str">
        <f t="shared" si="76"/>
        <v>N/A</v>
      </c>
      <c r="E205" s="9">
        <v>5.7472956499999998E-2</v>
      </c>
      <c r="F205" s="7" t="str">
        <f t="shared" si="77"/>
        <v>N/A</v>
      </c>
      <c r="G205" s="9">
        <v>5.6650965900000003E-2</v>
      </c>
      <c r="H205" s="7" t="str">
        <f t="shared" si="78"/>
        <v>N/A</v>
      </c>
      <c r="I205" s="8">
        <v>120</v>
      </c>
      <c r="J205" s="8">
        <v>-1.43</v>
      </c>
      <c r="K205" s="25" t="s">
        <v>736</v>
      </c>
      <c r="L205" s="91" t="str">
        <f t="shared" si="75"/>
        <v>Yes</v>
      </c>
    </row>
    <row r="206" spans="1:12" ht="25" x14ac:dyDescent="0.25">
      <c r="A206" s="114" t="s">
        <v>1664</v>
      </c>
      <c r="B206" s="21" t="s">
        <v>213</v>
      </c>
      <c r="C206" s="9">
        <v>14.202066651999999</v>
      </c>
      <c r="D206" s="7" t="str">
        <f t="shared" si="76"/>
        <v>N/A</v>
      </c>
      <c r="E206" s="9">
        <v>26.399990578000001</v>
      </c>
      <c r="F206" s="7" t="str">
        <f t="shared" si="77"/>
        <v>N/A</v>
      </c>
      <c r="G206" s="9">
        <v>24.662528890000001</v>
      </c>
      <c r="H206" s="7" t="str">
        <f t="shared" si="78"/>
        <v>N/A</v>
      </c>
      <c r="I206" s="8">
        <v>85.89</v>
      </c>
      <c r="J206" s="8">
        <v>-6.58</v>
      </c>
      <c r="K206" s="25" t="s">
        <v>736</v>
      </c>
      <c r="L206" s="91" t="str">
        <f t="shared" si="75"/>
        <v>Yes</v>
      </c>
    </row>
    <row r="207" spans="1:12" ht="25" x14ac:dyDescent="0.25">
      <c r="A207" s="114" t="s">
        <v>1665</v>
      </c>
      <c r="B207" s="21" t="s">
        <v>213</v>
      </c>
      <c r="C207" s="9">
        <v>0</v>
      </c>
      <c r="D207" s="7" t="str">
        <f t="shared" si="76"/>
        <v>N/A</v>
      </c>
      <c r="E207" s="9">
        <v>0</v>
      </c>
      <c r="F207" s="7" t="str">
        <f t="shared" si="77"/>
        <v>N/A</v>
      </c>
      <c r="G207" s="9">
        <v>0</v>
      </c>
      <c r="H207" s="7" t="str">
        <f t="shared" si="78"/>
        <v>N/A</v>
      </c>
      <c r="I207" s="8" t="s">
        <v>1747</v>
      </c>
      <c r="J207" s="8" t="s">
        <v>1747</v>
      </c>
      <c r="K207" s="25" t="s">
        <v>736</v>
      </c>
      <c r="L207" s="91" t="str">
        <f t="shared" si="75"/>
        <v>N/A</v>
      </c>
    </row>
    <row r="208" spans="1:12" ht="25" x14ac:dyDescent="0.25">
      <c r="A208" s="114" t="s">
        <v>1666</v>
      </c>
      <c r="B208" s="21" t="s">
        <v>213</v>
      </c>
      <c r="C208" s="9">
        <v>13.694515012</v>
      </c>
      <c r="D208" s="7" t="str">
        <f t="shared" si="76"/>
        <v>N/A</v>
      </c>
      <c r="E208" s="9">
        <v>32.025156195999998</v>
      </c>
      <c r="F208" s="7" t="str">
        <f t="shared" si="77"/>
        <v>N/A</v>
      </c>
      <c r="G208" s="9">
        <v>30.165629847000002</v>
      </c>
      <c r="H208" s="7" t="str">
        <f t="shared" si="78"/>
        <v>N/A</v>
      </c>
      <c r="I208" s="8">
        <v>133.9</v>
      </c>
      <c r="J208" s="8">
        <v>-5.81</v>
      </c>
      <c r="K208" s="25" t="s">
        <v>736</v>
      </c>
      <c r="L208" s="91" t="str">
        <f t="shared" si="75"/>
        <v>Yes</v>
      </c>
    </row>
    <row r="209" spans="1:12" ht="25" x14ac:dyDescent="0.25">
      <c r="A209" s="114" t="s">
        <v>1667</v>
      </c>
      <c r="B209" s="21" t="s">
        <v>213</v>
      </c>
      <c r="C209" s="9">
        <v>0</v>
      </c>
      <c r="D209" s="7" t="str">
        <f t="shared" si="76"/>
        <v>N/A</v>
      </c>
      <c r="E209" s="9">
        <v>0</v>
      </c>
      <c r="F209" s="7" t="str">
        <f t="shared" si="77"/>
        <v>N/A</v>
      </c>
      <c r="G209" s="9">
        <v>0</v>
      </c>
      <c r="H209" s="7" t="str">
        <f t="shared" si="78"/>
        <v>N/A</v>
      </c>
      <c r="I209" s="8" t="s">
        <v>1747</v>
      </c>
      <c r="J209" s="8" t="s">
        <v>1747</v>
      </c>
      <c r="K209" s="25" t="s">
        <v>736</v>
      </c>
      <c r="L209" s="91" t="str">
        <f t="shared" si="75"/>
        <v>N/A</v>
      </c>
    </row>
    <row r="210" spans="1:12" ht="25" x14ac:dyDescent="0.25">
      <c r="A210" s="114" t="s">
        <v>1668</v>
      </c>
      <c r="B210" s="21" t="s">
        <v>213</v>
      </c>
      <c r="C210" s="9">
        <v>4.6901630381999997</v>
      </c>
      <c r="D210" s="7" t="str">
        <f t="shared" si="76"/>
        <v>N/A</v>
      </c>
      <c r="E210" s="9">
        <v>9.7565054557999993</v>
      </c>
      <c r="F210" s="7" t="str">
        <f t="shared" si="77"/>
        <v>N/A</v>
      </c>
      <c r="G210" s="9">
        <v>10.695393576000001</v>
      </c>
      <c r="H210" s="7" t="str">
        <f t="shared" si="78"/>
        <v>N/A</v>
      </c>
      <c r="I210" s="8">
        <v>108</v>
      </c>
      <c r="J210" s="8">
        <v>9.6229999999999993</v>
      </c>
      <c r="K210" s="25" t="s">
        <v>736</v>
      </c>
      <c r="L210" s="91" t="str">
        <f t="shared" si="75"/>
        <v>Yes</v>
      </c>
    </row>
    <row r="211" spans="1:12" ht="25" x14ac:dyDescent="0.25">
      <c r="A211" s="114" t="s">
        <v>1669</v>
      </c>
      <c r="B211" s="21" t="s">
        <v>213</v>
      </c>
      <c r="C211" s="9">
        <v>0</v>
      </c>
      <c r="D211" s="7" t="str">
        <f t="shared" si="76"/>
        <v>N/A</v>
      </c>
      <c r="E211" s="9">
        <v>1.177725E-4</v>
      </c>
      <c r="F211" s="7" t="str">
        <f t="shared" si="77"/>
        <v>N/A</v>
      </c>
      <c r="G211" s="9">
        <v>0</v>
      </c>
      <c r="H211" s="7" t="str">
        <f t="shared" si="78"/>
        <v>N/A</v>
      </c>
      <c r="I211" s="8" t="s">
        <v>1747</v>
      </c>
      <c r="J211" s="8">
        <v>-100</v>
      </c>
      <c r="K211" s="25" t="s">
        <v>736</v>
      </c>
      <c r="L211" s="91" t="str">
        <f t="shared" si="75"/>
        <v>No</v>
      </c>
    </row>
    <row r="212" spans="1:12" ht="25" x14ac:dyDescent="0.25">
      <c r="A212" s="114" t="s">
        <v>1670</v>
      </c>
      <c r="B212" s="21" t="s">
        <v>213</v>
      </c>
      <c r="C212" s="9">
        <v>0.5003162149</v>
      </c>
      <c r="D212" s="7" t="str">
        <f t="shared" si="76"/>
        <v>N/A</v>
      </c>
      <c r="E212" s="9">
        <v>0.6199541865</v>
      </c>
      <c r="F212" s="7" t="str">
        <f t="shared" si="77"/>
        <v>N/A</v>
      </c>
      <c r="G212" s="9">
        <v>0.39275627730000001</v>
      </c>
      <c r="H212" s="7" t="str">
        <f t="shared" si="78"/>
        <v>N/A</v>
      </c>
      <c r="I212" s="8">
        <v>23.91</v>
      </c>
      <c r="J212" s="8">
        <v>-36.6</v>
      </c>
      <c r="K212" s="25" t="s">
        <v>736</v>
      </c>
      <c r="L212" s="91" t="str">
        <f t="shared" si="75"/>
        <v>No</v>
      </c>
    </row>
    <row r="213" spans="1:12" ht="25" x14ac:dyDescent="0.25">
      <c r="A213" s="115" t="s">
        <v>1643</v>
      </c>
      <c r="B213" s="99" t="s">
        <v>213</v>
      </c>
      <c r="C213" s="149">
        <v>0.20701353829999999</v>
      </c>
      <c r="D213" s="130" t="str">
        <f t="shared" si="76"/>
        <v>N/A</v>
      </c>
      <c r="E213" s="149">
        <v>0.50218173470000005</v>
      </c>
      <c r="F213" s="130" t="str">
        <f t="shared" si="77"/>
        <v>N/A</v>
      </c>
      <c r="G213" s="149">
        <v>0.53242406750000004</v>
      </c>
      <c r="H213" s="130" t="str">
        <f t="shared" si="78"/>
        <v>N/A</v>
      </c>
      <c r="I213" s="131">
        <v>142.6</v>
      </c>
      <c r="J213" s="131">
        <v>6.0220000000000002</v>
      </c>
      <c r="K213" s="144" t="s">
        <v>736</v>
      </c>
      <c r="L213" s="102" t="str">
        <f t="shared" si="75"/>
        <v>Yes</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110560</v>
      </c>
      <c r="D6" s="7" t="str">
        <f t="shared" ref="D6:D39" si="0">IF($B6="N/A","N/A",IF(C6&gt;10,"No",IF(C6&lt;-10,"No","Yes")))</f>
        <v>N/A</v>
      </c>
      <c r="E6" s="1">
        <v>17235</v>
      </c>
      <c r="F6" s="7" t="str">
        <f t="shared" ref="F6:F39" si="1">IF($B6="N/A","N/A",IF(E6&gt;10,"No",IF(E6&lt;-10,"No","Yes")))</f>
        <v>N/A</v>
      </c>
      <c r="G6" s="1">
        <v>19027</v>
      </c>
      <c r="H6" s="7" t="str">
        <f t="shared" ref="H6:H39" si="2">IF($B6="N/A","N/A",IF(G6&gt;10,"No",IF(G6&lt;-10,"No","Yes")))</f>
        <v>N/A</v>
      </c>
      <c r="I6" s="8">
        <v>-84.4</v>
      </c>
      <c r="J6" s="8">
        <v>10.4</v>
      </c>
      <c r="K6" s="25" t="s">
        <v>736</v>
      </c>
      <c r="L6" s="91" t="str">
        <f t="shared" ref="L6:L39" si="3">IF(J6="Div by 0", "N/A", IF(K6="N/A","N/A", IF(J6&gt;VALUE(MID(K6,1,2)), "No", IF(J6&lt;-1*VALUE(MID(K6,1,2)), "No", "Yes"))))</f>
        <v>Yes</v>
      </c>
    </row>
    <row r="7" spans="1:12" x14ac:dyDescent="0.25">
      <c r="A7" s="123" t="s">
        <v>4</v>
      </c>
      <c r="B7" s="21" t="s">
        <v>213</v>
      </c>
      <c r="C7" s="22">
        <v>90072</v>
      </c>
      <c r="D7" s="7" t="str">
        <f t="shared" si="0"/>
        <v>N/A</v>
      </c>
      <c r="E7" s="22">
        <v>15562</v>
      </c>
      <c r="F7" s="7" t="str">
        <f t="shared" si="1"/>
        <v>N/A</v>
      </c>
      <c r="G7" s="22">
        <v>16917</v>
      </c>
      <c r="H7" s="7" t="str">
        <f t="shared" si="2"/>
        <v>N/A</v>
      </c>
      <c r="I7" s="8">
        <v>-82.7</v>
      </c>
      <c r="J7" s="8">
        <v>8.7070000000000007</v>
      </c>
      <c r="K7" s="25" t="s">
        <v>736</v>
      </c>
      <c r="L7" s="91" t="str">
        <f t="shared" si="3"/>
        <v>Yes</v>
      </c>
    </row>
    <row r="8" spans="1:12" x14ac:dyDescent="0.25">
      <c r="A8" s="123" t="s">
        <v>359</v>
      </c>
      <c r="B8" s="21" t="s">
        <v>213</v>
      </c>
      <c r="C8" s="4">
        <v>81.468885673000003</v>
      </c>
      <c r="D8" s="7" t="str">
        <f>IF($B8="N/A","N/A",IF(C8&gt;10,"No",IF(C8&lt;-10,"No","Yes")))</f>
        <v>N/A</v>
      </c>
      <c r="E8" s="4">
        <v>90.293008412999995</v>
      </c>
      <c r="F8" s="7" t="str">
        <f t="shared" si="1"/>
        <v>N/A</v>
      </c>
      <c r="G8" s="4">
        <v>88.910495611000002</v>
      </c>
      <c r="H8" s="7" t="str">
        <f t="shared" si="2"/>
        <v>N/A</v>
      </c>
      <c r="I8" s="8">
        <v>10.83</v>
      </c>
      <c r="J8" s="8">
        <v>-1.53</v>
      </c>
      <c r="K8" s="25" t="s">
        <v>736</v>
      </c>
      <c r="L8" s="91" t="str">
        <f t="shared" si="3"/>
        <v>Yes</v>
      </c>
    </row>
    <row r="9" spans="1:12" x14ac:dyDescent="0.25">
      <c r="A9" s="123" t="s">
        <v>83</v>
      </c>
      <c r="B9" s="21" t="s">
        <v>213</v>
      </c>
      <c r="C9" s="22">
        <v>54423.96</v>
      </c>
      <c r="D9" s="7" t="str">
        <f t="shared" si="0"/>
        <v>N/A</v>
      </c>
      <c r="E9" s="22">
        <v>10914.13</v>
      </c>
      <c r="F9" s="7" t="str">
        <f t="shared" si="1"/>
        <v>N/A</v>
      </c>
      <c r="G9" s="22">
        <v>12323.67</v>
      </c>
      <c r="H9" s="7" t="str">
        <f t="shared" si="2"/>
        <v>N/A</v>
      </c>
      <c r="I9" s="8">
        <v>-79.900000000000006</v>
      </c>
      <c r="J9" s="8">
        <v>12.91</v>
      </c>
      <c r="K9" s="25" t="s">
        <v>736</v>
      </c>
      <c r="L9" s="91" t="str">
        <f t="shared" si="3"/>
        <v>Yes</v>
      </c>
    </row>
    <row r="10" spans="1:12" x14ac:dyDescent="0.25">
      <c r="A10" s="123" t="s">
        <v>100</v>
      </c>
      <c r="B10" s="21" t="s">
        <v>213</v>
      </c>
      <c r="C10" s="22">
        <v>762</v>
      </c>
      <c r="D10" s="7" t="str">
        <f t="shared" si="0"/>
        <v>N/A</v>
      </c>
      <c r="E10" s="22">
        <v>638</v>
      </c>
      <c r="F10" s="7" t="str">
        <f t="shared" si="1"/>
        <v>N/A</v>
      </c>
      <c r="G10" s="22">
        <v>689</v>
      </c>
      <c r="H10" s="7" t="str">
        <f t="shared" si="2"/>
        <v>N/A</v>
      </c>
      <c r="I10" s="8">
        <v>-16.3</v>
      </c>
      <c r="J10" s="8">
        <v>7.9939999999999998</v>
      </c>
      <c r="K10" s="25" t="s">
        <v>736</v>
      </c>
      <c r="L10" s="91" t="str">
        <f t="shared" si="3"/>
        <v>Yes</v>
      </c>
    </row>
    <row r="11" spans="1:12" x14ac:dyDescent="0.25">
      <c r="A11" s="123" t="s">
        <v>976</v>
      </c>
      <c r="B11" s="21" t="s">
        <v>213</v>
      </c>
      <c r="C11" s="22">
        <v>231</v>
      </c>
      <c r="D11" s="7" t="str">
        <f t="shared" si="0"/>
        <v>N/A</v>
      </c>
      <c r="E11" s="22">
        <v>129</v>
      </c>
      <c r="F11" s="7" t="str">
        <f t="shared" si="1"/>
        <v>N/A</v>
      </c>
      <c r="G11" s="22">
        <v>155</v>
      </c>
      <c r="H11" s="7" t="str">
        <f t="shared" si="2"/>
        <v>N/A</v>
      </c>
      <c r="I11" s="8">
        <v>-44.2</v>
      </c>
      <c r="J11" s="8">
        <v>20.16</v>
      </c>
      <c r="K11" s="25" t="s">
        <v>736</v>
      </c>
      <c r="L11" s="91" t="str">
        <f t="shared" si="3"/>
        <v>Yes</v>
      </c>
    </row>
    <row r="12" spans="1:12" x14ac:dyDescent="0.25">
      <c r="A12" s="123" t="s">
        <v>977</v>
      </c>
      <c r="B12" s="21" t="s">
        <v>213</v>
      </c>
      <c r="C12" s="22">
        <v>135</v>
      </c>
      <c r="D12" s="7" t="str">
        <f t="shared" si="0"/>
        <v>N/A</v>
      </c>
      <c r="E12" s="22">
        <v>89</v>
      </c>
      <c r="F12" s="7" t="str">
        <f t="shared" si="1"/>
        <v>N/A</v>
      </c>
      <c r="G12" s="22">
        <v>78</v>
      </c>
      <c r="H12" s="7" t="str">
        <f t="shared" si="2"/>
        <v>N/A</v>
      </c>
      <c r="I12" s="8">
        <v>-34.1</v>
      </c>
      <c r="J12" s="8">
        <v>-12.4</v>
      </c>
      <c r="K12" s="25" t="s">
        <v>736</v>
      </c>
      <c r="L12" s="91" t="str">
        <f t="shared" si="3"/>
        <v>Yes</v>
      </c>
    </row>
    <row r="13" spans="1:12" x14ac:dyDescent="0.25">
      <c r="A13" s="123" t="s">
        <v>978</v>
      </c>
      <c r="B13" s="21" t="s">
        <v>213</v>
      </c>
      <c r="C13" s="22">
        <v>37</v>
      </c>
      <c r="D13" s="7" t="str">
        <f t="shared" si="0"/>
        <v>N/A</v>
      </c>
      <c r="E13" s="22">
        <v>36</v>
      </c>
      <c r="F13" s="7" t="str">
        <f t="shared" si="1"/>
        <v>N/A</v>
      </c>
      <c r="G13" s="22">
        <v>40</v>
      </c>
      <c r="H13" s="7" t="str">
        <f t="shared" si="2"/>
        <v>N/A</v>
      </c>
      <c r="I13" s="8">
        <v>-2.7</v>
      </c>
      <c r="J13" s="8">
        <v>11.11</v>
      </c>
      <c r="K13" s="25" t="s">
        <v>736</v>
      </c>
      <c r="L13" s="91" t="str">
        <f t="shared" si="3"/>
        <v>Yes</v>
      </c>
    </row>
    <row r="14" spans="1:12" x14ac:dyDescent="0.25">
      <c r="A14" s="123" t="s">
        <v>979</v>
      </c>
      <c r="B14" s="21" t="s">
        <v>213</v>
      </c>
      <c r="C14" s="22">
        <v>359</v>
      </c>
      <c r="D14" s="7" t="str">
        <f t="shared" si="0"/>
        <v>N/A</v>
      </c>
      <c r="E14" s="22">
        <v>384</v>
      </c>
      <c r="F14" s="7" t="str">
        <f t="shared" si="1"/>
        <v>N/A</v>
      </c>
      <c r="G14" s="22">
        <v>416</v>
      </c>
      <c r="H14" s="7" t="str">
        <f t="shared" si="2"/>
        <v>N/A</v>
      </c>
      <c r="I14" s="8">
        <v>6.9640000000000004</v>
      </c>
      <c r="J14" s="8">
        <v>8.3330000000000002</v>
      </c>
      <c r="K14" s="25" t="s">
        <v>736</v>
      </c>
      <c r="L14" s="91" t="str">
        <f t="shared" si="3"/>
        <v>Yes</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21612</v>
      </c>
      <c r="D16" s="7" t="str">
        <f t="shared" si="0"/>
        <v>N/A</v>
      </c>
      <c r="E16" s="22">
        <v>12685</v>
      </c>
      <c r="F16" s="7" t="str">
        <f t="shared" si="1"/>
        <v>N/A</v>
      </c>
      <c r="G16" s="22">
        <v>14690</v>
      </c>
      <c r="H16" s="7" t="str">
        <f t="shared" si="2"/>
        <v>N/A</v>
      </c>
      <c r="I16" s="8">
        <v>-41.3</v>
      </c>
      <c r="J16" s="8">
        <v>15.81</v>
      </c>
      <c r="K16" s="25" t="s">
        <v>736</v>
      </c>
      <c r="L16" s="91" t="str">
        <f t="shared" si="3"/>
        <v>Yes</v>
      </c>
    </row>
    <row r="17" spans="1:12" x14ac:dyDescent="0.25">
      <c r="A17" s="122" t="s">
        <v>981</v>
      </c>
      <c r="B17" s="21" t="s">
        <v>213</v>
      </c>
      <c r="C17" s="22">
        <v>15372</v>
      </c>
      <c r="D17" s="7" t="str">
        <f t="shared" si="0"/>
        <v>N/A</v>
      </c>
      <c r="E17" s="22">
        <v>7119</v>
      </c>
      <c r="F17" s="7" t="str">
        <f t="shared" si="1"/>
        <v>N/A</v>
      </c>
      <c r="G17" s="22">
        <v>9346</v>
      </c>
      <c r="H17" s="7" t="str">
        <f t="shared" si="2"/>
        <v>N/A</v>
      </c>
      <c r="I17" s="8">
        <v>-53.7</v>
      </c>
      <c r="J17" s="8">
        <v>31.28</v>
      </c>
      <c r="K17" s="25" t="s">
        <v>736</v>
      </c>
      <c r="L17" s="91" t="str">
        <f t="shared" si="3"/>
        <v>No</v>
      </c>
    </row>
    <row r="18" spans="1:12" x14ac:dyDescent="0.25">
      <c r="A18" s="122" t="s">
        <v>982</v>
      </c>
      <c r="B18" s="21" t="s">
        <v>213</v>
      </c>
      <c r="C18" s="22">
        <v>2962</v>
      </c>
      <c r="D18" s="7" t="str">
        <f t="shared" si="0"/>
        <v>N/A</v>
      </c>
      <c r="E18" s="22">
        <v>2062</v>
      </c>
      <c r="F18" s="7" t="str">
        <f t="shared" si="1"/>
        <v>N/A</v>
      </c>
      <c r="G18" s="22">
        <v>1505</v>
      </c>
      <c r="H18" s="7" t="str">
        <f t="shared" si="2"/>
        <v>N/A</v>
      </c>
      <c r="I18" s="8">
        <v>-30.4</v>
      </c>
      <c r="J18" s="8">
        <v>-27</v>
      </c>
      <c r="K18" s="25" t="s">
        <v>736</v>
      </c>
      <c r="L18" s="91" t="str">
        <f t="shared" si="3"/>
        <v>Yes</v>
      </c>
    </row>
    <row r="19" spans="1:12" x14ac:dyDescent="0.25">
      <c r="A19" s="122" t="s">
        <v>983</v>
      </c>
      <c r="B19" s="21" t="s">
        <v>213</v>
      </c>
      <c r="C19" s="22">
        <v>659</v>
      </c>
      <c r="D19" s="7" t="str">
        <f t="shared" si="0"/>
        <v>N/A</v>
      </c>
      <c r="E19" s="22">
        <v>692</v>
      </c>
      <c r="F19" s="7" t="str">
        <f t="shared" si="1"/>
        <v>N/A</v>
      </c>
      <c r="G19" s="22">
        <v>654</v>
      </c>
      <c r="H19" s="7" t="str">
        <f t="shared" si="2"/>
        <v>N/A</v>
      </c>
      <c r="I19" s="8">
        <v>5.008</v>
      </c>
      <c r="J19" s="8">
        <v>-5.49</v>
      </c>
      <c r="K19" s="25" t="s">
        <v>736</v>
      </c>
      <c r="L19" s="91" t="str">
        <f t="shared" si="3"/>
        <v>Yes</v>
      </c>
    </row>
    <row r="20" spans="1:12" x14ac:dyDescent="0.25">
      <c r="A20" s="122" t="s">
        <v>984</v>
      </c>
      <c r="B20" s="21" t="s">
        <v>213</v>
      </c>
      <c r="C20" s="22">
        <v>2619</v>
      </c>
      <c r="D20" s="7" t="str">
        <f t="shared" si="0"/>
        <v>N/A</v>
      </c>
      <c r="E20" s="22">
        <v>2812</v>
      </c>
      <c r="F20" s="7" t="str">
        <f t="shared" si="1"/>
        <v>N/A</v>
      </c>
      <c r="G20" s="22">
        <v>3185</v>
      </c>
      <c r="H20" s="7" t="str">
        <f t="shared" si="2"/>
        <v>N/A</v>
      </c>
      <c r="I20" s="8">
        <v>7.3689999999999998</v>
      </c>
      <c r="J20" s="8">
        <v>13.26</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52180</v>
      </c>
      <c r="D22" s="7" t="str">
        <f t="shared" si="0"/>
        <v>N/A</v>
      </c>
      <c r="E22" s="22">
        <v>1301</v>
      </c>
      <c r="F22" s="7" t="str">
        <f t="shared" si="1"/>
        <v>N/A</v>
      </c>
      <c r="G22" s="22">
        <v>1349</v>
      </c>
      <c r="H22" s="7" t="str">
        <f t="shared" si="2"/>
        <v>N/A</v>
      </c>
      <c r="I22" s="8">
        <v>-97.5</v>
      </c>
      <c r="J22" s="8">
        <v>3.6890000000000001</v>
      </c>
      <c r="K22" s="25" t="s">
        <v>736</v>
      </c>
      <c r="L22" s="91" t="str">
        <f t="shared" si="3"/>
        <v>Yes</v>
      </c>
    </row>
    <row r="23" spans="1:12" x14ac:dyDescent="0.25">
      <c r="A23" s="122" t="s">
        <v>986</v>
      </c>
      <c r="B23" s="21" t="s">
        <v>213</v>
      </c>
      <c r="C23" s="22">
        <v>9090</v>
      </c>
      <c r="D23" s="7" t="str">
        <f t="shared" si="0"/>
        <v>N/A</v>
      </c>
      <c r="E23" s="22">
        <v>156</v>
      </c>
      <c r="F23" s="7" t="str">
        <f t="shared" si="1"/>
        <v>N/A</v>
      </c>
      <c r="G23" s="22">
        <v>145</v>
      </c>
      <c r="H23" s="7" t="str">
        <f t="shared" si="2"/>
        <v>N/A</v>
      </c>
      <c r="I23" s="8">
        <v>-98.3</v>
      </c>
      <c r="J23" s="8">
        <v>-7.05</v>
      </c>
      <c r="K23" s="25" t="s">
        <v>736</v>
      </c>
      <c r="L23" s="91" t="str">
        <f t="shared" si="3"/>
        <v>Yes</v>
      </c>
    </row>
    <row r="24" spans="1:12" x14ac:dyDescent="0.25">
      <c r="A24" s="122" t="s">
        <v>987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122" t="s">
        <v>988</v>
      </c>
      <c r="B25" s="21" t="s">
        <v>213</v>
      </c>
      <c r="C25" s="22">
        <v>794</v>
      </c>
      <c r="D25" s="7" t="str">
        <f t="shared" si="0"/>
        <v>N/A</v>
      </c>
      <c r="E25" s="22">
        <v>77</v>
      </c>
      <c r="F25" s="7" t="str">
        <f t="shared" si="1"/>
        <v>N/A</v>
      </c>
      <c r="G25" s="22">
        <v>57</v>
      </c>
      <c r="H25" s="7" t="str">
        <f t="shared" si="2"/>
        <v>N/A</v>
      </c>
      <c r="I25" s="8">
        <v>-90.3</v>
      </c>
      <c r="J25" s="8">
        <v>-26</v>
      </c>
      <c r="K25" s="25" t="s">
        <v>736</v>
      </c>
      <c r="L25" s="91" t="str">
        <f t="shared" si="3"/>
        <v>Yes</v>
      </c>
    </row>
    <row r="26" spans="1:12" x14ac:dyDescent="0.25">
      <c r="A26" s="122" t="s">
        <v>989</v>
      </c>
      <c r="B26" s="21" t="s">
        <v>213</v>
      </c>
      <c r="C26" s="22">
        <v>38997</v>
      </c>
      <c r="D26" s="7" t="str">
        <f t="shared" si="0"/>
        <v>N/A</v>
      </c>
      <c r="E26" s="22">
        <v>851</v>
      </c>
      <c r="F26" s="7" t="str">
        <f t="shared" si="1"/>
        <v>N/A</v>
      </c>
      <c r="G26" s="22">
        <v>885</v>
      </c>
      <c r="H26" s="7" t="str">
        <f t="shared" si="2"/>
        <v>N/A</v>
      </c>
      <c r="I26" s="8">
        <v>-97.8</v>
      </c>
      <c r="J26" s="8">
        <v>3.9950000000000001</v>
      </c>
      <c r="K26" s="25" t="s">
        <v>736</v>
      </c>
      <c r="L26" s="91" t="str">
        <f t="shared" si="3"/>
        <v>Yes</v>
      </c>
    </row>
    <row r="27" spans="1:12" x14ac:dyDescent="0.25">
      <c r="A27" s="122" t="s">
        <v>990</v>
      </c>
      <c r="B27" s="21" t="s">
        <v>213</v>
      </c>
      <c r="C27" s="22">
        <v>1916</v>
      </c>
      <c r="D27" s="7" t="str">
        <f t="shared" si="0"/>
        <v>N/A</v>
      </c>
      <c r="E27" s="22">
        <v>12</v>
      </c>
      <c r="F27" s="7" t="str">
        <f t="shared" si="1"/>
        <v>N/A</v>
      </c>
      <c r="G27" s="22">
        <v>11</v>
      </c>
      <c r="H27" s="7" t="str">
        <f t="shared" si="2"/>
        <v>N/A</v>
      </c>
      <c r="I27" s="8">
        <v>-99.4</v>
      </c>
      <c r="J27" s="8">
        <v>-50</v>
      </c>
      <c r="K27" s="25" t="s">
        <v>736</v>
      </c>
      <c r="L27" s="91" t="str">
        <f t="shared" si="3"/>
        <v>No</v>
      </c>
    </row>
    <row r="28" spans="1:12" x14ac:dyDescent="0.25">
      <c r="A28" s="140" t="s">
        <v>991</v>
      </c>
      <c r="B28" s="21" t="s">
        <v>213</v>
      </c>
      <c r="C28" s="22">
        <v>1383</v>
      </c>
      <c r="D28" s="7" t="str">
        <f t="shared" si="0"/>
        <v>N/A</v>
      </c>
      <c r="E28" s="22">
        <v>205</v>
      </c>
      <c r="F28" s="7" t="str">
        <f t="shared" si="1"/>
        <v>N/A</v>
      </c>
      <c r="G28" s="22">
        <v>256</v>
      </c>
      <c r="H28" s="7" t="str">
        <f t="shared" si="2"/>
        <v>N/A</v>
      </c>
      <c r="I28" s="8">
        <v>-85.2</v>
      </c>
      <c r="J28" s="8">
        <v>24.88</v>
      </c>
      <c r="K28" s="25" t="s">
        <v>736</v>
      </c>
      <c r="L28" s="91" t="str">
        <f t="shared" si="3"/>
        <v>Yes</v>
      </c>
    </row>
    <row r="29" spans="1:12" x14ac:dyDescent="0.25">
      <c r="A29" s="140" t="s">
        <v>992</v>
      </c>
      <c r="B29" s="21" t="s">
        <v>213</v>
      </c>
      <c r="C29" s="22">
        <v>0</v>
      </c>
      <c r="D29" s="7" t="str">
        <f t="shared" si="0"/>
        <v>N/A</v>
      </c>
      <c r="E29" s="22">
        <v>0</v>
      </c>
      <c r="F29" s="7" t="str">
        <f t="shared" si="1"/>
        <v>N/A</v>
      </c>
      <c r="G29" s="22">
        <v>0</v>
      </c>
      <c r="H29" s="7" t="str">
        <f t="shared" si="2"/>
        <v>N/A</v>
      </c>
      <c r="I29" s="8" t="s">
        <v>1747</v>
      </c>
      <c r="J29" s="8" t="s">
        <v>1747</v>
      </c>
      <c r="K29" s="25" t="s">
        <v>736</v>
      </c>
      <c r="L29" s="91" t="str">
        <f t="shared" si="3"/>
        <v>N/A</v>
      </c>
    </row>
    <row r="30" spans="1:12" x14ac:dyDescent="0.25">
      <c r="A30" s="140" t="s">
        <v>106</v>
      </c>
      <c r="B30" s="21" t="s">
        <v>213</v>
      </c>
      <c r="C30" s="22">
        <v>36006</v>
      </c>
      <c r="D30" s="7" t="str">
        <f t="shared" si="0"/>
        <v>N/A</v>
      </c>
      <c r="E30" s="22">
        <v>2611</v>
      </c>
      <c r="F30" s="7" t="str">
        <f t="shared" si="1"/>
        <v>N/A</v>
      </c>
      <c r="G30" s="22">
        <v>2299</v>
      </c>
      <c r="H30" s="7" t="str">
        <f t="shared" si="2"/>
        <v>N/A</v>
      </c>
      <c r="I30" s="8">
        <v>-92.7</v>
      </c>
      <c r="J30" s="8">
        <v>-11.9</v>
      </c>
      <c r="K30" s="25" t="s">
        <v>736</v>
      </c>
      <c r="L30" s="91" t="str">
        <f t="shared" si="3"/>
        <v>Yes</v>
      </c>
    </row>
    <row r="31" spans="1:12" x14ac:dyDescent="0.25">
      <c r="A31" s="148" t="s">
        <v>993</v>
      </c>
      <c r="B31" s="21" t="s">
        <v>213</v>
      </c>
      <c r="C31" s="22">
        <v>12791</v>
      </c>
      <c r="D31" s="7" t="str">
        <f t="shared" si="0"/>
        <v>N/A</v>
      </c>
      <c r="E31" s="22">
        <v>114</v>
      </c>
      <c r="F31" s="7" t="str">
        <f t="shared" si="1"/>
        <v>N/A</v>
      </c>
      <c r="G31" s="22">
        <v>313</v>
      </c>
      <c r="H31" s="7" t="str">
        <f t="shared" si="2"/>
        <v>N/A</v>
      </c>
      <c r="I31" s="8">
        <v>-99.1</v>
      </c>
      <c r="J31" s="8">
        <v>174.6</v>
      </c>
      <c r="K31" s="25" t="s">
        <v>736</v>
      </c>
      <c r="L31" s="91" t="str">
        <f t="shared" si="3"/>
        <v>No</v>
      </c>
    </row>
    <row r="32" spans="1:12" x14ac:dyDescent="0.25">
      <c r="A32" s="148" t="s">
        <v>994</v>
      </c>
      <c r="B32" s="21" t="s">
        <v>213</v>
      </c>
      <c r="C32" s="22">
        <v>0</v>
      </c>
      <c r="D32" s="7" t="str">
        <f t="shared" si="0"/>
        <v>N/A</v>
      </c>
      <c r="E32" s="22">
        <v>0</v>
      </c>
      <c r="F32" s="7" t="str">
        <f t="shared" si="1"/>
        <v>N/A</v>
      </c>
      <c r="G32" s="22">
        <v>0</v>
      </c>
      <c r="H32" s="7" t="str">
        <f t="shared" si="2"/>
        <v>N/A</v>
      </c>
      <c r="I32" s="8" t="s">
        <v>1747</v>
      </c>
      <c r="J32" s="8" t="s">
        <v>1747</v>
      </c>
      <c r="K32" s="25" t="s">
        <v>736</v>
      </c>
      <c r="L32" s="91" t="str">
        <f t="shared" si="3"/>
        <v>N/A</v>
      </c>
    </row>
    <row r="33" spans="1:12" x14ac:dyDescent="0.25">
      <c r="A33" s="148" t="s">
        <v>995</v>
      </c>
      <c r="B33" s="21" t="s">
        <v>213</v>
      </c>
      <c r="C33" s="22">
        <v>5809</v>
      </c>
      <c r="D33" s="7" t="str">
        <f t="shared" si="0"/>
        <v>N/A</v>
      </c>
      <c r="E33" s="22">
        <v>2223</v>
      </c>
      <c r="F33" s="7" t="str">
        <f t="shared" si="1"/>
        <v>N/A</v>
      </c>
      <c r="G33" s="22">
        <v>1706</v>
      </c>
      <c r="H33" s="7" t="str">
        <f t="shared" si="2"/>
        <v>N/A</v>
      </c>
      <c r="I33" s="8">
        <v>-61.7</v>
      </c>
      <c r="J33" s="8">
        <v>-23.3</v>
      </c>
      <c r="K33" s="25" t="s">
        <v>736</v>
      </c>
      <c r="L33" s="91" t="str">
        <f t="shared" si="3"/>
        <v>Yes</v>
      </c>
    </row>
    <row r="34" spans="1:12" x14ac:dyDescent="0.25">
      <c r="A34" s="148" t="s">
        <v>996</v>
      </c>
      <c r="B34" s="21" t="s">
        <v>213</v>
      </c>
      <c r="C34" s="22">
        <v>11442</v>
      </c>
      <c r="D34" s="7" t="str">
        <f t="shared" si="0"/>
        <v>N/A</v>
      </c>
      <c r="E34" s="22">
        <v>242</v>
      </c>
      <c r="F34" s="7" t="str">
        <f t="shared" si="1"/>
        <v>N/A</v>
      </c>
      <c r="G34" s="22">
        <v>218</v>
      </c>
      <c r="H34" s="7" t="str">
        <f t="shared" si="2"/>
        <v>N/A</v>
      </c>
      <c r="I34" s="8">
        <v>-97.9</v>
      </c>
      <c r="J34" s="8">
        <v>-9.92</v>
      </c>
      <c r="K34" s="25" t="s">
        <v>736</v>
      </c>
      <c r="L34" s="91" t="str">
        <f t="shared" si="3"/>
        <v>Yes</v>
      </c>
    </row>
    <row r="35" spans="1:12" x14ac:dyDescent="0.25">
      <c r="A35" s="148" t="s">
        <v>997</v>
      </c>
      <c r="B35" s="21" t="s">
        <v>213</v>
      </c>
      <c r="C35" s="22">
        <v>5964</v>
      </c>
      <c r="D35" s="7" t="str">
        <f t="shared" si="0"/>
        <v>N/A</v>
      </c>
      <c r="E35" s="22">
        <v>32</v>
      </c>
      <c r="F35" s="7" t="str">
        <f t="shared" si="1"/>
        <v>N/A</v>
      </c>
      <c r="G35" s="22">
        <v>62</v>
      </c>
      <c r="H35" s="7" t="str">
        <f t="shared" si="2"/>
        <v>N/A</v>
      </c>
      <c r="I35" s="8">
        <v>-99.5</v>
      </c>
      <c r="J35" s="8">
        <v>93.75</v>
      </c>
      <c r="K35" s="25" t="s">
        <v>736</v>
      </c>
      <c r="L35" s="91" t="str">
        <f t="shared" si="3"/>
        <v>No</v>
      </c>
    </row>
    <row r="36" spans="1:12" x14ac:dyDescent="0.25">
      <c r="A36" s="148" t="s">
        <v>998</v>
      </c>
      <c r="B36" s="21" t="s">
        <v>213</v>
      </c>
      <c r="C36" s="22">
        <v>0</v>
      </c>
      <c r="D36" s="7" t="str">
        <f t="shared" si="0"/>
        <v>N/A</v>
      </c>
      <c r="E36" s="22">
        <v>0</v>
      </c>
      <c r="F36" s="7" t="str">
        <f t="shared" si="1"/>
        <v>N/A</v>
      </c>
      <c r="G36" s="22">
        <v>0</v>
      </c>
      <c r="H36" s="7" t="str">
        <f t="shared" si="2"/>
        <v>N/A</v>
      </c>
      <c r="I36" s="8" t="s">
        <v>1747</v>
      </c>
      <c r="J36" s="8" t="s">
        <v>1747</v>
      </c>
      <c r="K36" s="25" t="s">
        <v>736</v>
      </c>
      <c r="L36" s="91" t="str">
        <f t="shared" si="3"/>
        <v>N/A</v>
      </c>
    </row>
    <row r="37" spans="1:12" x14ac:dyDescent="0.25">
      <c r="A37" s="148" t="s">
        <v>122</v>
      </c>
      <c r="B37" s="21" t="s">
        <v>213</v>
      </c>
      <c r="C37" s="22">
        <v>3754</v>
      </c>
      <c r="D37" s="7" t="str">
        <f t="shared" si="0"/>
        <v>N/A</v>
      </c>
      <c r="E37" s="22">
        <v>9098</v>
      </c>
      <c r="F37" s="7" t="str">
        <f t="shared" si="1"/>
        <v>N/A</v>
      </c>
      <c r="G37" s="22">
        <v>342</v>
      </c>
      <c r="H37" s="7" t="str">
        <f t="shared" si="2"/>
        <v>N/A</v>
      </c>
      <c r="I37" s="8">
        <v>142.4</v>
      </c>
      <c r="J37" s="8">
        <v>-96.2</v>
      </c>
      <c r="K37" s="25" t="s">
        <v>736</v>
      </c>
      <c r="L37" s="91" t="str">
        <f t="shared" si="3"/>
        <v>No</v>
      </c>
    </row>
    <row r="38" spans="1:12" x14ac:dyDescent="0.25">
      <c r="A38" s="148" t="s">
        <v>84</v>
      </c>
      <c r="B38" s="21" t="s">
        <v>213</v>
      </c>
      <c r="C38" s="26">
        <v>800933194</v>
      </c>
      <c r="D38" s="7" t="str">
        <f t="shared" si="0"/>
        <v>N/A</v>
      </c>
      <c r="E38" s="26">
        <v>541732100</v>
      </c>
      <c r="F38" s="7" t="str">
        <f t="shared" si="1"/>
        <v>N/A</v>
      </c>
      <c r="G38" s="26">
        <v>671348107</v>
      </c>
      <c r="H38" s="7" t="str">
        <f t="shared" si="2"/>
        <v>N/A</v>
      </c>
      <c r="I38" s="8">
        <v>-32.4</v>
      </c>
      <c r="J38" s="8">
        <v>23.93</v>
      </c>
      <c r="K38" s="25" t="s">
        <v>736</v>
      </c>
      <c r="L38" s="91" t="str">
        <f t="shared" si="3"/>
        <v>Yes</v>
      </c>
    </row>
    <row r="39" spans="1:12" x14ac:dyDescent="0.25">
      <c r="A39" s="148" t="s">
        <v>1287</v>
      </c>
      <c r="B39" s="21" t="s">
        <v>213</v>
      </c>
      <c r="C39" s="26">
        <v>7244.3306259000001</v>
      </c>
      <c r="D39" s="7" t="str">
        <f t="shared" si="0"/>
        <v>N/A</v>
      </c>
      <c r="E39" s="26">
        <v>31432.091673999999</v>
      </c>
      <c r="F39" s="7" t="str">
        <f t="shared" si="1"/>
        <v>N/A</v>
      </c>
      <c r="G39" s="26">
        <v>35283.970516000001</v>
      </c>
      <c r="H39" s="7" t="str">
        <f t="shared" si="2"/>
        <v>N/A</v>
      </c>
      <c r="I39" s="8">
        <v>333.9</v>
      </c>
      <c r="J39" s="8">
        <v>12.25</v>
      </c>
      <c r="K39" s="25" t="s">
        <v>736</v>
      </c>
      <c r="L39" s="91" t="str">
        <f t="shared" si="3"/>
        <v>Yes</v>
      </c>
    </row>
    <row r="40" spans="1:12" x14ac:dyDescent="0.25">
      <c r="A40" s="148" t="s">
        <v>1288</v>
      </c>
      <c r="B40" s="21" t="s">
        <v>213</v>
      </c>
      <c r="C40" s="26">
        <v>8892.1439958999999</v>
      </c>
      <c r="D40" s="7" t="str">
        <f>IF($B40="N/A","N/A",IF(C40&gt;10,"No",IF(C40&lt;-10,"No","Yes")))</f>
        <v>N/A</v>
      </c>
      <c r="E40" s="26">
        <v>34811.213212000002</v>
      </c>
      <c r="F40" s="7" t="str">
        <f>IF($B40="N/A","N/A",IF(E40&gt;10,"No",IF(E40&lt;-10,"No","Yes")))</f>
        <v>N/A</v>
      </c>
      <c r="G40" s="26">
        <v>39684.820417000003</v>
      </c>
      <c r="H40" s="7" t="str">
        <f>IF($B40="N/A","N/A",IF(G40&gt;10,"No",IF(G40&lt;-10,"No","Yes")))</f>
        <v>N/A</v>
      </c>
      <c r="I40" s="8">
        <v>291.5</v>
      </c>
      <c r="J40" s="8">
        <v>14</v>
      </c>
      <c r="K40" s="25" t="s">
        <v>736</v>
      </c>
      <c r="L40" s="91" t="str">
        <f>IF(J40="Div by 0", "N/A", IF(K40="N/A","N/A", IF(J40&gt;VALUE(MID(K40,1,2)), "No", IF(J40&lt;-1*VALUE(MID(K40,1,2)), "No", "Yes"))))</f>
        <v>Yes</v>
      </c>
    </row>
    <row r="41" spans="1:12" x14ac:dyDescent="0.25">
      <c r="A41" s="148" t="s">
        <v>107</v>
      </c>
      <c r="B41" s="21" t="s">
        <v>213</v>
      </c>
      <c r="C41" s="26">
        <v>7532921</v>
      </c>
      <c r="D41" s="7" t="str">
        <f t="shared" ref="D41:D44" si="4">IF($B41="N/A","N/A",IF(C41&gt;10,"No",IF(C41&lt;-10,"No","Yes")))</f>
        <v>N/A</v>
      </c>
      <c r="E41" s="26">
        <v>1868342</v>
      </c>
      <c r="F41" s="7" t="str">
        <f t="shared" ref="F41:F44" si="5">IF($B41="N/A","N/A",IF(E41&gt;10,"No",IF(E41&lt;-10,"No","Yes")))</f>
        <v>N/A</v>
      </c>
      <c r="G41" s="26">
        <v>2886376</v>
      </c>
      <c r="H41" s="7" t="str">
        <f t="shared" ref="H41:H44" si="6">IF($B41="N/A","N/A",IF(G41&gt;10,"No",IF(G41&lt;-10,"No","Yes")))</f>
        <v>N/A</v>
      </c>
      <c r="I41" s="8">
        <v>-75.2</v>
      </c>
      <c r="J41" s="8">
        <v>54.49</v>
      </c>
      <c r="K41" s="25" t="s">
        <v>736</v>
      </c>
      <c r="L41" s="91" t="str">
        <f t="shared" ref="L41:L43" si="7">IF(J41="Div by 0", "N/A", IF(K41="N/A","N/A", IF(J41&gt;VALUE(MID(K41,1,2)), "No", IF(J41&lt;-1*VALUE(MID(K41,1,2)), "No", "Yes"))))</f>
        <v>No</v>
      </c>
    </row>
    <row r="42" spans="1:12" x14ac:dyDescent="0.25">
      <c r="A42" s="148" t="s">
        <v>158</v>
      </c>
      <c r="B42" s="25" t="s">
        <v>217</v>
      </c>
      <c r="C42" s="1">
        <v>3050</v>
      </c>
      <c r="D42" s="7" t="str">
        <f>IF($B42="N/A","N/A",IF(C42&gt;0,"No",IF(C42&lt;0,"No","Yes")))</f>
        <v>No</v>
      </c>
      <c r="E42" s="1">
        <v>331</v>
      </c>
      <c r="F42" s="7" t="str">
        <f>IF($B42="N/A","N/A",IF(E42&gt;0,"No",IF(E42&lt;0,"No","Yes")))</f>
        <v>No</v>
      </c>
      <c r="G42" s="1">
        <v>960</v>
      </c>
      <c r="H42" s="7" t="str">
        <f>IF($B42="N/A","N/A",IF(G42&gt;0,"No",IF(G42&lt;0,"No","Yes")))</f>
        <v>No</v>
      </c>
      <c r="I42" s="8">
        <v>-89.1</v>
      </c>
      <c r="J42" s="8">
        <v>190</v>
      </c>
      <c r="K42" s="25" t="s">
        <v>736</v>
      </c>
      <c r="L42" s="91" t="str">
        <f t="shared" si="7"/>
        <v>No</v>
      </c>
    </row>
    <row r="43" spans="1:12" x14ac:dyDescent="0.25">
      <c r="A43" s="148" t="s">
        <v>156</v>
      </c>
      <c r="B43" s="21" t="s">
        <v>213</v>
      </c>
      <c r="C43" s="26">
        <v>1615208</v>
      </c>
      <c r="D43" s="7" t="str">
        <f t="shared" si="4"/>
        <v>N/A</v>
      </c>
      <c r="E43" s="26">
        <v>950551</v>
      </c>
      <c r="F43" s="7" t="str">
        <f t="shared" si="5"/>
        <v>N/A</v>
      </c>
      <c r="G43" s="26">
        <v>1839797</v>
      </c>
      <c r="H43" s="7" t="str">
        <f t="shared" si="6"/>
        <v>N/A</v>
      </c>
      <c r="I43" s="8">
        <v>-41.1</v>
      </c>
      <c r="J43" s="8">
        <v>93.55</v>
      </c>
      <c r="K43" s="25" t="s">
        <v>736</v>
      </c>
      <c r="L43" s="91" t="str">
        <f t="shared" si="7"/>
        <v>No</v>
      </c>
    </row>
    <row r="44" spans="1:12" x14ac:dyDescent="0.25">
      <c r="A44" s="148" t="s">
        <v>1289</v>
      </c>
      <c r="B44" s="21" t="s">
        <v>213</v>
      </c>
      <c r="C44" s="26">
        <v>529.57639343999995</v>
      </c>
      <c r="D44" s="7" t="str">
        <f t="shared" si="4"/>
        <v>N/A</v>
      </c>
      <c r="E44" s="26">
        <v>2871.755287</v>
      </c>
      <c r="F44" s="7" t="str">
        <f t="shared" si="5"/>
        <v>N/A</v>
      </c>
      <c r="G44" s="26">
        <v>1916.4552083000001</v>
      </c>
      <c r="H44" s="7" t="str">
        <f t="shared" si="6"/>
        <v>N/A</v>
      </c>
      <c r="I44" s="8">
        <v>442.3</v>
      </c>
      <c r="J44" s="8">
        <v>-33.299999999999997</v>
      </c>
      <c r="K44" s="25" t="s">
        <v>736</v>
      </c>
      <c r="L44" s="91" t="str">
        <f>IF(J44="Div by 0", "N/A", IF(OR(J44="N/A",K44="N/A"),"N/A", IF(J44&gt;VALUE(MID(K44,1,2)), "No", IF(J44&lt;-1*VALUE(MID(K44,1,2)), "No", "Yes"))))</f>
        <v>No</v>
      </c>
    </row>
    <row r="45" spans="1:12" x14ac:dyDescent="0.25">
      <c r="A45" s="148" t="s">
        <v>1290</v>
      </c>
      <c r="B45" s="21" t="s">
        <v>213</v>
      </c>
      <c r="C45" s="26">
        <v>26952.332020999998</v>
      </c>
      <c r="D45" s="7" t="str">
        <f t="shared" ref="D45:D71" si="8">IF($B45="N/A","N/A",IF(C45&gt;10,"No",IF(C45&lt;-10,"No","Yes")))</f>
        <v>N/A</v>
      </c>
      <c r="E45" s="26">
        <v>31732.296237999999</v>
      </c>
      <c r="F45" s="7" t="str">
        <f t="shared" ref="F45:F71" si="9">IF($B45="N/A","N/A",IF(E45&gt;10,"No",IF(E45&lt;-10,"No","Yes")))</f>
        <v>N/A</v>
      </c>
      <c r="G45" s="26">
        <v>35435.339623</v>
      </c>
      <c r="H45" s="7" t="str">
        <f t="shared" ref="H45:H71" si="10">IF($B45="N/A","N/A",IF(G45&gt;10,"No",IF(G45&lt;-10,"No","Yes")))</f>
        <v>N/A</v>
      </c>
      <c r="I45" s="8">
        <v>17.73</v>
      </c>
      <c r="J45" s="8">
        <v>11.67</v>
      </c>
      <c r="K45" s="25" t="s">
        <v>736</v>
      </c>
      <c r="L45" s="91" t="str">
        <f t="shared" ref="L45:L71" si="11">IF(J45="Div by 0", "N/A", IF(K45="N/A","N/A", IF(J45&gt;VALUE(MID(K45,1,2)), "No", IF(J45&lt;-1*VALUE(MID(K45,1,2)), "No", "Yes"))))</f>
        <v>Yes</v>
      </c>
    </row>
    <row r="46" spans="1:12" x14ac:dyDescent="0.25">
      <c r="A46" s="148" t="s">
        <v>1291</v>
      </c>
      <c r="B46" s="21" t="s">
        <v>213</v>
      </c>
      <c r="C46" s="26">
        <v>23536.982683999999</v>
      </c>
      <c r="D46" s="7" t="str">
        <f t="shared" si="8"/>
        <v>N/A</v>
      </c>
      <c r="E46" s="26">
        <v>38561.186047000003</v>
      </c>
      <c r="F46" s="7" t="str">
        <f t="shared" si="9"/>
        <v>N/A</v>
      </c>
      <c r="G46" s="26">
        <v>38010.800000000003</v>
      </c>
      <c r="H46" s="7" t="str">
        <f t="shared" si="10"/>
        <v>N/A</v>
      </c>
      <c r="I46" s="8">
        <v>63.83</v>
      </c>
      <c r="J46" s="8">
        <v>-1.43</v>
      </c>
      <c r="K46" s="25" t="s">
        <v>736</v>
      </c>
      <c r="L46" s="91" t="str">
        <f t="shared" si="11"/>
        <v>Yes</v>
      </c>
    </row>
    <row r="47" spans="1:12" x14ac:dyDescent="0.25">
      <c r="A47" s="148" t="s">
        <v>1292</v>
      </c>
      <c r="B47" s="21" t="s">
        <v>213</v>
      </c>
      <c r="C47" s="26">
        <v>18682.903704</v>
      </c>
      <c r="D47" s="7" t="str">
        <f t="shared" si="8"/>
        <v>N/A</v>
      </c>
      <c r="E47" s="26">
        <v>18783.179775000001</v>
      </c>
      <c r="F47" s="7" t="str">
        <f t="shared" si="9"/>
        <v>N/A</v>
      </c>
      <c r="G47" s="26">
        <v>25957.179487000001</v>
      </c>
      <c r="H47" s="7" t="str">
        <f t="shared" si="10"/>
        <v>N/A</v>
      </c>
      <c r="I47" s="8">
        <v>0.53669999999999995</v>
      </c>
      <c r="J47" s="8">
        <v>38.19</v>
      </c>
      <c r="K47" s="25" t="s">
        <v>736</v>
      </c>
      <c r="L47" s="91" t="str">
        <f t="shared" si="11"/>
        <v>No</v>
      </c>
    </row>
    <row r="48" spans="1:12" x14ac:dyDescent="0.25">
      <c r="A48" s="148" t="s">
        <v>1293</v>
      </c>
      <c r="B48" s="21" t="s">
        <v>213</v>
      </c>
      <c r="C48" s="26">
        <v>1510.7297297</v>
      </c>
      <c r="D48" s="7" t="str">
        <f t="shared" si="8"/>
        <v>N/A</v>
      </c>
      <c r="E48" s="26">
        <v>3686.5</v>
      </c>
      <c r="F48" s="7" t="str">
        <f t="shared" si="9"/>
        <v>N/A</v>
      </c>
      <c r="G48" s="26">
        <v>1284.7</v>
      </c>
      <c r="H48" s="7" t="str">
        <f t="shared" si="10"/>
        <v>N/A</v>
      </c>
      <c r="I48" s="8">
        <v>144</v>
      </c>
      <c r="J48" s="8">
        <v>-65.2</v>
      </c>
      <c r="K48" s="25" t="s">
        <v>736</v>
      </c>
      <c r="L48" s="91" t="str">
        <f t="shared" si="11"/>
        <v>No</v>
      </c>
    </row>
    <row r="49" spans="1:12" x14ac:dyDescent="0.25">
      <c r="A49" s="148" t="s">
        <v>1294</v>
      </c>
      <c r="B49" s="21" t="s">
        <v>213</v>
      </c>
      <c r="C49" s="26">
        <v>34881.740946999998</v>
      </c>
      <c r="D49" s="7" t="str">
        <f t="shared" si="8"/>
        <v>N/A</v>
      </c>
      <c r="E49" s="26">
        <v>35068.736979000001</v>
      </c>
      <c r="F49" s="7" t="str">
        <f t="shared" si="9"/>
        <v>N/A</v>
      </c>
      <c r="G49" s="26">
        <v>39536.603365000003</v>
      </c>
      <c r="H49" s="7" t="str">
        <f t="shared" si="10"/>
        <v>N/A</v>
      </c>
      <c r="I49" s="8">
        <v>0.53610000000000002</v>
      </c>
      <c r="J49" s="8">
        <v>12.74</v>
      </c>
      <c r="K49" s="25" t="s">
        <v>736</v>
      </c>
      <c r="L49" s="91" t="str">
        <f t="shared" si="11"/>
        <v>Yes</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27191.852813000001</v>
      </c>
      <c r="D51" s="7" t="str">
        <f t="shared" si="8"/>
        <v>N/A</v>
      </c>
      <c r="E51" s="26">
        <v>39084.955852999999</v>
      </c>
      <c r="F51" s="7" t="str">
        <f t="shared" si="9"/>
        <v>N/A</v>
      </c>
      <c r="G51" s="26">
        <v>41766.194963000002</v>
      </c>
      <c r="H51" s="7" t="str">
        <f t="shared" si="10"/>
        <v>N/A</v>
      </c>
      <c r="I51" s="8">
        <v>43.74</v>
      </c>
      <c r="J51" s="8">
        <v>6.86</v>
      </c>
      <c r="K51" s="25" t="s">
        <v>736</v>
      </c>
      <c r="L51" s="91" t="str">
        <f t="shared" si="11"/>
        <v>Yes</v>
      </c>
    </row>
    <row r="52" spans="1:12" x14ac:dyDescent="0.25">
      <c r="A52" s="148" t="s">
        <v>1297</v>
      </c>
      <c r="B52" s="21" t="s">
        <v>213</v>
      </c>
      <c r="C52" s="26">
        <v>29404.274525000001</v>
      </c>
      <c r="D52" s="7" t="str">
        <f t="shared" si="8"/>
        <v>N/A</v>
      </c>
      <c r="E52" s="26">
        <v>50952.438825999998</v>
      </c>
      <c r="F52" s="7" t="str">
        <f t="shared" si="9"/>
        <v>N/A</v>
      </c>
      <c r="G52" s="26">
        <v>48241.046222999998</v>
      </c>
      <c r="H52" s="7" t="str">
        <f t="shared" si="10"/>
        <v>N/A</v>
      </c>
      <c r="I52" s="8">
        <v>73.28</v>
      </c>
      <c r="J52" s="8">
        <v>-5.32</v>
      </c>
      <c r="K52" s="25" t="s">
        <v>736</v>
      </c>
      <c r="L52" s="91" t="str">
        <f t="shared" si="11"/>
        <v>Yes</v>
      </c>
    </row>
    <row r="53" spans="1:12" x14ac:dyDescent="0.25">
      <c r="A53" s="148" t="s">
        <v>1298</v>
      </c>
      <c r="B53" s="21" t="s">
        <v>213</v>
      </c>
      <c r="C53" s="26">
        <v>15892.675219000001</v>
      </c>
      <c r="D53" s="7" t="str">
        <f t="shared" si="8"/>
        <v>N/A</v>
      </c>
      <c r="E53" s="26">
        <v>15495.514549</v>
      </c>
      <c r="F53" s="7" t="str">
        <f t="shared" si="9"/>
        <v>N/A</v>
      </c>
      <c r="G53" s="26">
        <v>29427.817940000001</v>
      </c>
      <c r="H53" s="7" t="str">
        <f t="shared" si="10"/>
        <v>N/A</v>
      </c>
      <c r="I53" s="8">
        <v>-2.5</v>
      </c>
      <c r="J53" s="8">
        <v>89.91</v>
      </c>
      <c r="K53" s="25" t="s">
        <v>736</v>
      </c>
      <c r="L53" s="91" t="str">
        <f t="shared" si="11"/>
        <v>No</v>
      </c>
    </row>
    <row r="54" spans="1:12" x14ac:dyDescent="0.25">
      <c r="A54" s="148" t="s">
        <v>1299</v>
      </c>
      <c r="B54" s="21" t="s">
        <v>213</v>
      </c>
      <c r="C54" s="26">
        <v>14416.817906</v>
      </c>
      <c r="D54" s="7" t="str">
        <f t="shared" si="8"/>
        <v>N/A</v>
      </c>
      <c r="E54" s="26">
        <v>15087.695087</v>
      </c>
      <c r="F54" s="7" t="str">
        <f t="shared" si="9"/>
        <v>N/A</v>
      </c>
      <c r="G54" s="26">
        <v>14274.070336000001</v>
      </c>
      <c r="H54" s="7" t="str">
        <f t="shared" si="10"/>
        <v>N/A</v>
      </c>
      <c r="I54" s="8">
        <v>4.6529999999999996</v>
      </c>
      <c r="J54" s="8">
        <v>-5.39</v>
      </c>
      <c r="K54" s="25" t="s">
        <v>736</v>
      </c>
      <c r="L54" s="91" t="str">
        <f t="shared" si="11"/>
        <v>Yes</v>
      </c>
    </row>
    <row r="55" spans="1:12" x14ac:dyDescent="0.25">
      <c r="A55" s="148" t="s">
        <v>1676</v>
      </c>
      <c r="B55" s="21" t="s">
        <v>213</v>
      </c>
      <c r="C55" s="26">
        <v>30199.705231</v>
      </c>
      <c r="D55" s="7" t="str">
        <f t="shared" si="8"/>
        <v>N/A</v>
      </c>
      <c r="E55" s="26">
        <v>32243.889403000001</v>
      </c>
      <c r="F55" s="7" t="str">
        <f t="shared" si="9"/>
        <v>N/A</v>
      </c>
      <c r="G55" s="26">
        <v>34241.908320000002</v>
      </c>
      <c r="H55" s="7" t="str">
        <f t="shared" si="10"/>
        <v>N/A</v>
      </c>
      <c r="I55" s="8">
        <v>6.7690000000000001</v>
      </c>
      <c r="J55" s="8">
        <v>6.1970000000000001</v>
      </c>
      <c r="K55" s="25" t="s">
        <v>736</v>
      </c>
      <c r="L55" s="91" t="str">
        <f t="shared" si="11"/>
        <v>Yes</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1388.0339977000001</v>
      </c>
      <c r="D57" s="7" t="str">
        <f t="shared" si="8"/>
        <v>N/A</v>
      </c>
      <c r="E57" s="26">
        <v>9272.8178324</v>
      </c>
      <c r="F57" s="7" t="str">
        <f t="shared" si="9"/>
        <v>N/A</v>
      </c>
      <c r="G57" s="26">
        <v>11418.551520000001</v>
      </c>
      <c r="H57" s="7" t="str">
        <f t="shared" si="10"/>
        <v>N/A</v>
      </c>
      <c r="I57" s="8">
        <v>568.1</v>
      </c>
      <c r="J57" s="8">
        <v>23.14</v>
      </c>
      <c r="K57" s="25" t="s">
        <v>736</v>
      </c>
      <c r="L57" s="91" t="str">
        <f t="shared" si="11"/>
        <v>Yes</v>
      </c>
    </row>
    <row r="58" spans="1:12" x14ac:dyDescent="0.25">
      <c r="A58" s="148" t="s">
        <v>1301</v>
      </c>
      <c r="B58" s="21" t="s">
        <v>213</v>
      </c>
      <c r="C58" s="26">
        <v>1134.5018702</v>
      </c>
      <c r="D58" s="7" t="str">
        <f t="shared" si="8"/>
        <v>N/A</v>
      </c>
      <c r="E58" s="26">
        <v>2126.1602564</v>
      </c>
      <c r="F58" s="7" t="str">
        <f t="shared" si="9"/>
        <v>N/A</v>
      </c>
      <c r="G58" s="26">
        <v>2078.1655172000001</v>
      </c>
      <c r="H58" s="7" t="str">
        <f t="shared" si="10"/>
        <v>N/A</v>
      </c>
      <c r="I58" s="8">
        <v>87.41</v>
      </c>
      <c r="J58" s="8">
        <v>-2.2599999999999998</v>
      </c>
      <c r="K58" s="25" t="s">
        <v>736</v>
      </c>
      <c r="L58" s="91" t="str">
        <f t="shared" si="11"/>
        <v>Yes</v>
      </c>
    </row>
    <row r="59" spans="1:12" ht="12" customHeight="1" x14ac:dyDescent="0.25">
      <c r="A59" s="148" t="s">
        <v>1678</v>
      </c>
      <c r="B59" s="21" t="s">
        <v>213</v>
      </c>
      <c r="C59" s="26" t="s">
        <v>1747</v>
      </c>
      <c r="D59" s="7" t="str">
        <f t="shared" si="8"/>
        <v>N/A</v>
      </c>
      <c r="E59" s="26" t="s">
        <v>1747</v>
      </c>
      <c r="F59" s="7" t="str">
        <f t="shared" si="9"/>
        <v>N/A</v>
      </c>
      <c r="G59" s="26" t="s">
        <v>1747</v>
      </c>
      <c r="H59" s="7" t="str">
        <f t="shared" si="10"/>
        <v>N/A</v>
      </c>
      <c r="I59" s="8" t="s">
        <v>1747</v>
      </c>
      <c r="J59" s="8" t="s">
        <v>1747</v>
      </c>
      <c r="K59" s="25" t="s">
        <v>736</v>
      </c>
      <c r="L59" s="91" t="str">
        <f t="shared" si="11"/>
        <v>N/A</v>
      </c>
    </row>
    <row r="60" spans="1:12" x14ac:dyDescent="0.25">
      <c r="A60" s="148" t="s">
        <v>1679</v>
      </c>
      <c r="B60" s="21" t="s">
        <v>213</v>
      </c>
      <c r="C60" s="26">
        <v>1917.9584382999999</v>
      </c>
      <c r="D60" s="7" t="str">
        <f t="shared" si="8"/>
        <v>N/A</v>
      </c>
      <c r="E60" s="26">
        <v>4697.0389610000002</v>
      </c>
      <c r="F60" s="7" t="str">
        <f t="shared" si="9"/>
        <v>N/A</v>
      </c>
      <c r="G60" s="26">
        <v>5524.5614034999999</v>
      </c>
      <c r="H60" s="7" t="str">
        <f t="shared" si="10"/>
        <v>N/A</v>
      </c>
      <c r="I60" s="8">
        <v>144.9</v>
      </c>
      <c r="J60" s="8">
        <v>17.62</v>
      </c>
      <c r="K60" s="25" t="s">
        <v>736</v>
      </c>
      <c r="L60" s="91" t="str">
        <f t="shared" si="11"/>
        <v>Yes</v>
      </c>
    </row>
    <row r="61" spans="1:12" x14ac:dyDescent="0.25">
      <c r="A61" s="90" t="s">
        <v>1680</v>
      </c>
      <c r="B61" s="21" t="s">
        <v>213</v>
      </c>
      <c r="C61" s="26">
        <v>1168.2320947999999</v>
      </c>
      <c r="D61" s="7" t="str">
        <f t="shared" si="8"/>
        <v>N/A</v>
      </c>
      <c r="E61" s="26">
        <v>3398.6639248000001</v>
      </c>
      <c r="F61" s="7" t="str">
        <f t="shared" si="9"/>
        <v>N/A</v>
      </c>
      <c r="G61" s="26">
        <v>4990.980791</v>
      </c>
      <c r="H61" s="7" t="str">
        <f t="shared" si="10"/>
        <v>N/A</v>
      </c>
      <c r="I61" s="8">
        <v>190.9</v>
      </c>
      <c r="J61" s="8">
        <v>46.85</v>
      </c>
      <c r="K61" s="25" t="s">
        <v>736</v>
      </c>
      <c r="L61" s="91" t="str">
        <f t="shared" si="11"/>
        <v>No</v>
      </c>
    </row>
    <row r="62" spans="1:12" x14ac:dyDescent="0.25">
      <c r="A62" s="90" t="s">
        <v>1681</v>
      </c>
      <c r="B62" s="21" t="s">
        <v>213</v>
      </c>
      <c r="C62" s="26">
        <v>926.52296450999995</v>
      </c>
      <c r="D62" s="7" t="str">
        <f t="shared" si="8"/>
        <v>N/A</v>
      </c>
      <c r="E62" s="26">
        <v>686</v>
      </c>
      <c r="F62" s="7" t="str">
        <f t="shared" si="9"/>
        <v>N/A</v>
      </c>
      <c r="G62" s="26">
        <v>95.833333332999999</v>
      </c>
      <c r="H62" s="7" t="str">
        <f t="shared" si="10"/>
        <v>N/A</v>
      </c>
      <c r="I62" s="8">
        <v>-26</v>
      </c>
      <c r="J62" s="8">
        <v>-86</v>
      </c>
      <c r="K62" s="25" t="s">
        <v>736</v>
      </c>
      <c r="L62" s="91" t="str">
        <f t="shared" si="11"/>
        <v>No</v>
      </c>
    </row>
    <row r="63" spans="1:12" x14ac:dyDescent="0.25">
      <c r="A63" s="90" t="s">
        <v>1682</v>
      </c>
      <c r="B63" s="21" t="s">
        <v>213</v>
      </c>
      <c r="C63" s="26">
        <v>9587.3955170000008</v>
      </c>
      <c r="D63" s="7" t="str">
        <f t="shared" si="8"/>
        <v>N/A</v>
      </c>
      <c r="E63" s="26">
        <v>41317.502439000004</v>
      </c>
      <c r="F63" s="7" t="str">
        <f t="shared" si="9"/>
        <v>N/A</v>
      </c>
      <c r="G63" s="26">
        <v>40507.027344000002</v>
      </c>
      <c r="H63" s="7" t="str">
        <f t="shared" si="10"/>
        <v>N/A</v>
      </c>
      <c r="I63" s="8">
        <v>331</v>
      </c>
      <c r="J63" s="8">
        <v>-1.96</v>
      </c>
      <c r="K63" s="25" t="s">
        <v>736</v>
      </c>
      <c r="L63" s="91" t="str">
        <f t="shared" si="11"/>
        <v>Yes</v>
      </c>
    </row>
    <row r="64" spans="1:12" x14ac:dyDescent="0.25">
      <c r="A64" s="90" t="s">
        <v>1683</v>
      </c>
      <c r="B64" s="21" t="s">
        <v>213</v>
      </c>
      <c r="C64" s="26" t="s">
        <v>1747</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3341.0426040000002</v>
      </c>
      <c r="D65" s="7" t="str">
        <f t="shared" si="8"/>
        <v>N/A</v>
      </c>
      <c r="E65" s="26">
        <v>5220.3347376000002</v>
      </c>
      <c r="F65" s="7" t="str">
        <f t="shared" si="9"/>
        <v>N/A</v>
      </c>
      <c r="G65" s="26">
        <v>7822.5872117999997</v>
      </c>
      <c r="H65" s="7" t="str">
        <f t="shared" si="10"/>
        <v>N/A</v>
      </c>
      <c r="I65" s="8">
        <v>56.25</v>
      </c>
      <c r="J65" s="8">
        <v>49.85</v>
      </c>
      <c r="K65" s="25" t="s">
        <v>736</v>
      </c>
      <c r="L65" s="91" t="str">
        <f t="shared" si="11"/>
        <v>No</v>
      </c>
    </row>
    <row r="66" spans="1:12" x14ac:dyDescent="0.25">
      <c r="A66" s="90" t="s">
        <v>1685</v>
      </c>
      <c r="B66" s="21" t="s">
        <v>213</v>
      </c>
      <c r="C66" s="26">
        <v>2219.4491438999999</v>
      </c>
      <c r="D66" s="7" t="str">
        <f t="shared" si="8"/>
        <v>N/A</v>
      </c>
      <c r="E66" s="26">
        <v>565.36842105000005</v>
      </c>
      <c r="F66" s="7" t="str">
        <f t="shared" si="9"/>
        <v>N/A</v>
      </c>
      <c r="G66" s="26">
        <v>2535.4568690000001</v>
      </c>
      <c r="H66" s="7" t="str">
        <f t="shared" si="10"/>
        <v>N/A</v>
      </c>
      <c r="I66" s="8">
        <v>-74.5</v>
      </c>
      <c r="J66" s="8">
        <v>348.5</v>
      </c>
      <c r="K66" s="25" t="s">
        <v>736</v>
      </c>
      <c r="L66" s="91" t="str">
        <f t="shared" si="11"/>
        <v>No</v>
      </c>
    </row>
    <row r="67" spans="1:12" x14ac:dyDescent="0.25">
      <c r="A67" s="90" t="s">
        <v>1686</v>
      </c>
      <c r="B67" s="21" t="s">
        <v>213</v>
      </c>
      <c r="C67" s="26" t="s">
        <v>1747</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v>3920.2521949000002</v>
      </c>
      <c r="D68" s="7" t="str">
        <f t="shared" si="8"/>
        <v>N/A</v>
      </c>
      <c r="E68" s="26">
        <v>5866.2451641999996</v>
      </c>
      <c r="F68" s="7" t="str">
        <f t="shared" si="9"/>
        <v>N/A</v>
      </c>
      <c r="G68" s="26">
        <v>9344.9982414999995</v>
      </c>
      <c r="H68" s="7" t="str">
        <f t="shared" si="10"/>
        <v>N/A</v>
      </c>
      <c r="I68" s="8">
        <v>49.64</v>
      </c>
      <c r="J68" s="8">
        <v>59.3</v>
      </c>
      <c r="K68" s="25" t="s">
        <v>736</v>
      </c>
      <c r="L68" s="91" t="str">
        <f t="shared" si="11"/>
        <v>No</v>
      </c>
    </row>
    <row r="69" spans="1:12" x14ac:dyDescent="0.25">
      <c r="A69" s="114" t="s">
        <v>1688</v>
      </c>
      <c r="B69" s="21" t="s">
        <v>213</v>
      </c>
      <c r="C69" s="26">
        <v>5289.0550603000002</v>
      </c>
      <c r="D69" s="7" t="str">
        <f t="shared" si="8"/>
        <v>N/A</v>
      </c>
      <c r="E69" s="26">
        <v>1603.5495868</v>
      </c>
      <c r="F69" s="7" t="str">
        <f t="shared" si="9"/>
        <v>N/A</v>
      </c>
      <c r="G69" s="26">
        <v>3718.912844</v>
      </c>
      <c r="H69" s="7" t="str">
        <f t="shared" si="10"/>
        <v>N/A</v>
      </c>
      <c r="I69" s="8">
        <v>-69.7</v>
      </c>
      <c r="J69" s="8">
        <v>131.9</v>
      </c>
      <c r="K69" s="25" t="s">
        <v>736</v>
      </c>
      <c r="L69" s="91" t="str">
        <f t="shared" si="11"/>
        <v>No</v>
      </c>
    </row>
    <row r="70" spans="1:12" x14ac:dyDescent="0.25">
      <c r="A70" s="148" t="s">
        <v>1689</v>
      </c>
      <c r="B70" s="21" t="s">
        <v>213</v>
      </c>
      <c r="C70" s="26">
        <v>1445.0860161000001</v>
      </c>
      <c r="D70" s="7" t="str">
        <f t="shared" si="8"/>
        <v>N/A</v>
      </c>
      <c r="E70" s="26">
        <v>4285</v>
      </c>
      <c r="F70" s="7" t="str">
        <f t="shared" si="9"/>
        <v>N/A</v>
      </c>
      <c r="G70" s="26">
        <v>7052.2580644999998</v>
      </c>
      <c r="H70" s="7" t="str">
        <f t="shared" si="10"/>
        <v>N/A</v>
      </c>
      <c r="I70" s="8">
        <v>196.5</v>
      </c>
      <c r="J70" s="8">
        <v>64.58</v>
      </c>
      <c r="K70" s="25" t="s">
        <v>736</v>
      </c>
      <c r="L70" s="91" t="str">
        <f t="shared" si="11"/>
        <v>No</v>
      </c>
    </row>
    <row r="71" spans="1:12" x14ac:dyDescent="0.25">
      <c r="A71" s="148" t="s">
        <v>1690</v>
      </c>
      <c r="B71" s="21" t="s">
        <v>213</v>
      </c>
      <c r="C71" s="26" t="s">
        <v>1747</v>
      </c>
      <c r="D71" s="7" t="str">
        <f t="shared" si="8"/>
        <v>N/A</v>
      </c>
      <c r="E71" s="26" t="s">
        <v>1747</v>
      </c>
      <c r="F71" s="7" t="str">
        <f t="shared" si="9"/>
        <v>N/A</v>
      </c>
      <c r="G71" s="26" t="s">
        <v>1747</v>
      </c>
      <c r="H71" s="7" t="str">
        <f t="shared" si="10"/>
        <v>N/A</v>
      </c>
      <c r="I71" s="8" t="s">
        <v>1747</v>
      </c>
      <c r="J71" s="8" t="s">
        <v>1747</v>
      </c>
      <c r="K71" s="25" t="s">
        <v>736</v>
      </c>
      <c r="L71" s="91" t="str">
        <f t="shared" si="11"/>
        <v>N/A</v>
      </c>
    </row>
    <row r="72" spans="1:12" x14ac:dyDescent="0.25">
      <c r="A72" s="148" t="s">
        <v>1608</v>
      </c>
      <c r="B72" s="21" t="s">
        <v>213</v>
      </c>
      <c r="C72" s="26">
        <v>155773327</v>
      </c>
      <c r="D72" s="7" t="str">
        <f t="shared" ref="D72:D135" si="12">IF($B72="N/A","N/A",IF(C72&gt;10,"No",IF(C72&lt;-10,"No","Yes")))</f>
        <v>N/A</v>
      </c>
      <c r="E72" s="26">
        <v>54959683</v>
      </c>
      <c r="F72" s="7" t="str">
        <f t="shared" ref="F72:F135" si="13">IF($B72="N/A","N/A",IF(E72&gt;10,"No",IF(E72&lt;-10,"No","Yes")))</f>
        <v>N/A</v>
      </c>
      <c r="G72" s="26">
        <v>123325245</v>
      </c>
      <c r="H72" s="7" t="str">
        <f t="shared" ref="H72:H135" si="14">IF($B72="N/A","N/A",IF(G72&gt;10,"No",IF(G72&lt;-10,"No","Yes")))</f>
        <v>N/A</v>
      </c>
      <c r="I72" s="8">
        <v>-64.7</v>
      </c>
      <c r="J72" s="8">
        <v>124.4</v>
      </c>
      <c r="K72" s="25" t="s">
        <v>736</v>
      </c>
      <c r="L72" s="91" t="str">
        <f t="shared" ref="L72:L132" si="15">IF(J72="Div by 0", "N/A", IF(K72="N/A","N/A", IF(J72&gt;VALUE(MID(K72,1,2)), "No", IF(J72&lt;-1*VALUE(MID(K72,1,2)), "No", "Yes"))))</f>
        <v>No</v>
      </c>
    </row>
    <row r="73" spans="1:12" x14ac:dyDescent="0.25">
      <c r="A73" s="148" t="s">
        <v>1609</v>
      </c>
      <c r="B73" s="21" t="s">
        <v>213</v>
      </c>
      <c r="C73" s="22">
        <v>16033</v>
      </c>
      <c r="D73" s="7" t="str">
        <f t="shared" si="12"/>
        <v>N/A</v>
      </c>
      <c r="E73" s="22">
        <v>3741</v>
      </c>
      <c r="F73" s="7" t="str">
        <f t="shared" si="13"/>
        <v>N/A</v>
      </c>
      <c r="G73" s="22">
        <v>3592</v>
      </c>
      <c r="H73" s="7" t="str">
        <f t="shared" si="14"/>
        <v>N/A</v>
      </c>
      <c r="I73" s="8">
        <v>-76.7</v>
      </c>
      <c r="J73" s="8">
        <v>-3.98</v>
      </c>
      <c r="K73" s="25" t="s">
        <v>736</v>
      </c>
      <c r="L73" s="91" t="str">
        <f t="shared" si="15"/>
        <v>Yes</v>
      </c>
    </row>
    <row r="74" spans="1:12" x14ac:dyDescent="0.25">
      <c r="A74" s="148" t="s">
        <v>1302</v>
      </c>
      <c r="B74" s="21" t="s">
        <v>213</v>
      </c>
      <c r="C74" s="26">
        <v>9715.7941121000003</v>
      </c>
      <c r="D74" s="7" t="str">
        <f t="shared" si="12"/>
        <v>N/A</v>
      </c>
      <c r="E74" s="26">
        <v>14691.174284999999</v>
      </c>
      <c r="F74" s="7" t="str">
        <f t="shared" si="13"/>
        <v>N/A</v>
      </c>
      <c r="G74" s="26">
        <v>34333.308742000001</v>
      </c>
      <c r="H74" s="7" t="str">
        <f t="shared" si="14"/>
        <v>N/A</v>
      </c>
      <c r="I74" s="8">
        <v>51.21</v>
      </c>
      <c r="J74" s="8">
        <v>133.69999999999999</v>
      </c>
      <c r="K74" s="25" t="s">
        <v>736</v>
      </c>
      <c r="L74" s="91" t="str">
        <f t="shared" si="15"/>
        <v>No</v>
      </c>
    </row>
    <row r="75" spans="1:12" x14ac:dyDescent="0.25">
      <c r="A75" s="148" t="s">
        <v>1303</v>
      </c>
      <c r="B75" s="21" t="s">
        <v>213</v>
      </c>
      <c r="C75" s="22">
        <v>7.071914177</v>
      </c>
      <c r="D75" s="7" t="str">
        <f t="shared" si="12"/>
        <v>N/A</v>
      </c>
      <c r="E75" s="22">
        <v>10.280406308</v>
      </c>
      <c r="F75" s="7" t="str">
        <f t="shared" si="13"/>
        <v>N/A</v>
      </c>
      <c r="G75" s="22">
        <v>13.383073497</v>
      </c>
      <c r="H75" s="7" t="str">
        <f t="shared" si="14"/>
        <v>N/A</v>
      </c>
      <c r="I75" s="8">
        <v>45.37</v>
      </c>
      <c r="J75" s="8">
        <v>30.18</v>
      </c>
      <c r="K75" s="25" t="s">
        <v>736</v>
      </c>
      <c r="L75" s="91" t="str">
        <f t="shared" si="15"/>
        <v>No</v>
      </c>
    </row>
    <row r="76" spans="1:12" ht="25" x14ac:dyDescent="0.25">
      <c r="A76" s="148" t="s">
        <v>546</v>
      </c>
      <c r="B76" s="21" t="s">
        <v>213</v>
      </c>
      <c r="C76" s="26">
        <v>49808</v>
      </c>
      <c r="D76" s="7" t="str">
        <f t="shared" si="12"/>
        <v>N/A</v>
      </c>
      <c r="E76" s="26">
        <v>75008</v>
      </c>
      <c r="F76" s="7" t="str">
        <f t="shared" si="13"/>
        <v>N/A</v>
      </c>
      <c r="G76" s="26">
        <v>52659</v>
      </c>
      <c r="H76" s="7" t="str">
        <f t="shared" si="14"/>
        <v>N/A</v>
      </c>
      <c r="I76" s="8">
        <v>50.59</v>
      </c>
      <c r="J76" s="8">
        <v>-29.8</v>
      </c>
      <c r="K76" s="25" t="s">
        <v>736</v>
      </c>
      <c r="L76" s="91" t="str">
        <f t="shared" si="15"/>
        <v>Yes</v>
      </c>
    </row>
    <row r="77" spans="1:12" x14ac:dyDescent="0.25">
      <c r="A77" s="148" t="s">
        <v>547</v>
      </c>
      <c r="B77" s="21" t="s">
        <v>213</v>
      </c>
      <c r="C77" s="22">
        <v>11</v>
      </c>
      <c r="D77" s="7" t="str">
        <f t="shared" si="12"/>
        <v>N/A</v>
      </c>
      <c r="E77" s="22">
        <v>11</v>
      </c>
      <c r="F77" s="7" t="str">
        <f t="shared" si="13"/>
        <v>N/A</v>
      </c>
      <c r="G77" s="22">
        <v>11</v>
      </c>
      <c r="H77" s="7" t="str">
        <f t="shared" si="14"/>
        <v>N/A</v>
      </c>
      <c r="I77" s="8">
        <v>133.30000000000001</v>
      </c>
      <c r="J77" s="8">
        <v>28.57</v>
      </c>
      <c r="K77" s="25" t="s">
        <v>736</v>
      </c>
      <c r="L77" s="91" t="str">
        <f t="shared" si="15"/>
        <v>Yes</v>
      </c>
    </row>
    <row r="78" spans="1:12" x14ac:dyDescent="0.25">
      <c r="A78" s="148" t="s">
        <v>1304</v>
      </c>
      <c r="B78" s="21" t="s">
        <v>213</v>
      </c>
      <c r="C78" s="26">
        <v>16602.666667000001</v>
      </c>
      <c r="D78" s="7" t="str">
        <f t="shared" si="12"/>
        <v>N/A</v>
      </c>
      <c r="E78" s="26">
        <v>10715.428571</v>
      </c>
      <c r="F78" s="7" t="str">
        <f t="shared" si="13"/>
        <v>N/A</v>
      </c>
      <c r="G78" s="26">
        <v>5851</v>
      </c>
      <c r="H78" s="7" t="str">
        <f t="shared" si="14"/>
        <v>N/A</v>
      </c>
      <c r="I78" s="8">
        <v>-35.5</v>
      </c>
      <c r="J78" s="8">
        <v>-45.4</v>
      </c>
      <c r="K78" s="25" t="s">
        <v>736</v>
      </c>
      <c r="L78" s="91" t="str">
        <f t="shared" si="15"/>
        <v>No</v>
      </c>
    </row>
    <row r="79" spans="1:12" ht="25" x14ac:dyDescent="0.25">
      <c r="A79" s="148" t="s">
        <v>548</v>
      </c>
      <c r="B79" s="21" t="s">
        <v>213</v>
      </c>
      <c r="C79" s="26">
        <v>3057718</v>
      </c>
      <c r="D79" s="7" t="str">
        <f t="shared" si="12"/>
        <v>N/A</v>
      </c>
      <c r="E79" s="26">
        <v>542240</v>
      </c>
      <c r="F79" s="7" t="str">
        <f t="shared" si="13"/>
        <v>N/A</v>
      </c>
      <c r="G79" s="26">
        <v>296178</v>
      </c>
      <c r="H79" s="7" t="str">
        <f t="shared" si="14"/>
        <v>N/A</v>
      </c>
      <c r="I79" s="8">
        <v>-82.3</v>
      </c>
      <c r="J79" s="8">
        <v>-45.4</v>
      </c>
      <c r="K79" s="25" t="s">
        <v>736</v>
      </c>
      <c r="L79" s="91" t="str">
        <f t="shared" si="15"/>
        <v>No</v>
      </c>
    </row>
    <row r="80" spans="1:12" x14ac:dyDescent="0.25">
      <c r="A80" s="148" t="s">
        <v>549</v>
      </c>
      <c r="B80" s="21" t="s">
        <v>213</v>
      </c>
      <c r="C80" s="22">
        <v>252</v>
      </c>
      <c r="D80" s="7" t="str">
        <f t="shared" si="12"/>
        <v>N/A</v>
      </c>
      <c r="E80" s="22">
        <v>34</v>
      </c>
      <c r="F80" s="7" t="str">
        <f t="shared" si="13"/>
        <v>N/A</v>
      </c>
      <c r="G80" s="22">
        <v>41</v>
      </c>
      <c r="H80" s="7" t="str">
        <f t="shared" si="14"/>
        <v>N/A</v>
      </c>
      <c r="I80" s="8">
        <v>-86.5</v>
      </c>
      <c r="J80" s="8">
        <v>20.59</v>
      </c>
      <c r="K80" s="25" t="s">
        <v>736</v>
      </c>
      <c r="L80" s="91" t="str">
        <f t="shared" si="15"/>
        <v>Yes</v>
      </c>
    </row>
    <row r="81" spans="1:12" ht="25" x14ac:dyDescent="0.25">
      <c r="A81" s="148" t="s">
        <v>1305</v>
      </c>
      <c r="B81" s="21" t="s">
        <v>213</v>
      </c>
      <c r="C81" s="26">
        <v>12133.801587</v>
      </c>
      <c r="D81" s="7" t="str">
        <f t="shared" si="12"/>
        <v>N/A</v>
      </c>
      <c r="E81" s="26">
        <v>15948.235294</v>
      </c>
      <c r="F81" s="7" t="str">
        <f t="shared" si="13"/>
        <v>N/A</v>
      </c>
      <c r="G81" s="26">
        <v>7223.8536585000002</v>
      </c>
      <c r="H81" s="7" t="str">
        <f t="shared" si="14"/>
        <v>N/A</v>
      </c>
      <c r="I81" s="8">
        <v>31.44</v>
      </c>
      <c r="J81" s="8">
        <v>-54.7</v>
      </c>
      <c r="K81" s="25" t="s">
        <v>736</v>
      </c>
      <c r="L81" s="91" t="str">
        <f t="shared" si="15"/>
        <v>No</v>
      </c>
    </row>
    <row r="82" spans="1:12" x14ac:dyDescent="0.25">
      <c r="A82" s="148" t="s">
        <v>550</v>
      </c>
      <c r="B82" s="21" t="s">
        <v>213</v>
      </c>
      <c r="C82" s="26">
        <v>34828246</v>
      </c>
      <c r="D82" s="7" t="str">
        <f t="shared" si="12"/>
        <v>N/A</v>
      </c>
      <c r="E82" s="26">
        <v>37771389</v>
      </c>
      <c r="F82" s="7" t="str">
        <f t="shared" si="13"/>
        <v>N/A</v>
      </c>
      <c r="G82" s="26">
        <v>43704229</v>
      </c>
      <c r="H82" s="7" t="str">
        <f t="shared" si="14"/>
        <v>N/A</v>
      </c>
      <c r="I82" s="8">
        <v>8.4499999999999993</v>
      </c>
      <c r="J82" s="8">
        <v>15.71</v>
      </c>
      <c r="K82" s="25" t="s">
        <v>736</v>
      </c>
      <c r="L82" s="91" t="str">
        <f t="shared" si="15"/>
        <v>Yes</v>
      </c>
    </row>
    <row r="83" spans="1:12" x14ac:dyDescent="0.25">
      <c r="A83" s="148" t="s">
        <v>551</v>
      </c>
      <c r="B83" s="21" t="s">
        <v>213</v>
      </c>
      <c r="C83" s="22">
        <v>149</v>
      </c>
      <c r="D83" s="7" t="str">
        <f t="shared" si="12"/>
        <v>N/A</v>
      </c>
      <c r="E83" s="22">
        <v>141</v>
      </c>
      <c r="F83" s="7" t="str">
        <f t="shared" si="13"/>
        <v>N/A</v>
      </c>
      <c r="G83" s="22">
        <v>133</v>
      </c>
      <c r="H83" s="7" t="str">
        <f t="shared" si="14"/>
        <v>N/A</v>
      </c>
      <c r="I83" s="8">
        <v>-5.37</v>
      </c>
      <c r="J83" s="8">
        <v>-5.67</v>
      </c>
      <c r="K83" s="25" t="s">
        <v>736</v>
      </c>
      <c r="L83" s="91" t="str">
        <f t="shared" si="15"/>
        <v>Yes</v>
      </c>
    </row>
    <row r="84" spans="1:12" x14ac:dyDescent="0.25">
      <c r="A84" s="148" t="s">
        <v>1306</v>
      </c>
      <c r="B84" s="21" t="s">
        <v>213</v>
      </c>
      <c r="C84" s="26">
        <v>233746.61744999999</v>
      </c>
      <c r="D84" s="7" t="str">
        <f t="shared" si="12"/>
        <v>N/A</v>
      </c>
      <c r="E84" s="26">
        <v>267882.19149</v>
      </c>
      <c r="F84" s="7" t="str">
        <f t="shared" si="13"/>
        <v>N/A</v>
      </c>
      <c r="G84" s="26">
        <v>328603.22555999999</v>
      </c>
      <c r="H84" s="7" t="str">
        <f t="shared" si="14"/>
        <v>N/A</v>
      </c>
      <c r="I84" s="8">
        <v>14.6</v>
      </c>
      <c r="J84" s="8">
        <v>22.67</v>
      </c>
      <c r="K84" s="25" t="s">
        <v>736</v>
      </c>
      <c r="L84" s="91" t="str">
        <f t="shared" si="15"/>
        <v>Yes</v>
      </c>
    </row>
    <row r="85" spans="1:12" x14ac:dyDescent="0.25">
      <c r="A85" s="148" t="s">
        <v>552</v>
      </c>
      <c r="B85" s="21" t="s">
        <v>213</v>
      </c>
      <c r="C85" s="26">
        <v>87577683</v>
      </c>
      <c r="D85" s="7" t="str">
        <f t="shared" si="12"/>
        <v>N/A</v>
      </c>
      <c r="E85" s="26">
        <v>72833593</v>
      </c>
      <c r="F85" s="7" t="str">
        <f t="shared" si="13"/>
        <v>N/A</v>
      </c>
      <c r="G85" s="26">
        <v>81447750</v>
      </c>
      <c r="H85" s="7" t="str">
        <f t="shared" si="14"/>
        <v>N/A</v>
      </c>
      <c r="I85" s="8">
        <v>-16.8</v>
      </c>
      <c r="J85" s="8">
        <v>11.83</v>
      </c>
      <c r="K85" s="25" t="s">
        <v>736</v>
      </c>
      <c r="L85" s="91" t="str">
        <f t="shared" si="15"/>
        <v>Yes</v>
      </c>
    </row>
    <row r="86" spans="1:12" x14ac:dyDescent="0.25">
      <c r="A86" s="148" t="s">
        <v>553</v>
      </c>
      <c r="B86" s="21" t="s">
        <v>213</v>
      </c>
      <c r="C86" s="22">
        <v>2164</v>
      </c>
      <c r="D86" s="7" t="str">
        <f t="shared" si="12"/>
        <v>N/A</v>
      </c>
      <c r="E86" s="22">
        <v>1440</v>
      </c>
      <c r="F86" s="7" t="str">
        <f t="shared" si="13"/>
        <v>N/A</v>
      </c>
      <c r="G86" s="22">
        <v>1444</v>
      </c>
      <c r="H86" s="7" t="str">
        <f t="shared" si="14"/>
        <v>N/A</v>
      </c>
      <c r="I86" s="8">
        <v>-33.5</v>
      </c>
      <c r="J86" s="8">
        <v>0.27779999999999999</v>
      </c>
      <c r="K86" s="25" t="s">
        <v>736</v>
      </c>
      <c r="L86" s="91" t="str">
        <f t="shared" si="15"/>
        <v>Yes</v>
      </c>
    </row>
    <row r="87" spans="1:12" x14ac:dyDescent="0.25">
      <c r="A87" s="148" t="s">
        <v>1307</v>
      </c>
      <c r="B87" s="21" t="s">
        <v>213</v>
      </c>
      <c r="C87" s="26">
        <v>40470.278651000001</v>
      </c>
      <c r="D87" s="7" t="str">
        <f t="shared" si="12"/>
        <v>N/A</v>
      </c>
      <c r="E87" s="26">
        <v>50578.884028</v>
      </c>
      <c r="F87" s="7" t="str">
        <f t="shared" si="13"/>
        <v>N/A</v>
      </c>
      <c r="G87" s="26">
        <v>56404.259002999999</v>
      </c>
      <c r="H87" s="7" t="str">
        <f t="shared" si="14"/>
        <v>N/A</v>
      </c>
      <c r="I87" s="8">
        <v>24.98</v>
      </c>
      <c r="J87" s="8">
        <v>11.52</v>
      </c>
      <c r="K87" s="25" t="s">
        <v>736</v>
      </c>
      <c r="L87" s="91" t="str">
        <f t="shared" si="15"/>
        <v>Yes</v>
      </c>
    </row>
    <row r="88" spans="1:12" ht="25" x14ac:dyDescent="0.25">
      <c r="A88" s="148" t="s">
        <v>554</v>
      </c>
      <c r="B88" s="21" t="s">
        <v>213</v>
      </c>
      <c r="C88" s="26">
        <v>46204212</v>
      </c>
      <c r="D88" s="7" t="str">
        <f t="shared" si="12"/>
        <v>N/A</v>
      </c>
      <c r="E88" s="26">
        <v>12889728</v>
      </c>
      <c r="F88" s="7" t="str">
        <f t="shared" si="13"/>
        <v>N/A</v>
      </c>
      <c r="G88" s="26">
        <v>13202642</v>
      </c>
      <c r="H88" s="7" t="str">
        <f t="shared" si="14"/>
        <v>N/A</v>
      </c>
      <c r="I88" s="8">
        <v>-72.099999999999994</v>
      </c>
      <c r="J88" s="8">
        <v>2.4279999999999999</v>
      </c>
      <c r="K88" s="25" t="s">
        <v>736</v>
      </c>
      <c r="L88" s="91" t="str">
        <f t="shared" si="15"/>
        <v>Yes</v>
      </c>
    </row>
    <row r="89" spans="1:12" x14ac:dyDescent="0.25">
      <c r="A89" s="148" t="s">
        <v>555</v>
      </c>
      <c r="B89" s="21" t="s">
        <v>213</v>
      </c>
      <c r="C89" s="22">
        <v>60362</v>
      </c>
      <c r="D89" s="7" t="str">
        <f t="shared" si="12"/>
        <v>N/A</v>
      </c>
      <c r="E89" s="22">
        <v>11663</v>
      </c>
      <c r="F89" s="7" t="str">
        <f t="shared" si="13"/>
        <v>N/A</v>
      </c>
      <c r="G89" s="22">
        <v>12492</v>
      </c>
      <c r="H89" s="7" t="str">
        <f t="shared" si="14"/>
        <v>N/A</v>
      </c>
      <c r="I89" s="8">
        <v>-80.7</v>
      </c>
      <c r="J89" s="8">
        <v>7.1079999999999997</v>
      </c>
      <c r="K89" s="25" t="s">
        <v>736</v>
      </c>
      <c r="L89" s="91" t="str">
        <f t="shared" si="15"/>
        <v>Yes</v>
      </c>
    </row>
    <row r="90" spans="1:12" x14ac:dyDescent="0.25">
      <c r="A90" s="148" t="s">
        <v>1308</v>
      </c>
      <c r="B90" s="21" t="s">
        <v>213</v>
      </c>
      <c r="C90" s="26">
        <v>765.45197310000003</v>
      </c>
      <c r="D90" s="7" t="str">
        <f t="shared" si="12"/>
        <v>N/A</v>
      </c>
      <c r="E90" s="26">
        <v>1105.1811712000001</v>
      </c>
      <c r="F90" s="7" t="str">
        <f t="shared" si="13"/>
        <v>N/A</v>
      </c>
      <c r="G90" s="26">
        <v>1056.8877682</v>
      </c>
      <c r="H90" s="7" t="str">
        <f t="shared" si="14"/>
        <v>N/A</v>
      </c>
      <c r="I90" s="8">
        <v>44.38</v>
      </c>
      <c r="J90" s="8">
        <v>-4.37</v>
      </c>
      <c r="K90" s="25" t="s">
        <v>736</v>
      </c>
      <c r="L90" s="91" t="str">
        <f t="shared" si="15"/>
        <v>Yes</v>
      </c>
    </row>
    <row r="91" spans="1:12" x14ac:dyDescent="0.25">
      <c r="A91" s="148" t="s">
        <v>556</v>
      </c>
      <c r="B91" s="21" t="s">
        <v>213</v>
      </c>
      <c r="C91" s="26">
        <v>8007302</v>
      </c>
      <c r="D91" s="7" t="str">
        <f t="shared" si="12"/>
        <v>N/A</v>
      </c>
      <c r="E91" s="26">
        <v>875336</v>
      </c>
      <c r="F91" s="7" t="str">
        <f t="shared" si="13"/>
        <v>N/A</v>
      </c>
      <c r="G91" s="26">
        <v>992859</v>
      </c>
      <c r="H91" s="7" t="str">
        <f t="shared" si="14"/>
        <v>N/A</v>
      </c>
      <c r="I91" s="8">
        <v>-89.1</v>
      </c>
      <c r="J91" s="8">
        <v>13.43</v>
      </c>
      <c r="K91" s="25" t="s">
        <v>736</v>
      </c>
      <c r="L91" s="91" t="str">
        <f t="shared" si="15"/>
        <v>Yes</v>
      </c>
    </row>
    <row r="92" spans="1:12" x14ac:dyDescent="0.25">
      <c r="A92" s="148" t="s">
        <v>557</v>
      </c>
      <c r="B92" s="21" t="s">
        <v>213</v>
      </c>
      <c r="C92" s="22">
        <v>24296</v>
      </c>
      <c r="D92" s="7" t="str">
        <f t="shared" si="12"/>
        <v>N/A</v>
      </c>
      <c r="E92" s="22">
        <v>3449</v>
      </c>
      <c r="F92" s="7" t="str">
        <f t="shared" si="13"/>
        <v>N/A</v>
      </c>
      <c r="G92" s="22">
        <v>3979</v>
      </c>
      <c r="H92" s="7" t="str">
        <f t="shared" si="14"/>
        <v>N/A</v>
      </c>
      <c r="I92" s="8">
        <v>-85.8</v>
      </c>
      <c r="J92" s="8">
        <v>15.37</v>
      </c>
      <c r="K92" s="25" t="s">
        <v>736</v>
      </c>
      <c r="L92" s="91" t="str">
        <f t="shared" si="15"/>
        <v>Yes</v>
      </c>
    </row>
    <row r="93" spans="1:12" x14ac:dyDescent="0.25">
      <c r="A93" s="148" t="s">
        <v>1309</v>
      </c>
      <c r="B93" s="21" t="s">
        <v>213</v>
      </c>
      <c r="C93" s="26">
        <v>329.57285150000001</v>
      </c>
      <c r="D93" s="7" t="str">
        <f t="shared" si="12"/>
        <v>N/A</v>
      </c>
      <c r="E93" s="26">
        <v>253.79414323</v>
      </c>
      <c r="F93" s="7" t="str">
        <f t="shared" si="13"/>
        <v>N/A</v>
      </c>
      <c r="G93" s="26">
        <v>249.52475496</v>
      </c>
      <c r="H93" s="7" t="str">
        <f t="shared" si="14"/>
        <v>N/A</v>
      </c>
      <c r="I93" s="8">
        <v>-23</v>
      </c>
      <c r="J93" s="8">
        <v>-1.68</v>
      </c>
      <c r="K93" s="25" t="s">
        <v>736</v>
      </c>
      <c r="L93" s="91" t="str">
        <f t="shared" si="15"/>
        <v>Yes</v>
      </c>
    </row>
    <row r="94" spans="1:12" ht="25" x14ac:dyDescent="0.25">
      <c r="A94" s="148" t="s">
        <v>558</v>
      </c>
      <c r="B94" s="21" t="s">
        <v>213</v>
      </c>
      <c r="C94" s="26">
        <v>5003650</v>
      </c>
      <c r="D94" s="7" t="str">
        <f t="shared" si="12"/>
        <v>N/A</v>
      </c>
      <c r="E94" s="26">
        <v>1096454</v>
      </c>
      <c r="F94" s="7" t="str">
        <f t="shared" si="13"/>
        <v>N/A</v>
      </c>
      <c r="G94" s="26">
        <v>1088524</v>
      </c>
      <c r="H94" s="7" t="str">
        <f t="shared" si="14"/>
        <v>N/A</v>
      </c>
      <c r="I94" s="8">
        <v>-78.099999999999994</v>
      </c>
      <c r="J94" s="8">
        <v>-0.72299999999999998</v>
      </c>
      <c r="K94" s="25" t="s">
        <v>736</v>
      </c>
      <c r="L94" s="91" t="str">
        <f t="shared" si="15"/>
        <v>Yes</v>
      </c>
    </row>
    <row r="95" spans="1:12" x14ac:dyDescent="0.25">
      <c r="A95" s="148" t="s">
        <v>559</v>
      </c>
      <c r="B95" s="21" t="s">
        <v>213</v>
      </c>
      <c r="C95" s="22">
        <v>21674</v>
      </c>
      <c r="D95" s="7" t="str">
        <f t="shared" si="12"/>
        <v>N/A</v>
      </c>
      <c r="E95" s="22">
        <v>4452</v>
      </c>
      <c r="F95" s="7" t="str">
        <f t="shared" si="13"/>
        <v>N/A</v>
      </c>
      <c r="G95" s="22">
        <v>4708</v>
      </c>
      <c r="H95" s="7" t="str">
        <f t="shared" si="14"/>
        <v>N/A</v>
      </c>
      <c r="I95" s="8">
        <v>-79.5</v>
      </c>
      <c r="J95" s="8">
        <v>5.75</v>
      </c>
      <c r="K95" s="25" t="s">
        <v>736</v>
      </c>
      <c r="L95" s="91" t="str">
        <f t="shared" si="15"/>
        <v>Yes</v>
      </c>
    </row>
    <row r="96" spans="1:12" ht="25" x14ac:dyDescent="0.25">
      <c r="A96" s="148" t="s">
        <v>1310</v>
      </c>
      <c r="B96" s="21" t="s">
        <v>213</v>
      </c>
      <c r="C96" s="26">
        <v>230.85955523000001</v>
      </c>
      <c r="D96" s="7" t="str">
        <f t="shared" si="12"/>
        <v>N/A</v>
      </c>
      <c r="E96" s="26">
        <v>246.28346809999999</v>
      </c>
      <c r="F96" s="7" t="str">
        <f t="shared" si="13"/>
        <v>N/A</v>
      </c>
      <c r="G96" s="26">
        <v>231.20730671000001</v>
      </c>
      <c r="H96" s="7" t="str">
        <f t="shared" si="14"/>
        <v>N/A</v>
      </c>
      <c r="I96" s="8">
        <v>6.681</v>
      </c>
      <c r="J96" s="8">
        <v>-6.12</v>
      </c>
      <c r="K96" s="25" t="s">
        <v>736</v>
      </c>
      <c r="L96" s="91" t="str">
        <f t="shared" si="15"/>
        <v>Yes</v>
      </c>
    </row>
    <row r="97" spans="1:12" ht="25" x14ac:dyDescent="0.25">
      <c r="A97" s="148" t="s">
        <v>560</v>
      </c>
      <c r="B97" s="21" t="s">
        <v>213</v>
      </c>
      <c r="C97" s="26">
        <v>40764780</v>
      </c>
      <c r="D97" s="7" t="str">
        <f t="shared" si="12"/>
        <v>N/A</v>
      </c>
      <c r="E97" s="26">
        <v>23427390</v>
      </c>
      <c r="F97" s="7" t="str">
        <f t="shared" si="13"/>
        <v>N/A</v>
      </c>
      <c r="G97" s="26">
        <v>20691448</v>
      </c>
      <c r="H97" s="7" t="str">
        <f t="shared" si="14"/>
        <v>N/A</v>
      </c>
      <c r="I97" s="8">
        <v>-42.5</v>
      </c>
      <c r="J97" s="8">
        <v>-11.7</v>
      </c>
      <c r="K97" s="25" t="s">
        <v>736</v>
      </c>
      <c r="L97" s="91" t="str">
        <f t="shared" si="15"/>
        <v>Yes</v>
      </c>
    </row>
    <row r="98" spans="1:12" x14ac:dyDescent="0.25">
      <c r="A98" s="148" t="s">
        <v>561</v>
      </c>
      <c r="B98" s="21" t="s">
        <v>213</v>
      </c>
      <c r="C98" s="22">
        <v>42269</v>
      </c>
      <c r="D98" s="7" t="str">
        <f t="shared" si="12"/>
        <v>N/A</v>
      </c>
      <c r="E98" s="22">
        <v>8813</v>
      </c>
      <c r="F98" s="7" t="str">
        <f t="shared" si="13"/>
        <v>N/A</v>
      </c>
      <c r="G98" s="22">
        <v>9398</v>
      </c>
      <c r="H98" s="7" t="str">
        <f t="shared" si="14"/>
        <v>N/A</v>
      </c>
      <c r="I98" s="8">
        <v>-79.2</v>
      </c>
      <c r="J98" s="8">
        <v>6.6379999999999999</v>
      </c>
      <c r="K98" s="25" t="s">
        <v>736</v>
      </c>
      <c r="L98" s="91" t="str">
        <f t="shared" si="15"/>
        <v>Yes</v>
      </c>
    </row>
    <row r="99" spans="1:12" x14ac:dyDescent="0.25">
      <c r="A99" s="148" t="s">
        <v>1311</v>
      </c>
      <c r="B99" s="21" t="s">
        <v>213</v>
      </c>
      <c r="C99" s="26">
        <v>964.41316330999996</v>
      </c>
      <c r="D99" s="7" t="str">
        <f t="shared" si="12"/>
        <v>N/A</v>
      </c>
      <c r="E99" s="26">
        <v>2658.2764097999998</v>
      </c>
      <c r="F99" s="7" t="str">
        <f t="shared" si="13"/>
        <v>N/A</v>
      </c>
      <c r="G99" s="26">
        <v>2201.6863162</v>
      </c>
      <c r="H99" s="7" t="str">
        <f t="shared" si="14"/>
        <v>N/A</v>
      </c>
      <c r="I99" s="8">
        <v>175.6</v>
      </c>
      <c r="J99" s="8">
        <v>-17.2</v>
      </c>
      <c r="K99" s="25" t="s">
        <v>736</v>
      </c>
      <c r="L99" s="91" t="str">
        <f t="shared" si="15"/>
        <v>Yes</v>
      </c>
    </row>
    <row r="100" spans="1:12" x14ac:dyDescent="0.25">
      <c r="A100" s="148" t="s">
        <v>562</v>
      </c>
      <c r="B100" s="21" t="s">
        <v>213</v>
      </c>
      <c r="C100" s="26">
        <v>20208682</v>
      </c>
      <c r="D100" s="7" t="str">
        <f t="shared" si="12"/>
        <v>N/A</v>
      </c>
      <c r="E100" s="26">
        <v>4346505</v>
      </c>
      <c r="F100" s="7" t="str">
        <f t="shared" si="13"/>
        <v>N/A</v>
      </c>
      <c r="G100" s="26">
        <v>4651504</v>
      </c>
      <c r="H100" s="7" t="str">
        <f t="shared" si="14"/>
        <v>N/A</v>
      </c>
      <c r="I100" s="8">
        <v>-78.5</v>
      </c>
      <c r="J100" s="8">
        <v>7.0170000000000003</v>
      </c>
      <c r="K100" s="25" t="s">
        <v>736</v>
      </c>
      <c r="L100" s="91" t="str">
        <f t="shared" si="15"/>
        <v>Yes</v>
      </c>
    </row>
    <row r="101" spans="1:12" x14ac:dyDescent="0.25">
      <c r="A101" s="148" t="s">
        <v>563</v>
      </c>
      <c r="B101" s="21" t="s">
        <v>213</v>
      </c>
      <c r="C101" s="22">
        <v>30527</v>
      </c>
      <c r="D101" s="7" t="str">
        <f t="shared" si="12"/>
        <v>N/A</v>
      </c>
      <c r="E101" s="22">
        <v>4045</v>
      </c>
      <c r="F101" s="7" t="str">
        <f t="shared" si="13"/>
        <v>N/A</v>
      </c>
      <c r="G101" s="22">
        <v>4839</v>
      </c>
      <c r="H101" s="7" t="str">
        <f t="shared" si="14"/>
        <v>N/A</v>
      </c>
      <c r="I101" s="8">
        <v>-86.7</v>
      </c>
      <c r="J101" s="8">
        <v>19.63</v>
      </c>
      <c r="K101" s="25" t="s">
        <v>736</v>
      </c>
      <c r="L101" s="91" t="str">
        <f t="shared" si="15"/>
        <v>Yes</v>
      </c>
    </row>
    <row r="102" spans="1:12" x14ac:dyDescent="0.25">
      <c r="A102" s="148" t="s">
        <v>1312</v>
      </c>
      <c r="B102" s="21" t="s">
        <v>213</v>
      </c>
      <c r="C102" s="26">
        <v>661.99371049000001</v>
      </c>
      <c r="D102" s="7" t="str">
        <f t="shared" si="12"/>
        <v>N/A</v>
      </c>
      <c r="E102" s="26">
        <v>1074.5377008999999</v>
      </c>
      <c r="F102" s="7" t="str">
        <f t="shared" si="13"/>
        <v>N/A</v>
      </c>
      <c r="G102" s="26">
        <v>961.25315148000004</v>
      </c>
      <c r="H102" s="7" t="str">
        <f t="shared" si="14"/>
        <v>N/A</v>
      </c>
      <c r="I102" s="8">
        <v>62.32</v>
      </c>
      <c r="J102" s="8">
        <v>-10.5</v>
      </c>
      <c r="K102" s="25" t="s">
        <v>736</v>
      </c>
      <c r="L102" s="91" t="str">
        <f t="shared" si="15"/>
        <v>Yes</v>
      </c>
    </row>
    <row r="103" spans="1:12" ht="25" x14ac:dyDescent="0.25">
      <c r="A103" s="148" t="s">
        <v>564</v>
      </c>
      <c r="B103" s="21" t="s">
        <v>213</v>
      </c>
      <c r="C103" s="26">
        <v>3272503</v>
      </c>
      <c r="D103" s="7" t="str">
        <f t="shared" si="12"/>
        <v>N/A</v>
      </c>
      <c r="E103" s="26">
        <v>2073606</v>
      </c>
      <c r="F103" s="7" t="str">
        <f t="shared" si="13"/>
        <v>N/A</v>
      </c>
      <c r="G103" s="26">
        <v>2010663</v>
      </c>
      <c r="H103" s="7" t="str">
        <f t="shared" si="14"/>
        <v>N/A</v>
      </c>
      <c r="I103" s="8">
        <v>-36.6</v>
      </c>
      <c r="J103" s="8">
        <v>-3.04</v>
      </c>
      <c r="K103" s="25" t="s">
        <v>736</v>
      </c>
      <c r="L103" s="91" t="str">
        <f t="shared" si="15"/>
        <v>Yes</v>
      </c>
    </row>
    <row r="104" spans="1:12" x14ac:dyDescent="0.25">
      <c r="A104" s="148" t="s">
        <v>565</v>
      </c>
      <c r="B104" s="21" t="s">
        <v>213</v>
      </c>
      <c r="C104" s="22">
        <v>1664</v>
      </c>
      <c r="D104" s="7" t="str">
        <f t="shared" si="12"/>
        <v>N/A</v>
      </c>
      <c r="E104" s="22">
        <v>846</v>
      </c>
      <c r="F104" s="7" t="str">
        <f t="shared" si="13"/>
        <v>N/A</v>
      </c>
      <c r="G104" s="22">
        <v>832</v>
      </c>
      <c r="H104" s="7" t="str">
        <f t="shared" si="14"/>
        <v>N/A</v>
      </c>
      <c r="I104" s="8">
        <v>-49.2</v>
      </c>
      <c r="J104" s="8">
        <v>-1.65</v>
      </c>
      <c r="K104" s="25" t="s">
        <v>736</v>
      </c>
      <c r="L104" s="91" t="str">
        <f t="shared" si="15"/>
        <v>Yes</v>
      </c>
    </row>
    <row r="105" spans="1:12" x14ac:dyDescent="0.25">
      <c r="A105" s="148" t="s">
        <v>1313</v>
      </c>
      <c r="B105" s="21" t="s">
        <v>213</v>
      </c>
      <c r="C105" s="26">
        <v>1966.6484375</v>
      </c>
      <c r="D105" s="7" t="str">
        <f t="shared" si="12"/>
        <v>N/A</v>
      </c>
      <c r="E105" s="26">
        <v>2451.0709219999999</v>
      </c>
      <c r="F105" s="7" t="str">
        <f t="shared" si="13"/>
        <v>N/A</v>
      </c>
      <c r="G105" s="26">
        <v>2416.6622596000002</v>
      </c>
      <c r="H105" s="7" t="str">
        <f t="shared" si="14"/>
        <v>N/A</v>
      </c>
      <c r="I105" s="8">
        <v>24.63</v>
      </c>
      <c r="J105" s="8">
        <v>-1.4</v>
      </c>
      <c r="K105" s="25" t="s">
        <v>736</v>
      </c>
      <c r="L105" s="91" t="str">
        <f t="shared" si="15"/>
        <v>Yes</v>
      </c>
    </row>
    <row r="106" spans="1:12" x14ac:dyDescent="0.25">
      <c r="A106" s="148" t="s">
        <v>566</v>
      </c>
      <c r="B106" s="21" t="s">
        <v>213</v>
      </c>
      <c r="C106" s="26">
        <v>36135069</v>
      </c>
      <c r="D106" s="7" t="str">
        <f t="shared" si="12"/>
        <v>N/A</v>
      </c>
      <c r="E106" s="26">
        <v>14620236</v>
      </c>
      <c r="F106" s="7" t="str">
        <f t="shared" si="13"/>
        <v>N/A</v>
      </c>
      <c r="G106" s="26">
        <v>13702342</v>
      </c>
      <c r="H106" s="7" t="str">
        <f t="shared" si="14"/>
        <v>N/A</v>
      </c>
      <c r="I106" s="8">
        <v>-59.5</v>
      </c>
      <c r="J106" s="8">
        <v>-6.28</v>
      </c>
      <c r="K106" s="25" t="s">
        <v>736</v>
      </c>
      <c r="L106" s="91" t="str">
        <f t="shared" si="15"/>
        <v>Yes</v>
      </c>
    </row>
    <row r="107" spans="1:12" x14ac:dyDescent="0.25">
      <c r="A107" s="148" t="s">
        <v>567</v>
      </c>
      <c r="B107" s="21" t="s">
        <v>213</v>
      </c>
      <c r="C107" s="22">
        <v>55464</v>
      </c>
      <c r="D107" s="7" t="str">
        <f t="shared" si="12"/>
        <v>N/A</v>
      </c>
      <c r="E107" s="22">
        <v>11254</v>
      </c>
      <c r="F107" s="7" t="str">
        <f t="shared" si="13"/>
        <v>N/A</v>
      </c>
      <c r="G107" s="22">
        <v>11803</v>
      </c>
      <c r="H107" s="7" t="str">
        <f t="shared" si="14"/>
        <v>N/A</v>
      </c>
      <c r="I107" s="8">
        <v>-79.7</v>
      </c>
      <c r="J107" s="8">
        <v>4.8780000000000001</v>
      </c>
      <c r="K107" s="25" t="s">
        <v>736</v>
      </c>
      <c r="L107" s="91" t="str">
        <f t="shared" si="15"/>
        <v>Yes</v>
      </c>
    </row>
    <row r="108" spans="1:12" x14ac:dyDescent="0.25">
      <c r="A108" s="148" t="s">
        <v>1314</v>
      </c>
      <c r="B108" s="21" t="s">
        <v>213</v>
      </c>
      <c r="C108" s="26">
        <v>651.50492211000005</v>
      </c>
      <c r="D108" s="7" t="str">
        <f t="shared" si="12"/>
        <v>N/A</v>
      </c>
      <c r="E108" s="26">
        <v>1299.1146259</v>
      </c>
      <c r="F108" s="7" t="str">
        <f t="shared" si="13"/>
        <v>N/A</v>
      </c>
      <c r="G108" s="26">
        <v>1160.9202745</v>
      </c>
      <c r="H108" s="7" t="str">
        <f t="shared" si="14"/>
        <v>N/A</v>
      </c>
      <c r="I108" s="8">
        <v>99.4</v>
      </c>
      <c r="J108" s="8">
        <v>-10.6</v>
      </c>
      <c r="K108" s="25" t="s">
        <v>736</v>
      </c>
      <c r="L108" s="91" t="str">
        <f t="shared" si="15"/>
        <v>Yes</v>
      </c>
    </row>
    <row r="109" spans="1:12" x14ac:dyDescent="0.25">
      <c r="A109" s="148" t="s">
        <v>568</v>
      </c>
      <c r="B109" s="21" t="s">
        <v>213</v>
      </c>
      <c r="C109" s="26">
        <v>86426209</v>
      </c>
      <c r="D109" s="7" t="str">
        <f t="shared" si="12"/>
        <v>N/A</v>
      </c>
      <c r="E109" s="26">
        <v>48813399</v>
      </c>
      <c r="F109" s="7" t="str">
        <f t="shared" si="13"/>
        <v>N/A</v>
      </c>
      <c r="G109" s="26">
        <v>50195666</v>
      </c>
      <c r="H109" s="7" t="str">
        <f t="shared" si="14"/>
        <v>N/A</v>
      </c>
      <c r="I109" s="8">
        <v>-43.5</v>
      </c>
      <c r="J109" s="8">
        <v>2.8319999999999999</v>
      </c>
      <c r="K109" s="25" t="s">
        <v>736</v>
      </c>
      <c r="L109" s="91" t="str">
        <f t="shared" si="15"/>
        <v>Yes</v>
      </c>
    </row>
    <row r="110" spans="1:12" x14ac:dyDescent="0.25">
      <c r="A110" s="148" t="s">
        <v>569</v>
      </c>
      <c r="B110" s="21" t="s">
        <v>213</v>
      </c>
      <c r="C110" s="22">
        <v>68744</v>
      </c>
      <c r="D110" s="7" t="str">
        <f t="shared" si="12"/>
        <v>N/A</v>
      </c>
      <c r="E110" s="22">
        <v>10117</v>
      </c>
      <c r="F110" s="7" t="str">
        <f t="shared" si="13"/>
        <v>N/A</v>
      </c>
      <c r="G110" s="22">
        <v>11500</v>
      </c>
      <c r="H110" s="7" t="str">
        <f t="shared" si="14"/>
        <v>N/A</v>
      </c>
      <c r="I110" s="8">
        <v>-85.3</v>
      </c>
      <c r="J110" s="8">
        <v>13.67</v>
      </c>
      <c r="K110" s="25" t="s">
        <v>736</v>
      </c>
      <c r="L110" s="91" t="str">
        <f t="shared" si="15"/>
        <v>Yes</v>
      </c>
    </row>
    <row r="111" spans="1:12" x14ac:dyDescent="0.25">
      <c r="A111" s="148" t="s">
        <v>1315</v>
      </c>
      <c r="B111" s="21" t="s">
        <v>213</v>
      </c>
      <c r="C111" s="26">
        <v>1257.2182154</v>
      </c>
      <c r="D111" s="7" t="str">
        <f t="shared" si="12"/>
        <v>N/A</v>
      </c>
      <c r="E111" s="26">
        <v>4824.8887021999999</v>
      </c>
      <c r="F111" s="7" t="str">
        <f t="shared" si="13"/>
        <v>N/A</v>
      </c>
      <c r="G111" s="26">
        <v>4364.8405217</v>
      </c>
      <c r="H111" s="7" t="str">
        <f t="shared" si="14"/>
        <v>N/A</v>
      </c>
      <c r="I111" s="8">
        <v>283.8</v>
      </c>
      <c r="J111" s="8">
        <v>-9.5299999999999994</v>
      </c>
      <c r="K111" s="25" t="s">
        <v>736</v>
      </c>
      <c r="L111" s="91" t="str">
        <f t="shared" si="15"/>
        <v>Yes</v>
      </c>
    </row>
    <row r="112" spans="1:12" ht="25" x14ac:dyDescent="0.25">
      <c r="A112" s="148" t="s">
        <v>570</v>
      </c>
      <c r="B112" s="21" t="s">
        <v>213</v>
      </c>
      <c r="C112" s="26">
        <v>144454479</v>
      </c>
      <c r="D112" s="7" t="str">
        <f t="shared" si="12"/>
        <v>N/A</v>
      </c>
      <c r="E112" s="26">
        <v>137485235</v>
      </c>
      <c r="F112" s="7" t="str">
        <f t="shared" si="13"/>
        <v>N/A</v>
      </c>
      <c r="G112" s="26">
        <v>176993665</v>
      </c>
      <c r="H112" s="7" t="str">
        <f t="shared" si="14"/>
        <v>N/A</v>
      </c>
      <c r="I112" s="8">
        <v>-4.82</v>
      </c>
      <c r="J112" s="8">
        <v>28.74</v>
      </c>
      <c r="K112" s="25" t="s">
        <v>736</v>
      </c>
      <c r="L112" s="91" t="str">
        <f t="shared" si="15"/>
        <v>Yes</v>
      </c>
    </row>
    <row r="113" spans="1:12" x14ac:dyDescent="0.25">
      <c r="A113" s="148" t="s">
        <v>571</v>
      </c>
      <c r="B113" s="21" t="s">
        <v>213</v>
      </c>
      <c r="C113" s="22">
        <v>37294</v>
      </c>
      <c r="D113" s="7" t="str">
        <f t="shared" si="12"/>
        <v>N/A</v>
      </c>
      <c r="E113" s="22">
        <v>8659</v>
      </c>
      <c r="F113" s="7" t="str">
        <f t="shared" si="13"/>
        <v>N/A</v>
      </c>
      <c r="G113" s="22">
        <v>10192</v>
      </c>
      <c r="H113" s="7" t="str">
        <f t="shared" si="14"/>
        <v>N/A</v>
      </c>
      <c r="I113" s="8">
        <v>-76.8</v>
      </c>
      <c r="J113" s="8">
        <v>17.7</v>
      </c>
      <c r="K113" s="25" t="s">
        <v>736</v>
      </c>
      <c r="L113" s="91" t="str">
        <f t="shared" si="15"/>
        <v>Yes</v>
      </c>
    </row>
    <row r="114" spans="1:12" ht="25" x14ac:dyDescent="0.25">
      <c r="A114" s="148" t="s">
        <v>1316</v>
      </c>
      <c r="B114" s="21" t="s">
        <v>213</v>
      </c>
      <c r="C114" s="26">
        <v>3873.3973025</v>
      </c>
      <c r="D114" s="7" t="str">
        <f t="shared" si="12"/>
        <v>N/A</v>
      </c>
      <c r="E114" s="26">
        <v>15877.726643</v>
      </c>
      <c r="F114" s="7" t="str">
        <f t="shared" si="13"/>
        <v>N/A</v>
      </c>
      <c r="G114" s="26">
        <v>17365.940443</v>
      </c>
      <c r="H114" s="7" t="str">
        <f t="shared" si="14"/>
        <v>N/A</v>
      </c>
      <c r="I114" s="8">
        <v>309.89999999999998</v>
      </c>
      <c r="J114" s="8">
        <v>9.3729999999999993</v>
      </c>
      <c r="K114" s="25" t="s">
        <v>736</v>
      </c>
      <c r="L114" s="91" t="str">
        <f t="shared" si="15"/>
        <v>Yes</v>
      </c>
    </row>
    <row r="115" spans="1:12" ht="25" x14ac:dyDescent="0.25">
      <c r="A115" s="148" t="s">
        <v>572</v>
      </c>
      <c r="B115" s="21" t="s">
        <v>213</v>
      </c>
      <c r="C115" s="26">
        <v>4283280</v>
      </c>
      <c r="D115" s="7" t="str">
        <f t="shared" si="12"/>
        <v>N/A</v>
      </c>
      <c r="E115" s="26">
        <v>1957750</v>
      </c>
      <c r="F115" s="7" t="str">
        <f t="shared" si="13"/>
        <v>N/A</v>
      </c>
      <c r="G115" s="26">
        <v>1816605</v>
      </c>
      <c r="H115" s="7" t="str">
        <f t="shared" si="14"/>
        <v>N/A</v>
      </c>
      <c r="I115" s="8">
        <v>-54.3</v>
      </c>
      <c r="J115" s="8">
        <v>-7.21</v>
      </c>
      <c r="K115" s="25" t="s">
        <v>736</v>
      </c>
      <c r="L115" s="91" t="str">
        <f t="shared" si="15"/>
        <v>Yes</v>
      </c>
    </row>
    <row r="116" spans="1:12" x14ac:dyDescent="0.25">
      <c r="A116" s="90" t="s">
        <v>573</v>
      </c>
      <c r="B116" s="21" t="s">
        <v>213</v>
      </c>
      <c r="C116" s="22">
        <v>6754</v>
      </c>
      <c r="D116" s="7" t="str">
        <f t="shared" si="12"/>
        <v>N/A</v>
      </c>
      <c r="E116" s="22">
        <v>2719</v>
      </c>
      <c r="F116" s="7" t="str">
        <f t="shared" si="13"/>
        <v>N/A</v>
      </c>
      <c r="G116" s="22">
        <v>2721</v>
      </c>
      <c r="H116" s="7" t="str">
        <f t="shared" si="14"/>
        <v>N/A</v>
      </c>
      <c r="I116" s="8">
        <v>-59.7</v>
      </c>
      <c r="J116" s="8">
        <v>7.3599999999999999E-2</v>
      </c>
      <c r="K116" s="25" t="s">
        <v>736</v>
      </c>
      <c r="L116" s="91" t="str">
        <f t="shared" si="15"/>
        <v>Yes</v>
      </c>
    </row>
    <row r="117" spans="1:12" ht="25" x14ac:dyDescent="0.25">
      <c r="A117" s="90" t="s">
        <v>1317</v>
      </c>
      <c r="B117" s="21" t="s">
        <v>213</v>
      </c>
      <c r="C117" s="26">
        <v>634.18418714999996</v>
      </c>
      <c r="D117" s="7" t="str">
        <f t="shared" si="12"/>
        <v>N/A</v>
      </c>
      <c r="E117" s="26">
        <v>720.02574475999995</v>
      </c>
      <c r="F117" s="7" t="str">
        <f t="shared" si="13"/>
        <v>N/A</v>
      </c>
      <c r="G117" s="26">
        <v>667.62403528000004</v>
      </c>
      <c r="H117" s="7" t="str">
        <f t="shared" si="14"/>
        <v>N/A</v>
      </c>
      <c r="I117" s="8">
        <v>13.54</v>
      </c>
      <c r="J117" s="8">
        <v>-7.28</v>
      </c>
      <c r="K117" s="25" t="s">
        <v>736</v>
      </c>
      <c r="L117" s="91" t="str">
        <f t="shared" si="15"/>
        <v>Yes</v>
      </c>
    </row>
    <row r="118" spans="1:12" ht="25" x14ac:dyDescent="0.25">
      <c r="A118" s="122" t="s">
        <v>574</v>
      </c>
      <c r="B118" s="21" t="s">
        <v>213</v>
      </c>
      <c r="C118" s="26">
        <v>0</v>
      </c>
      <c r="D118" s="7" t="str">
        <f t="shared" si="12"/>
        <v>N/A</v>
      </c>
      <c r="E118" s="26">
        <v>0</v>
      </c>
      <c r="F118" s="7" t="str">
        <f t="shared" si="13"/>
        <v>N/A</v>
      </c>
      <c r="G118" s="26">
        <v>0</v>
      </c>
      <c r="H118" s="7" t="str">
        <f t="shared" si="14"/>
        <v>N/A</v>
      </c>
      <c r="I118" s="8" t="s">
        <v>1747</v>
      </c>
      <c r="J118" s="8" t="s">
        <v>1747</v>
      </c>
      <c r="K118" s="25" t="s">
        <v>736</v>
      </c>
      <c r="L118" s="91" t="str">
        <f t="shared" si="15"/>
        <v>N/A</v>
      </c>
    </row>
    <row r="119" spans="1:12" x14ac:dyDescent="0.25">
      <c r="A119" s="122" t="s">
        <v>575</v>
      </c>
      <c r="B119" s="21" t="s">
        <v>213</v>
      </c>
      <c r="C119" s="22">
        <v>0</v>
      </c>
      <c r="D119" s="7" t="str">
        <f t="shared" si="12"/>
        <v>N/A</v>
      </c>
      <c r="E119" s="22">
        <v>0</v>
      </c>
      <c r="F119" s="7" t="str">
        <f t="shared" si="13"/>
        <v>N/A</v>
      </c>
      <c r="G119" s="22">
        <v>0</v>
      </c>
      <c r="H119" s="7" t="str">
        <f t="shared" si="14"/>
        <v>N/A</v>
      </c>
      <c r="I119" s="8" t="s">
        <v>1747</v>
      </c>
      <c r="J119" s="8" t="s">
        <v>1747</v>
      </c>
      <c r="K119" s="25" t="s">
        <v>736</v>
      </c>
      <c r="L119" s="91" t="str">
        <f t="shared" si="15"/>
        <v>N/A</v>
      </c>
    </row>
    <row r="120" spans="1:12" ht="25" x14ac:dyDescent="0.25">
      <c r="A120" s="122" t="s">
        <v>1318</v>
      </c>
      <c r="B120" s="21" t="s">
        <v>213</v>
      </c>
      <c r="C120" s="26" t="s">
        <v>1747</v>
      </c>
      <c r="D120" s="7" t="str">
        <f t="shared" si="12"/>
        <v>N/A</v>
      </c>
      <c r="E120" s="26" t="s">
        <v>1747</v>
      </c>
      <c r="F120" s="7" t="str">
        <f t="shared" si="13"/>
        <v>N/A</v>
      </c>
      <c r="G120" s="26" t="s">
        <v>1747</v>
      </c>
      <c r="H120" s="7" t="str">
        <f t="shared" si="14"/>
        <v>N/A</v>
      </c>
      <c r="I120" s="8" t="s">
        <v>1747</v>
      </c>
      <c r="J120" s="8" t="s">
        <v>1747</v>
      </c>
      <c r="K120" s="25" t="s">
        <v>736</v>
      </c>
      <c r="L120" s="91" t="str">
        <f t="shared" si="15"/>
        <v>N/A</v>
      </c>
    </row>
    <row r="121" spans="1:12" ht="25" x14ac:dyDescent="0.25">
      <c r="A121" s="122" t="s">
        <v>576</v>
      </c>
      <c r="B121" s="21" t="s">
        <v>213</v>
      </c>
      <c r="C121" s="26">
        <v>1538750</v>
      </c>
      <c r="D121" s="7" t="str">
        <f t="shared" si="12"/>
        <v>N/A</v>
      </c>
      <c r="E121" s="26">
        <v>964776</v>
      </c>
      <c r="F121" s="7" t="str">
        <f t="shared" si="13"/>
        <v>N/A</v>
      </c>
      <c r="G121" s="26">
        <v>1123812</v>
      </c>
      <c r="H121" s="7" t="str">
        <f t="shared" si="14"/>
        <v>N/A</v>
      </c>
      <c r="I121" s="8">
        <v>-37.299999999999997</v>
      </c>
      <c r="J121" s="8">
        <v>16.48</v>
      </c>
      <c r="K121" s="25" t="s">
        <v>736</v>
      </c>
      <c r="L121" s="91" t="str">
        <f t="shared" si="15"/>
        <v>Yes</v>
      </c>
    </row>
    <row r="122" spans="1:12" x14ac:dyDescent="0.25">
      <c r="A122" s="122" t="s">
        <v>577</v>
      </c>
      <c r="B122" s="21" t="s">
        <v>213</v>
      </c>
      <c r="C122" s="22">
        <v>1326</v>
      </c>
      <c r="D122" s="7" t="str">
        <f t="shared" si="12"/>
        <v>N/A</v>
      </c>
      <c r="E122" s="22">
        <v>701</v>
      </c>
      <c r="F122" s="7" t="str">
        <f t="shared" si="13"/>
        <v>N/A</v>
      </c>
      <c r="G122" s="22">
        <v>880</v>
      </c>
      <c r="H122" s="7" t="str">
        <f t="shared" si="14"/>
        <v>N/A</v>
      </c>
      <c r="I122" s="8">
        <v>-47.1</v>
      </c>
      <c r="J122" s="8">
        <v>25.53</v>
      </c>
      <c r="K122" s="25" t="s">
        <v>736</v>
      </c>
      <c r="L122" s="91" t="str">
        <f t="shared" si="15"/>
        <v>Yes</v>
      </c>
    </row>
    <row r="123" spans="1:12" ht="25" x14ac:dyDescent="0.25">
      <c r="A123" s="122" t="s">
        <v>1319</v>
      </c>
      <c r="B123" s="21" t="s">
        <v>213</v>
      </c>
      <c r="C123" s="26">
        <v>1160.4449471999999</v>
      </c>
      <c r="D123" s="7" t="str">
        <f t="shared" si="12"/>
        <v>N/A</v>
      </c>
      <c r="E123" s="26">
        <v>1376.2853067000001</v>
      </c>
      <c r="F123" s="7" t="str">
        <f t="shared" si="13"/>
        <v>N/A</v>
      </c>
      <c r="G123" s="26">
        <v>1277.0590909</v>
      </c>
      <c r="H123" s="7" t="str">
        <f t="shared" si="14"/>
        <v>N/A</v>
      </c>
      <c r="I123" s="8">
        <v>18.600000000000001</v>
      </c>
      <c r="J123" s="8">
        <v>-7.21</v>
      </c>
      <c r="K123" s="25" t="s">
        <v>736</v>
      </c>
      <c r="L123" s="91" t="str">
        <f t="shared" si="15"/>
        <v>Yes</v>
      </c>
    </row>
    <row r="124" spans="1:12" ht="25" x14ac:dyDescent="0.25">
      <c r="A124" s="122" t="s">
        <v>578</v>
      </c>
      <c r="B124" s="21" t="s">
        <v>213</v>
      </c>
      <c r="C124" s="26">
        <v>0</v>
      </c>
      <c r="D124" s="7" t="str">
        <f t="shared" si="12"/>
        <v>N/A</v>
      </c>
      <c r="E124" s="26">
        <v>0</v>
      </c>
      <c r="F124" s="7" t="str">
        <f t="shared" si="13"/>
        <v>N/A</v>
      </c>
      <c r="G124" s="26">
        <v>31076</v>
      </c>
      <c r="H124" s="7" t="str">
        <f t="shared" si="14"/>
        <v>N/A</v>
      </c>
      <c r="I124" s="8" t="s">
        <v>1747</v>
      </c>
      <c r="J124" s="8" t="s">
        <v>1747</v>
      </c>
      <c r="K124" s="25" t="s">
        <v>736</v>
      </c>
      <c r="L124" s="91" t="str">
        <f t="shared" si="15"/>
        <v>N/A</v>
      </c>
    </row>
    <row r="125" spans="1:12" x14ac:dyDescent="0.25">
      <c r="A125" s="114" t="s">
        <v>579</v>
      </c>
      <c r="B125" s="21" t="s">
        <v>213</v>
      </c>
      <c r="C125" s="22">
        <v>0</v>
      </c>
      <c r="D125" s="7" t="str">
        <f t="shared" si="12"/>
        <v>N/A</v>
      </c>
      <c r="E125" s="22">
        <v>0</v>
      </c>
      <c r="F125" s="7" t="str">
        <f t="shared" si="13"/>
        <v>N/A</v>
      </c>
      <c r="G125" s="22">
        <v>15</v>
      </c>
      <c r="H125" s="7" t="str">
        <f t="shared" si="14"/>
        <v>N/A</v>
      </c>
      <c r="I125" s="8" t="s">
        <v>1747</v>
      </c>
      <c r="J125" s="8" t="s">
        <v>1747</v>
      </c>
      <c r="K125" s="25" t="s">
        <v>736</v>
      </c>
      <c r="L125" s="91" t="str">
        <f t="shared" si="15"/>
        <v>N/A</v>
      </c>
    </row>
    <row r="126" spans="1:12" ht="25" x14ac:dyDescent="0.25">
      <c r="A126" s="114" t="s">
        <v>1320</v>
      </c>
      <c r="B126" s="21" t="s">
        <v>213</v>
      </c>
      <c r="C126" s="26" t="s">
        <v>1747</v>
      </c>
      <c r="D126" s="7" t="str">
        <f t="shared" si="12"/>
        <v>N/A</v>
      </c>
      <c r="E126" s="26" t="s">
        <v>1747</v>
      </c>
      <c r="F126" s="7" t="str">
        <f t="shared" si="13"/>
        <v>N/A</v>
      </c>
      <c r="G126" s="26">
        <v>2071.7333333000001</v>
      </c>
      <c r="H126" s="7" t="str">
        <f t="shared" si="14"/>
        <v>N/A</v>
      </c>
      <c r="I126" s="8" t="s">
        <v>1747</v>
      </c>
      <c r="J126" s="8" t="s">
        <v>1747</v>
      </c>
      <c r="K126" s="25" t="s">
        <v>736</v>
      </c>
      <c r="L126" s="91" t="str">
        <f t="shared" si="15"/>
        <v>N/A</v>
      </c>
    </row>
    <row r="127" spans="1:12" ht="25" x14ac:dyDescent="0.25">
      <c r="A127" s="114" t="s">
        <v>580</v>
      </c>
      <c r="B127" s="21" t="s">
        <v>213</v>
      </c>
      <c r="C127" s="26">
        <v>9705</v>
      </c>
      <c r="D127" s="7" t="str">
        <f t="shared" si="12"/>
        <v>N/A</v>
      </c>
      <c r="E127" s="26">
        <v>7516</v>
      </c>
      <c r="F127" s="7" t="str">
        <f t="shared" si="13"/>
        <v>N/A</v>
      </c>
      <c r="G127" s="26">
        <v>6164</v>
      </c>
      <c r="H127" s="7" t="str">
        <f t="shared" si="14"/>
        <v>N/A</v>
      </c>
      <c r="I127" s="8">
        <v>-22.6</v>
      </c>
      <c r="J127" s="8">
        <v>-18</v>
      </c>
      <c r="K127" s="25" t="s">
        <v>736</v>
      </c>
      <c r="L127" s="91" t="str">
        <f t="shared" si="15"/>
        <v>Yes</v>
      </c>
    </row>
    <row r="128" spans="1:12" x14ac:dyDescent="0.25">
      <c r="A128" s="114" t="s">
        <v>581</v>
      </c>
      <c r="B128" s="21" t="s">
        <v>213</v>
      </c>
      <c r="C128" s="22">
        <v>132</v>
      </c>
      <c r="D128" s="7" t="str">
        <f t="shared" si="12"/>
        <v>N/A</v>
      </c>
      <c r="E128" s="22">
        <v>97</v>
      </c>
      <c r="F128" s="7" t="str">
        <f t="shared" si="13"/>
        <v>N/A</v>
      </c>
      <c r="G128" s="22">
        <v>79</v>
      </c>
      <c r="H128" s="7" t="str">
        <f t="shared" si="14"/>
        <v>N/A</v>
      </c>
      <c r="I128" s="8">
        <v>-26.5</v>
      </c>
      <c r="J128" s="8">
        <v>-18.600000000000001</v>
      </c>
      <c r="K128" s="25" t="s">
        <v>736</v>
      </c>
      <c r="L128" s="91" t="str">
        <f t="shared" si="15"/>
        <v>Yes</v>
      </c>
    </row>
    <row r="129" spans="1:12" ht="25" x14ac:dyDescent="0.25">
      <c r="A129" s="114" t="s">
        <v>1321</v>
      </c>
      <c r="B129" s="21" t="s">
        <v>213</v>
      </c>
      <c r="C129" s="26">
        <v>73.522727273000001</v>
      </c>
      <c r="D129" s="7" t="str">
        <f t="shared" si="12"/>
        <v>N/A</v>
      </c>
      <c r="E129" s="26">
        <v>77.484536082000005</v>
      </c>
      <c r="F129" s="7" t="str">
        <f t="shared" si="13"/>
        <v>N/A</v>
      </c>
      <c r="G129" s="26">
        <v>78.025316455999999</v>
      </c>
      <c r="H129" s="7" t="str">
        <f t="shared" si="14"/>
        <v>N/A</v>
      </c>
      <c r="I129" s="8">
        <v>5.3890000000000002</v>
      </c>
      <c r="J129" s="8">
        <v>0.69789999999999996</v>
      </c>
      <c r="K129" s="25" t="s">
        <v>736</v>
      </c>
      <c r="L129" s="91" t="str">
        <f t="shared" si="15"/>
        <v>Yes</v>
      </c>
    </row>
    <row r="130" spans="1:12" x14ac:dyDescent="0.25">
      <c r="A130" s="114" t="s">
        <v>582</v>
      </c>
      <c r="B130" s="21" t="s">
        <v>213</v>
      </c>
      <c r="C130" s="26">
        <v>5825863</v>
      </c>
      <c r="D130" s="7" t="str">
        <f t="shared" si="12"/>
        <v>N/A</v>
      </c>
      <c r="E130" s="26">
        <v>2172523</v>
      </c>
      <c r="F130" s="7" t="str">
        <f t="shared" si="13"/>
        <v>N/A</v>
      </c>
      <c r="G130" s="26">
        <v>2169737</v>
      </c>
      <c r="H130" s="7" t="str">
        <f t="shared" si="14"/>
        <v>N/A</v>
      </c>
      <c r="I130" s="8">
        <v>-62.7</v>
      </c>
      <c r="J130" s="8">
        <v>-0.128</v>
      </c>
      <c r="K130" s="25" t="s">
        <v>736</v>
      </c>
      <c r="L130" s="91" t="str">
        <f t="shared" si="15"/>
        <v>Yes</v>
      </c>
    </row>
    <row r="131" spans="1:12" x14ac:dyDescent="0.25">
      <c r="A131" s="114" t="s">
        <v>583</v>
      </c>
      <c r="B131" s="21" t="s">
        <v>213</v>
      </c>
      <c r="C131" s="22">
        <v>635</v>
      </c>
      <c r="D131" s="7" t="str">
        <f t="shared" si="12"/>
        <v>N/A</v>
      </c>
      <c r="E131" s="22">
        <v>196</v>
      </c>
      <c r="F131" s="7" t="str">
        <f t="shared" si="13"/>
        <v>N/A</v>
      </c>
      <c r="G131" s="22">
        <v>197</v>
      </c>
      <c r="H131" s="7" t="str">
        <f t="shared" si="14"/>
        <v>N/A</v>
      </c>
      <c r="I131" s="8">
        <v>-69.099999999999994</v>
      </c>
      <c r="J131" s="8">
        <v>0.51019999999999999</v>
      </c>
      <c r="K131" s="25" t="s">
        <v>736</v>
      </c>
      <c r="L131" s="91" t="str">
        <f t="shared" si="15"/>
        <v>Yes</v>
      </c>
    </row>
    <row r="132" spans="1:12" x14ac:dyDescent="0.25">
      <c r="A132" s="114" t="s">
        <v>1322</v>
      </c>
      <c r="B132" s="21" t="s">
        <v>213</v>
      </c>
      <c r="C132" s="26">
        <v>9174.5874015999998</v>
      </c>
      <c r="D132" s="7" t="str">
        <f t="shared" si="12"/>
        <v>N/A</v>
      </c>
      <c r="E132" s="26">
        <v>11084.301020000001</v>
      </c>
      <c r="F132" s="7" t="str">
        <f t="shared" si="13"/>
        <v>N/A</v>
      </c>
      <c r="G132" s="26">
        <v>11013.893400999999</v>
      </c>
      <c r="H132" s="7" t="str">
        <f t="shared" si="14"/>
        <v>N/A</v>
      </c>
      <c r="I132" s="8">
        <v>20.82</v>
      </c>
      <c r="J132" s="8">
        <v>-0.63500000000000001</v>
      </c>
      <c r="K132" s="25" t="s">
        <v>736</v>
      </c>
      <c r="L132" s="91" t="str">
        <f t="shared" si="15"/>
        <v>Yes</v>
      </c>
    </row>
    <row r="133" spans="1:12" ht="25" x14ac:dyDescent="0.25">
      <c r="A133" s="114" t="s">
        <v>584</v>
      </c>
      <c r="B133" s="21" t="s">
        <v>213</v>
      </c>
      <c r="C133" s="26">
        <v>1440803</v>
      </c>
      <c r="D133" s="7" t="str">
        <f t="shared" si="12"/>
        <v>N/A</v>
      </c>
      <c r="E133" s="26">
        <v>446582</v>
      </c>
      <c r="F133" s="7" t="str">
        <f t="shared" si="13"/>
        <v>N/A</v>
      </c>
      <c r="G133" s="26">
        <v>713176</v>
      </c>
      <c r="H133" s="7" t="str">
        <f t="shared" si="14"/>
        <v>N/A</v>
      </c>
      <c r="I133" s="8">
        <v>-69</v>
      </c>
      <c r="J133" s="8">
        <v>59.7</v>
      </c>
      <c r="K133" s="25" t="s">
        <v>736</v>
      </c>
      <c r="L133" s="91" t="str">
        <f>IF(J133="Div by 0", "N/A", IF(OR(J133="N/A",K133="N/A"),"N/A", IF(J133&gt;VALUE(MID(K133,1,2)), "No", IF(J133&lt;-1*VALUE(MID(K133,1,2)), "No", "Yes"))))</f>
        <v>No</v>
      </c>
    </row>
    <row r="134" spans="1:12" x14ac:dyDescent="0.25">
      <c r="A134" s="114" t="s">
        <v>585</v>
      </c>
      <c r="B134" s="21" t="s">
        <v>213</v>
      </c>
      <c r="C134" s="22">
        <v>11897</v>
      </c>
      <c r="D134" s="7" t="str">
        <f t="shared" si="12"/>
        <v>N/A</v>
      </c>
      <c r="E134" s="22">
        <v>2728</v>
      </c>
      <c r="F134" s="7" t="str">
        <f t="shared" si="13"/>
        <v>N/A</v>
      </c>
      <c r="G134" s="22">
        <v>3541</v>
      </c>
      <c r="H134" s="7" t="str">
        <f t="shared" si="14"/>
        <v>N/A</v>
      </c>
      <c r="I134" s="8">
        <v>-77.099999999999994</v>
      </c>
      <c r="J134" s="8">
        <v>29.8</v>
      </c>
      <c r="K134" s="25" t="s">
        <v>736</v>
      </c>
      <c r="L134" s="91" t="str">
        <f t="shared" ref="L134:L138" si="16">IF(J134="Div by 0", "N/A", IF(OR(J134="N/A",K134="N/A"),"N/A", IF(J134&gt;VALUE(MID(K134,1,2)), "No", IF(J134&lt;-1*VALUE(MID(K134,1,2)), "No", "Yes"))))</f>
        <v>Yes</v>
      </c>
    </row>
    <row r="135" spans="1:12" ht="25" x14ac:dyDescent="0.25">
      <c r="A135" s="114" t="s">
        <v>1323</v>
      </c>
      <c r="B135" s="21" t="s">
        <v>213</v>
      </c>
      <c r="C135" s="26">
        <v>121.10641338000001</v>
      </c>
      <c r="D135" s="7" t="str">
        <f t="shared" si="12"/>
        <v>N/A</v>
      </c>
      <c r="E135" s="26">
        <v>163.70307918</v>
      </c>
      <c r="F135" s="7" t="str">
        <f t="shared" si="13"/>
        <v>N/A</v>
      </c>
      <c r="G135" s="26">
        <v>201.40525274999999</v>
      </c>
      <c r="H135" s="7" t="str">
        <f t="shared" si="14"/>
        <v>N/A</v>
      </c>
      <c r="I135" s="8">
        <v>35.17</v>
      </c>
      <c r="J135" s="8">
        <v>23.03</v>
      </c>
      <c r="K135" s="25" t="s">
        <v>736</v>
      </c>
      <c r="L135" s="91" t="str">
        <f t="shared" si="16"/>
        <v>Yes</v>
      </c>
    </row>
    <row r="136" spans="1:12" ht="25" x14ac:dyDescent="0.25">
      <c r="A136" s="114" t="s">
        <v>586</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736</v>
      </c>
      <c r="L136" s="91" t="str">
        <f t="shared" si="16"/>
        <v>N/A</v>
      </c>
    </row>
    <row r="137" spans="1:12" x14ac:dyDescent="0.25">
      <c r="A137" s="114" t="s">
        <v>587</v>
      </c>
      <c r="B137" s="21" t="s">
        <v>213</v>
      </c>
      <c r="C137" s="22">
        <v>0</v>
      </c>
      <c r="D137" s="7" t="str">
        <f t="shared" si="17"/>
        <v>N/A</v>
      </c>
      <c r="E137" s="22">
        <v>0</v>
      </c>
      <c r="F137" s="7" t="str">
        <f t="shared" si="18"/>
        <v>N/A</v>
      </c>
      <c r="G137" s="22">
        <v>0</v>
      </c>
      <c r="H137" s="7" t="str">
        <f t="shared" si="19"/>
        <v>N/A</v>
      </c>
      <c r="I137" s="8" t="s">
        <v>1747</v>
      </c>
      <c r="J137" s="8" t="s">
        <v>1747</v>
      </c>
      <c r="K137" s="25" t="s">
        <v>736</v>
      </c>
      <c r="L137" s="91" t="str">
        <f t="shared" si="16"/>
        <v>N/A</v>
      </c>
    </row>
    <row r="138" spans="1:12" ht="25" x14ac:dyDescent="0.25">
      <c r="A138" s="114" t="s">
        <v>1324</v>
      </c>
      <c r="B138" s="21" t="s">
        <v>213</v>
      </c>
      <c r="C138" s="26" t="s">
        <v>1747</v>
      </c>
      <c r="D138" s="7" t="str">
        <f t="shared" si="17"/>
        <v>N/A</v>
      </c>
      <c r="E138" s="26" t="s">
        <v>1747</v>
      </c>
      <c r="F138" s="7" t="str">
        <f t="shared" si="18"/>
        <v>N/A</v>
      </c>
      <c r="G138" s="26" t="s">
        <v>1747</v>
      </c>
      <c r="H138" s="7" t="str">
        <f t="shared" si="19"/>
        <v>N/A</v>
      </c>
      <c r="I138" s="8" t="s">
        <v>1747</v>
      </c>
      <c r="J138" s="8" t="s">
        <v>1747</v>
      </c>
      <c r="K138" s="25" t="s">
        <v>736</v>
      </c>
      <c r="L138" s="91" t="str">
        <f t="shared" si="16"/>
        <v>N/A</v>
      </c>
    </row>
    <row r="139" spans="1:12" ht="25" x14ac:dyDescent="0.25">
      <c r="A139" s="114" t="s">
        <v>588</v>
      </c>
      <c r="B139" s="21" t="s">
        <v>213</v>
      </c>
      <c r="C139" s="26">
        <v>25210181</v>
      </c>
      <c r="D139" s="7" t="str">
        <f t="shared" si="17"/>
        <v>N/A</v>
      </c>
      <c r="E139" s="26">
        <v>20293854</v>
      </c>
      <c r="F139" s="7" t="str">
        <f t="shared" si="18"/>
        <v>N/A</v>
      </c>
      <c r="G139" s="26">
        <v>20440292</v>
      </c>
      <c r="H139" s="7" t="str">
        <f t="shared" si="19"/>
        <v>N/A</v>
      </c>
      <c r="I139" s="8">
        <v>-19.5</v>
      </c>
      <c r="J139" s="8">
        <v>0.72160000000000002</v>
      </c>
      <c r="K139" s="25" t="s">
        <v>736</v>
      </c>
      <c r="L139" s="91" t="str">
        <f t="shared" ref="L139:L150" si="20">IF(J139="Div by 0", "N/A", IF(K139="N/A","N/A", IF(J139&gt;VALUE(MID(K139,1,2)), "No", IF(J139&lt;-1*VALUE(MID(K139,1,2)), "No", "Yes"))))</f>
        <v>Yes</v>
      </c>
    </row>
    <row r="140" spans="1:12" x14ac:dyDescent="0.25">
      <c r="A140" s="114" t="s">
        <v>589</v>
      </c>
      <c r="B140" s="21" t="s">
        <v>213</v>
      </c>
      <c r="C140" s="22">
        <v>23973</v>
      </c>
      <c r="D140" s="7" t="str">
        <f t="shared" si="17"/>
        <v>N/A</v>
      </c>
      <c r="E140" s="22">
        <v>8976</v>
      </c>
      <c r="F140" s="7" t="str">
        <f t="shared" si="18"/>
        <v>N/A</v>
      </c>
      <c r="G140" s="22">
        <v>9571</v>
      </c>
      <c r="H140" s="7" t="str">
        <f t="shared" si="19"/>
        <v>N/A</v>
      </c>
      <c r="I140" s="8">
        <v>-62.6</v>
      </c>
      <c r="J140" s="8">
        <v>6.6289999999999996</v>
      </c>
      <c r="K140" s="25" t="s">
        <v>736</v>
      </c>
      <c r="L140" s="91" t="str">
        <f t="shared" si="20"/>
        <v>Yes</v>
      </c>
    </row>
    <row r="141" spans="1:12" ht="25" x14ac:dyDescent="0.25">
      <c r="A141" s="114" t="s">
        <v>1325</v>
      </c>
      <c r="B141" s="21" t="s">
        <v>213</v>
      </c>
      <c r="C141" s="26">
        <v>1051.6072664999999</v>
      </c>
      <c r="D141" s="7" t="str">
        <f t="shared" si="17"/>
        <v>N/A</v>
      </c>
      <c r="E141" s="26">
        <v>2260.901738</v>
      </c>
      <c r="F141" s="7" t="str">
        <f t="shared" si="18"/>
        <v>N/A</v>
      </c>
      <c r="G141" s="26">
        <v>2135.6485216000001</v>
      </c>
      <c r="H141" s="7" t="str">
        <f t="shared" si="19"/>
        <v>N/A</v>
      </c>
      <c r="I141" s="8">
        <v>115</v>
      </c>
      <c r="J141" s="8">
        <v>-5.54</v>
      </c>
      <c r="K141" s="25" t="s">
        <v>736</v>
      </c>
      <c r="L141" s="91" t="str">
        <f t="shared" si="20"/>
        <v>Yes</v>
      </c>
    </row>
    <row r="142" spans="1:12" ht="25" x14ac:dyDescent="0.25">
      <c r="A142" s="114" t="s">
        <v>590</v>
      </c>
      <c r="B142" s="21" t="s">
        <v>213</v>
      </c>
      <c r="C142" s="26">
        <v>53299261</v>
      </c>
      <c r="D142" s="7" t="str">
        <f t="shared" si="17"/>
        <v>N/A</v>
      </c>
      <c r="E142" s="26">
        <v>51902235</v>
      </c>
      <c r="F142" s="7" t="str">
        <f t="shared" si="18"/>
        <v>N/A</v>
      </c>
      <c r="G142" s="26">
        <v>54397932</v>
      </c>
      <c r="H142" s="7" t="str">
        <f t="shared" si="19"/>
        <v>N/A</v>
      </c>
      <c r="I142" s="8">
        <v>-2.62</v>
      </c>
      <c r="J142" s="8">
        <v>4.8079999999999998</v>
      </c>
      <c r="K142" s="25" t="s">
        <v>736</v>
      </c>
      <c r="L142" s="91" t="str">
        <f t="shared" si="20"/>
        <v>Yes</v>
      </c>
    </row>
    <row r="143" spans="1:12" x14ac:dyDescent="0.25">
      <c r="A143" s="90" t="s">
        <v>591</v>
      </c>
      <c r="B143" s="21" t="s">
        <v>213</v>
      </c>
      <c r="C143" s="22">
        <v>1013</v>
      </c>
      <c r="D143" s="7" t="str">
        <f t="shared" si="17"/>
        <v>N/A</v>
      </c>
      <c r="E143" s="22">
        <v>940</v>
      </c>
      <c r="F143" s="7" t="str">
        <f t="shared" si="18"/>
        <v>N/A</v>
      </c>
      <c r="G143" s="22">
        <v>1010</v>
      </c>
      <c r="H143" s="7" t="str">
        <f t="shared" si="19"/>
        <v>N/A</v>
      </c>
      <c r="I143" s="8">
        <v>-7.21</v>
      </c>
      <c r="J143" s="8">
        <v>7.4470000000000001</v>
      </c>
      <c r="K143" s="25" t="s">
        <v>736</v>
      </c>
      <c r="L143" s="91" t="str">
        <f t="shared" si="20"/>
        <v>Yes</v>
      </c>
    </row>
    <row r="144" spans="1:12" ht="25" x14ac:dyDescent="0.25">
      <c r="A144" s="90" t="s">
        <v>1326</v>
      </c>
      <c r="B144" s="21" t="s">
        <v>213</v>
      </c>
      <c r="C144" s="26">
        <v>52615.262585999997</v>
      </c>
      <c r="D144" s="7" t="str">
        <f t="shared" si="17"/>
        <v>N/A</v>
      </c>
      <c r="E144" s="26">
        <v>55215.143617000002</v>
      </c>
      <c r="F144" s="7" t="str">
        <f t="shared" si="18"/>
        <v>N/A</v>
      </c>
      <c r="G144" s="26">
        <v>53859.338614</v>
      </c>
      <c r="H144" s="7" t="str">
        <f t="shared" si="19"/>
        <v>N/A</v>
      </c>
      <c r="I144" s="8">
        <v>4.9409999999999998</v>
      </c>
      <c r="J144" s="8">
        <v>-2.46</v>
      </c>
      <c r="K144" s="25" t="s">
        <v>736</v>
      </c>
      <c r="L144" s="91" t="str">
        <f t="shared" si="20"/>
        <v>Yes</v>
      </c>
    </row>
    <row r="145" spans="1:12" ht="25" x14ac:dyDescent="0.25">
      <c r="A145" s="114" t="s">
        <v>592</v>
      </c>
      <c r="B145" s="21" t="s">
        <v>213</v>
      </c>
      <c r="C145" s="26">
        <v>21977422</v>
      </c>
      <c r="D145" s="7" t="str">
        <f t="shared" si="17"/>
        <v>N/A</v>
      </c>
      <c r="E145" s="26">
        <v>21336340</v>
      </c>
      <c r="F145" s="7" t="str">
        <f t="shared" si="18"/>
        <v>N/A</v>
      </c>
      <c r="G145" s="26">
        <v>26304339</v>
      </c>
      <c r="H145" s="7" t="str">
        <f t="shared" si="19"/>
        <v>N/A</v>
      </c>
      <c r="I145" s="8">
        <v>-2.92</v>
      </c>
      <c r="J145" s="8">
        <v>23.28</v>
      </c>
      <c r="K145" s="25" t="s">
        <v>736</v>
      </c>
      <c r="L145" s="91" t="str">
        <f t="shared" si="20"/>
        <v>Yes</v>
      </c>
    </row>
    <row r="146" spans="1:12" x14ac:dyDescent="0.25">
      <c r="A146" s="114" t="s">
        <v>593</v>
      </c>
      <c r="B146" s="21" t="s">
        <v>213</v>
      </c>
      <c r="C146" s="22">
        <v>11312</v>
      </c>
      <c r="D146" s="7" t="str">
        <f t="shared" si="17"/>
        <v>N/A</v>
      </c>
      <c r="E146" s="22">
        <v>4463</v>
      </c>
      <c r="F146" s="7" t="str">
        <f t="shared" si="18"/>
        <v>N/A</v>
      </c>
      <c r="G146" s="22">
        <v>4880</v>
      </c>
      <c r="H146" s="7" t="str">
        <f t="shared" si="19"/>
        <v>N/A</v>
      </c>
      <c r="I146" s="8">
        <v>-60.5</v>
      </c>
      <c r="J146" s="8">
        <v>9.343</v>
      </c>
      <c r="K146" s="25" t="s">
        <v>736</v>
      </c>
      <c r="L146" s="91" t="str">
        <f t="shared" si="20"/>
        <v>Yes</v>
      </c>
    </row>
    <row r="147" spans="1:12" ht="25" x14ac:dyDescent="0.25">
      <c r="A147" s="114" t="s">
        <v>1327</v>
      </c>
      <c r="B147" s="21" t="s">
        <v>213</v>
      </c>
      <c r="C147" s="26">
        <v>1942.8414074</v>
      </c>
      <c r="D147" s="7" t="str">
        <f t="shared" si="17"/>
        <v>N/A</v>
      </c>
      <c r="E147" s="26">
        <v>4780.7170065</v>
      </c>
      <c r="F147" s="7" t="str">
        <f t="shared" si="18"/>
        <v>N/A</v>
      </c>
      <c r="G147" s="26">
        <v>5390.2334016000004</v>
      </c>
      <c r="H147" s="7" t="str">
        <f t="shared" si="19"/>
        <v>N/A</v>
      </c>
      <c r="I147" s="8">
        <v>146.1</v>
      </c>
      <c r="J147" s="8">
        <v>12.75</v>
      </c>
      <c r="K147" s="25" t="s">
        <v>736</v>
      </c>
      <c r="L147" s="91" t="str">
        <f t="shared" si="20"/>
        <v>Yes</v>
      </c>
    </row>
    <row r="148" spans="1:12" ht="25" x14ac:dyDescent="0.25">
      <c r="A148" s="114" t="s">
        <v>594</v>
      </c>
      <c r="B148" s="21" t="s">
        <v>213</v>
      </c>
      <c r="C148" s="26">
        <v>11442895</v>
      </c>
      <c r="D148" s="7" t="str">
        <f t="shared" si="17"/>
        <v>N/A</v>
      </c>
      <c r="E148" s="26">
        <v>30780723</v>
      </c>
      <c r="F148" s="7" t="str">
        <f t="shared" si="18"/>
        <v>N/A</v>
      </c>
      <c r="G148" s="26">
        <v>31860972</v>
      </c>
      <c r="H148" s="7" t="str">
        <f t="shared" si="19"/>
        <v>N/A</v>
      </c>
      <c r="I148" s="8">
        <v>169</v>
      </c>
      <c r="J148" s="8">
        <v>3.5089999999999999</v>
      </c>
      <c r="K148" s="25" t="s">
        <v>736</v>
      </c>
      <c r="L148" s="91" t="str">
        <f t="shared" si="20"/>
        <v>Yes</v>
      </c>
    </row>
    <row r="149" spans="1:12" x14ac:dyDescent="0.25">
      <c r="A149" s="114" t="s">
        <v>595</v>
      </c>
      <c r="B149" s="21" t="s">
        <v>213</v>
      </c>
      <c r="C149" s="22">
        <v>1114</v>
      </c>
      <c r="D149" s="7" t="str">
        <f t="shared" si="17"/>
        <v>N/A</v>
      </c>
      <c r="E149" s="22">
        <v>2551</v>
      </c>
      <c r="F149" s="7" t="str">
        <f t="shared" si="18"/>
        <v>N/A</v>
      </c>
      <c r="G149" s="22">
        <v>2678</v>
      </c>
      <c r="H149" s="7" t="str">
        <f t="shared" si="19"/>
        <v>N/A</v>
      </c>
      <c r="I149" s="8">
        <v>129</v>
      </c>
      <c r="J149" s="8">
        <v>4.9779999999999998</v>
      </c>
      <c r="K149" s="25" t="s">
        <v>736</v>
      </c>
      <c r="L149" s="91" t="str">
        <f t="shared" si="20"/>
        <v>Yes</v>
      </c>
    </row>
    <row r="150" spans="1:12" ht="25" x14ac:dyDescent="0.25">
      <c r="A150" s="122" t="s">
        <v>1328</v>
      </c>
      <c r="B150" s="21" t="s">
        <v>213</v>
      </c>
      <c r="C150" s="26">
        <v>10271.898563999999</v>
      </c>
      <c r="D150" s="7" t="str">
        <f t="shared" si="17"/>
        <v>N/A</v>
      </c>
      <c r="E150" s="26">
        <v>12066.139945000001</v>
      </c>
      <c r="F150" s="7" t="str">
        <f t="shared" si="18"/>
        <v>N/A</v>
      </c>
      <c r="G150" s="26">
        <v>11897.300971000001</v>
      </c>
      <c r="H150" s="7" t="str">
        <f t="shared" si="19"/>
        <v>N/A</v>
      </c>
      <c r="I150" s="8">
        <v>17.47</v>
      </c>
      <c r="J150" s="8">
        <v>-1.4</v>
      </c>
      <c r="K150" s="25" t="s">
        <v>736</v>
      </c>
      <c r="L150" s="91" t="str">
        <f t="shared" si="20"/>
        <v>Yes</v>
      </c>
    </row>
    <row r="151" spans="1:12" x14ac:dyDescent="0.25">
      <c r="A151" s="122" t="s">
        <v>1329</v>
      </c>
      <c r="B151" s="21" t="s">
        <v>213</v>
      </c>
      <c r="C151" s="26">
        <v>1408.9483267000001</v>
      </c>
      <c r="D151" s="7" t="str">
        <f t="shared" ref="D151:D170" si="21">IF($B151="N/A","N/A",IF(C151&gt;10,"No",IF(C151&lt;-10,"No","Yes")))</f>
        <v>N/A</v>
      </c>
      <c r="E151" s="26">
        <v>3188.8414852999999</v>
      </c>
      <c r="F151" s="7" t="str">
        <f t="shared" ref="F151:F170" si="22">IF($B151="N/A","N/A",IF(E151&gt;10,"No",IF(E151&lt;-10,"No","Yes")))</f>
        <v>N/A</v>
      </c>
      <c r="G151" s="26">
        <v>6481.5916854999996</v>
      </c>
      <c r="H151" s="7" t="str">
        <f t="shared" ref="H151:H170" si="23">IF($B151="N/A","N/A",IF(G151&gt;10,"No",IF(G151&lt;-10,"No","Yes")))</f>
        <v>N/A</v>
      </c>
      <c r="I151" s="8">
        <v>126.3</v>
      </c>
      <c r="J151" s="8">
        <v>103.3</v>
      </c>
      <c r="K151" s="25" t="s">
        <v>736</v>
      </c>
      <c r="L151" s="91" t="str">
        <f t="shared" ref="L151:L170" si="24">IF(J151="Div by 0", "N/A", IF(K151="N/A","N/A", IF(J151&gt;VALUE(MID(K151,1,2)), "No", IF(J151&lt;-1*VALUE(MID(K151,1,2)), "No", "Yes"))))</f>
        <v>No</v>
      </c>
    </row>
    <row r="152" spans="1:12" ht="25" x14ac:dyDescent="0.25">
      <c r="A152" s="122" t="s">
        <v>1330</v>
      </c>
      <c r="B152" s="21" t="s">
        <v>213</v>
      </c>
      <c r="C152" s="26">
        <v>3474.9895013</v>
      </c>
      <c r="D152" s="7" t="str">
        <f t="shared" si="21"/>
        <v>N/A</v>
      </c>
      <c r="E152" s="26">
        <v>3212.0783698999999</v>
      </c>
      <c r="F152" s="7" t="str">
        <f t="shared" si="22"/>
        <v>N/A</v>
      </c>
      <c r="G152" s="26">
        <v>5404.8998548999998</v>
      </c>
      <c r="H152" s="7" t="str">
        <f t="shared" si="23"/>
        <v>N/A</v>
      </c>
      <c r="I152" s="8">
        <v>-7.57</v>
      </c>
      <c r="J152" s="8">
        <v>68.27</v>
      </c>
      <c r="K152" s="25" t="s">
        <v>736</v>
      </c>
      <c r="L152" s="91" t="str">
        <f t="shared" si="24"/>
        <v>No</v>
      </c>
    </row>
    <row r="153" spans="1:12" ht="25" x14ac:dyDescent="0.25">
      <c r="A153" s="122" t="s">
        <v>1331</v>
      </c>
      <c r="B153" s="21" t="s">
        <v>213</v>
      </c>
      <c r="C153" s="26">
        <v>4510.9425781999998</v>
      </c>
      <c r="D153" s="7" t="str">
        <f t="shared" si="21"/>
        <v>N/A</v>
      </c>
      <c r="E153" s="26">
        <v>3574.0867165999998</v>
      </c>
      <c r="F153" s="7" t="str">
        <f t="shared" si="22"/>
        <v>N/A</v>
      </c>
      <c r="G153" s="26">
        <v>7185.9613342000002</v>
      </c>
      <c r="H153" s="7" t="str">
        <f t="shared" si="23"/>
        <v>N/A</v>
      </c>
      <c r="I153" s="8">
        <v>-20.8</v>
      </c>
      <c r="J153" s="8">
        <v>101.1</v>
      </c>
      <c r="K153" s="25" t="s">
        <v>736</v>
      </c>
      <c r="L153" s="91" t="str">
        <f t="shared" si="24"/>
        <v>No</v>
      </c>
    </row>
    <row r="154" spans="1:12" ht="25" x14ac:dyDescent="0.25">
      <c r="A154" s="122" t="s">
        <v>1332</v>
      </c>
      <c r="B154" s="21" t="s">
        <v>213</v>
      </c>
      <c r="C154" s="26">
        <v>268.35258720000002</v>
      </c>
      <c r="D154" s="7" t="str">
        <f t="shared" si="21"/>
        <v>N/A</v>
      </c>
      <c r="E154" s="26">
        <v>1164.5964643</v>
      </c>
      <c r="F154" s="7" t="str">
        <f t="shared" si="22"/>
        <v>N/A</v>
      </c>
      <c r="G154" s="26">
        <v>1572.2794663</v>
      </c>
      <c r="H154" s="7" t="str">
        <f t="shared" si="23"/>
        <v>N/A</v>
      </c>
      <c r="I154" s="8">
        <v>334</v>
      </c>
      <c r="J154" s="8">
        <v>35.01</v>
      </c>
      <c r="K154" s="25" t="s">
        <v>736</v>
      </c>
      <c r="L154" s="91" t="str">
        <f t="shared" si="24"/>
        <v>No</v>
      </c>
    </row>
    <row r="155" spans="1:12" ht="25" x14ac:dyDescent="0.25">
      <c r="A155" s="114" t="s">
        <v>1333</v>
      </c>
      <c r="B155" s="21" t="s">
        <v>213</v>
      </c>
      <c r="C155" s="26">
        <v>1156.2588456999999</v>
      </c>
      <c r="D155" s="7" t="str">
        <f t="shared" si="21"/>
        <v>N/A</v>
      </c>
      <c r="E155" s="26">
        <v>2320.1635388999998</v>
      </c>
      <c r="F155" s="7" t="str">
        <f t="shared" si="22"/>
        <v>N/A</v>
      </c>
      <c r="G155" s="26">
        <v>5184.2070464999997</v>
      </c>
      <c r="H155" s="7" t="str">
        <f t="shared" si="23"/>
        <v>N/A</v>
      </c>
      <c r="I155" s="8">
        <v>100.7</v>
      </c>
      <c r="J155" s="8">
        <v>123.4</v>
      </c>
      <c r="K155" s="25" t="s">
        <v>736</v>
      </c>
      <c r="L155" s="91" t="str">
        <f t="shared" si="24"/>
        <v>No</v>
      </c>
    </row>
    <row r="156" spans="1:12" x14ac:dyDescent="0.25">
      <c r="A156" s="114" t="s">
        <v>1334</v>
      </c>
      <c r="B156" s="21" t="s">
        <v>213</v>
      </c>
      <c r="C156" s="26">
        <v>1135.2519445999999</v>
      </c>
      <c r="D156" s="7" t="str">
        <f t="shared" si="21"/>
        <v>N/A</v>
      </c>
      <c r="E156" s="26">
        <v>6453.2770524999996</v>
      </c>
      <c r="F156" s="7" t="str">
        <f t="shared" si="22"/>
        <v>N/A</v>
      </c>
      <c r="G156" s="26">
        <v>6595.9329373999999</v>
      </c>
      <c r="H156" s="7" t="str">
        <f t="shared" si="23"/>
        <v>N/A</v>
      </c>
      <c r="I156" s="8">
        <v>468.4</v>
      </c>
      <c r="J156" s="8">
        <v>2.2109999999999999</v>
      </c>
      <c r="K156" s="25" t="s">
        <v>736</v>
      </c>
      <c r="L156" s="91" t="str">
        <f t="shared" si="24"/>
        <v>Yes</v>
      </c>
    </row>
    <row r="157" spans="1:12" ht="25" x14ac:dyDescent="0.25">
      <c r="A157" s="114" t="s">
        <v>1335</v>
      </c>
      <c r="B157" s="21" t="s">
        <v>213</v>
      </c>
      <c r="C157" s="26">
        <v>17233.145669000001</v>
      </c>
      <c r="D157" s="7" t="str">
        <f t="shared" si="21"/>
        <v>N/A</v>
      </c>
      <c r="E157" s="26">
        <v>22330.376176000002</v>
      </c>
      <c r="F157" s="7" t="str">
        <f t="shared" si="22"/>
        <v>N/A</v>
      </c>
      <c r="G157" s="26">
        <v>22544.834543000001</v>
      </c>
      <c r="H157" s="7" t="str">
        <f t="shared" si="23"/>
        <v>N/A</v>
      </c>
      <c r="I157" s="8">
        <v>29.58</v>
      </c>
      <c r="J157" s="8">
        <v>0.96040000000000003</v>
      </c>
      <c r="K157" s="25" t="s">
        <v>736</v>
      </c>
      <c r="L157" s="91" t="str">
        <f t="shared" si="24"/>
        <v>Yes</v>
      </c>
    </row>
    <row r="158" spans="1:12" ht="25" x14ac:dyDescent="0.25">
      <c r="A158" s="114" t="s">
        <v>1336</v>
      </c>
      <c r="B158" s="21" t="s">
        <v>213</v>
      </c>
      <c r="C158" s="26">
        <v>5038.2329262000003</v>
      </c>
      <c r="D158" s="7" t="str">
        <f t="shared" si="21"/>
        <v>N/A</v>
      </c>
      <c r="E158" s="26">
        <v>7567.1977138000002</v>
      </c>
      <c r="F158" s="7" t="str">
        <f t="shared" si="22"/>
        <v>N/A</v>
      </c>
      <c r="G158" s="26">
        <v>7417.8245065000001</v>
      </c>
      <c r="H158" s="7" t="str">
        <f t="shared" si="23"/>
        <v>N/A</v>
      </c>
      <c r="I158" s="8">
        <v>50.2</v>
      </c>
      <c r="J158" s="8">
        <v>-1.97</v>
      </c>
      <c r="K158" s="25" t="s">
        <v>736</v>
      </c>
      <c r="L158" s="91" t="str">
        <f t="shared" si="24"/>
        <v>Yes</v>
      </c>
    </row>
    <row r="159" spans="1:12" ht="25" x14ac:dyDescent="0.25">
      <c r="A159" s="114" t="s">
        <v>1337</v>
      </c>
      <c r="B159" s="21" t="s">
        <v>213</v>
      </c>
      <c r="C159" s="26">
        <v>39.338654656999999</v>
      </c>
      <c r="D159" s="7" t="str">
        <f t="shared" si="21"/>
        <v>N/A</v>
      </c>
      <c r="E159" s="26">
        <v>600.85549576999995</v>
      </c>
      <c r="F159" s="7" t="str">
        <f t="shared" si="22"/>
        <v>N/A</v>
      </c>
      <c r="G159" s="26">
        <v>587.79762787000004</v>
      </c>
      <c r="H159" s="7" t="str">
        <f t="shared" si="23"/>
        <v>N/A</v>
      </c>
      <c r="I159" s="8">
        <v>1427</v>
      </c>
      <c r="J159" s="8">
        <v>-2.17</v>
      </c>
      <c r="K159" s="25" t="s">
        <v>736</v>
      </c>
      <c r="L159" s="91" t="str">
        <f t="shared" si="24"/>
        <v>Yes</v>
      </c>
    </row>
    <row r="160" spans="1:12" ht="25" x14ac:dyDescent="0.25">
      <c r="A160" s="122" t="s">
        <v>1338</v>
      </c>
      <c r="B160" s="21" t="s">
        <v>213</v>
      </c>
      <c r="C160" s="26">
        <v>40.071571405</v>
      </c>
      <c r="D160" s="7" t="str">
        <f t="shared" si="21"/>
        <v>N/A</v>
      </c>
      <c r="E160" s="26">
        <v>78.067407123999999</v>
      </c>
      <c r="F160" s="7" t="str">
        <f t="shared" si="22"/>
        <v>N/A</v>
      </c>
      <c r="G160" s="26">
        <v>89.884297520999993</v>
      </c>
      <c r="H160" s="7" t="str">
        <f t="shared" si="23"/>
        <v>N/A</v>
      </c>
      <c r="I160" s="8">
        <v>94.82</v>
      </c>
      <c r="J160" s="8">
        <v>15.14</v>
      </c>
      <c r="K160" s="25" t="s">
        <v>736</v>
      </c>
      <c r="L160" s="91" t="str">
        <f t="shared" si="24"/>
        <v>Yes</v>
      </c>
    </row>
    <row r="161" spans="1:12" x14ac:dyDescent="0.25">
      <c r="A161" s="122" t="s">
        <v>1339</v>
      </c>
      <c r="B161" s="21" t="s">
        <v>213</v>
      </c>
      <c r="C161" s="26">
        <v>781.71317836000003</v>
      </c>
      <c r="D161" s="7" t="str">
        <f t="shared" si="21"/>
        <v>N/A</v>
      </c>
      <c r="E161" s="26">
        <v>2832.2250653000001</v>
      </c>
      <c r="F161" s="7" t="str">
        <f t="shared" si="22"/>
        <v>N/A</v>
      </c>
      <c r="G161" s="26">
        <v>2638.1282388</v>
      </c>
      <c r="H161" s="7" t="str">
        <f t="shared" si="23"/>
        <v>N/A</v>
      </c>
      <c r="I161" s="8">
        <v>262.3</v>
      </c>
      <c r="J161" s="8">
        <v>-6.85</v>
      </c>
      <c r="K161" s="25" t="s">
        <v>736</v>
      </c>
      <c r="L161" s="91" t="str">
        <f t="shared" si="24"/>
        <v>Yes</v>
      </c>
    </row>
    <row r="162" spans="1:12" x14ac:dyDescent="0.25">
      <c r="A162" s="122" t="s">
        <v>1340</v>
      </c>
      <c r="B162" s="21" t="s">
        <v>213</v>
      </c>
      <c r="C162" s="26">
        <v>1276.8162729999999</v>
      </c>
      <c r="D162" s="7" t="str">
        <f t="shared" si="21"/>
        <v>N/A</v>
      </c>
      <c r="E162" s="26">
        <v>1096.7868338999999</v>
      </c>
      <c r="F162" s="7" t="str">
        <f t="shared" si="22"/>
        <v>N/A</v>
      </c>
      <c r="G162" s="26">
        <v>1124.5486212000001</v>
      </c>
      <c r="H162" s="7" t="str">
        <f t="shared" si="23"/>
        <v>N/A</v>
      </c>
      <c r="I162" s="8">
        <v>-14.1</v>
      </c>
      <c r="J162" s="8">
        <v>2.5310000000000001</v>
      </c>
      <c r="K162" s="25" t="s">
        <v>736</v>
      </c>
      <c r="L162" s="91" t="str">
        <f t="shared" si="24"/>
        <v>Yes</v>
      </c>
    </row>
    <row r="163" spans="1:12" x14ac:dyDescent="0.25">
      <c r="A163" s="122" t="s">
        <v>1691</v>
      </c>
      <c r="B163" s="21" t="s">
        <v>213</v>
      </c>
      <c r="C163" s="26">
        <v>3062.0074033000001</v>
      </c>
      <c r="D163" s="7" t="str">
        <f t="shared" si="21"/>
        <v>N/A</v>
      </c>
      <c r="E163" s="26">
        <v>3678.4469058</v>
      </c>
      <c r="F163" s="7" t="str">
        <f t="shared" si="22"/>
        <v>N/A</v>
      </c>
      <c r="G163" s="26">
        <v>3266.8062627999998</v>
      </c>
      <c r="H163" s="7" t="str">
        <f t="shared" si="23"/>
        <v>N/A</v>
      </c>
      <c r="I163" s="8">
        <v>20.13</v>
      </c>
      <c r="J163" s="8">
        <v>-11.2</v>
      </c>
      <c r="K163" s="25" t="s">
        <v>736</v>
      </c>
      <c r="L163" s="91" t="str">
        <f t="shared" si="24"/>
        <v>Yes</v>
      </c>
    </row>
    <row r="164" spans="1:12" x14ac:dyDescent="0.25">
      <c r="A164" s="122" t="s">
        <v>1341</v>
      </c>
      <c r="B164" s="21" t="s">
        <v>213</v>
      </c>
      <c r="C164" s="26">
        <v>176.37976236</v>
      </c>
      <c r="D164" s="7" t="str">
        <f t="shared" si="21"/>
        <v>N/A</v>
      </c>
      <c r="E164" s="26">
        <v>974.39584935000005</v>
      </c>
      <c r="F164" s="7" t="str">
        <f t="shared" si="22"/>
        <v>N/A</v>
      </c>
      <c r="G164" s="26">
        <v>982.68198666000001</v>
      </c>
      <c r="H164" s="7" t="str">
        <f t="shared" si="23"/>
        <v>N/A</v>
      </c>
      <c r="I164" s="8">
        <v>452.4</v>
      </c>
      <c r="J164" s="8">
        <v>0.85040000000000004</v>
      </c>
      <c r="K164" s="25" t="s">
        <v>736</v>
      </c>
      <c r="L164" s="91" t="str">
        <f t="shared" si="24"/>
        <v>Yes</v>
      </c>
    </row>
    <row r="165" spans="1:12" x14ac:dyDescent="0.25">
      <c r="A165" s="122" t="s">
        <v>1342</v>
      </c>
      <c r="B165" s="21" t="s">
        <v>213</v>
      </c>
      <c r="C165" s="26">
        <v>279.77767593999999</v>
      </c>
      <c r="D165" s="7" t="str">
        <f t="shared" si="21"/>
        <v>N/A</v>
      </c>
      <c r="E165" s="26">
        <v>70.800842588999998</v>
      </c>
      <c r="F165" s="7" t="str">
        <f t="shared" si="22"/>
        <v>N/A</v>
      </c>
      <c r="G165" s="26">
        <v>46.033057851000002</v>
      </c>
      <c r="H165" s="7" t="str">
        <f t="shared" si="23"/>
        <v>N/A</v>
      </c>
      <c r="I165" s="8">
        <v>-74.7</v>
      </c>
      <c r="J165" s="8">
        <v>-35</v>
      </c>
      <c r="K165" s="25" t="s">
        <v>736</v>
      </c>
      <c r="L165" s="91" t="str">
        <f t="shared" si="24"/>
        <v>No</v>
      </c>
    </row>
    <row r="166" spans="1:12" x14ac:dyDescent="0.25">
      <c r="A166" s="122" t="s">
        <v>1343</v>
      </c>
      <c r="B166" s="21" t="s">
        <v>213</v>
      </c>
      <c r="C166" s="26">
        <v>3918.4171762000001</v>
      </c>
      <c r="D166" s="7" t="str">
        <f t="shared" si="21"/>
        <v>N/A</v>
      </c>
      <c r="E166" s="26">
        <v>18957.748071000002</v>
      </c>
      <c r="F166" s="7" t="str">
        <f t="shared" si="22"/>
        <v>N/A</v>
      </c>
      <c r="G166" s="26">
        <v>19568.317653999999</v>
      </c>
      <c r="H166" s="7" t="str">
        <f t="shared" si="23"/>
        <v>N/A</v>
      </c>
      <c r="I166" s="8">
        <v>383.8</v>
      </c>
      <c r="J166" s="8">
        <v>3.2210000000000001</v>
      </c>
      <c r="K166" s="25" t="s">
        <v>736</v>
      </c>
      <c r="L166" s="91" t="str">
        <f t="shared" si="24"/>
        <v>Yes</v>
      </c>
    </row>
    <row r="167" spans="1:12" x14ac:dyDescent="0.25">
      <c r="A167" s="148" t="s">
        <v>1344</v>
      </c>
      <c r="B167" s="21" t="s">
        <v>213</v>
      </c>
      <c r="C167" s="26">
        <v>4967.3805774000002</v>
      </c>
      <c r="D167" s="7" t="str">
        <f t="shared" si="21"/>
        <v>N/A</v>
      </c>
      <c r="E167" s="26">
        <v>5093.0548589</v>
      </c>
      <c r="F167" s="7" t="str">
        <f t="shared" si="22"/>
        <v>N/A</v>
      </c>
      <c r="G167" s="26">
        <v>6361.0566037999997</v>
      </c>
      <c r="H167" s="7" t="str">
        <f t="shared" si="23"/>
        <v>N/A</v>
      </c>
      <c r="I167" s="8">
        <v>2.5299999999999998</v>
      </c>
      <c r="J167" s="8">
        <v>24.9</v>
      </c>
      <c r="K167" s="25" t="s">
        <v>736</v>
      </c>
      <c r="L167" s="91" t="str">
        <f t="shared" si="24"/>
        <v>Yes</v>
      </c>
    </row>
    <row r="168" spans="1:12" x14ac:dyDescent="0.25">
      <c r="A168" s="148" t="s">
        <v>1345</v>
      </c>
      <c r="B168" s="21" t="s">
        <v>213</v>
      </c>
      <c r="C168" s="26">
        <v>14580.669905999999</v>
      </c>
      <c r="D168" s="7" t="str">
        <f t="shared" si="21"/>
        <v>N/A</v>
      </c>
      <c r="E168" s="26">
        <v>24265.224516999999</v>
      </c>
      <c r="F168" s="7" t="str">
        <f t="shared" si="22"/>
        <v>N/A</v>
      </c>
      <c r="G168" s="26">
        <v>23895.602858999999</v>
      </c>
      <c r="H168" s="7" t="str">
        <f t="shared" si="23"/>
        <v>N/A</v>
      </c>
      <c r="I168" s="8">
        <v>66.42</v>
      </c>
      <c r="J168" s="8">
        <v>-1.52</v>
      </c>
      <c r="K168" s="25" t="s">
        <v>736</v>
      </c>
      <c r="L168" s="91" t="str">
        <f t="shared" si="24"/>
        <v>Yes</v>
      </c>
    </row>
    <row r="169" spans="1:12" x14ac:dyDescent="0.25">
      <c r="A169" s="148" t="s">
        <v>1346</v>
      </c>
      <c r="B169" s="21" t="s">
        <v>213</v>
      </c>
      <c r="C169" s="26">
        <v>903.96299348000002</v>
      </c>
      <c r="D169" s="7" t="str">
        <f t="shared" si="21"/>
        <v>N/A</v>
      </c>
      <c r="E169" s="26">
        <v>6532.9700230999997</v>
      </c>
      <c r="F169" s="7" t="str">
        <f t="shared" si="22"/>
        <v>N/A</v>
      </c>
      <c r="G169" s="26">
        <v>8275.7924387999992</v>
      </c>
      <c r="H169" s="7" t="str">
        <f t="shared" si="23"/>
        <v>N/A</v>
      </c>
      <c r="I169" s="8">
        <v>622.70000000000005</v>
      </c>
      <c r="J169" s="8">
        <v>26.68</v>
      </c>
      <c r="K169" s="25" t="s">
        <v>736</v>
      </c>
      <c r="L169" s="91" t="str">
        <f t="shared" si="24"/>
        <v>Yes</v>
      </c>
    </row>
    <row r="170" spans="1:12" x14ac:dyDescent="0.25">
      <c r="A170" s="148" t="s">
        <v>1347</v>
      </c>
      <c r="B170" s="21" t="s">
        <v>213</v>
      </c>
      <c r="C170" s="26">
        <v>1864.9345109000001</v>
      </c>
      <c r="D170" s="7" t="str">
        <f t="shared" si="21"/>
        <v>N/A</v>
      </c>
      <c r="E170" s="26">
        <v>2751.3029491000002</v>
      </c>
      <c r="F170" s="7" t="str">
        <f t="shared" si="22"/>
        <v>N/A</v>
      </c>
      <c r="G170" s="26">
        <v>2502.4628099000001</v>
      </c>
      <c r="H170" s="7" t="str">
        <f t="shared" si="23"/>
        <v>N/A</v>
      </c>
      <c r="I170" s="8">
        <v>47.53</v>
      </c>
      <c r="J170" s="8">
        <v>-9.0399999999999991</v>
      </c>
      <c r="K170" s="25" t="s">
        <v>736</v>
      </c>
      <c r="L170" s="91" t="str">
        <f t="shared" si="24"/>
        <v>Yes</v>
      </c>
    </row>
    <row r="171" spans="1:12" x14ac:dyDescent="0.25">
      <c r="A171" s="148" t="s">
        <v>85</v>
      </c>
      <c r="B171" s="21" t="s">
        <v>213</v>
      </c>
      <c r="C171" s="4">
        <v>14.501628074999999</v>
      </c>
      <c r="D171" s="7" t="str">
        <f t="shared" ref="D171:D202" si="25">IF($B171="N/A","N/A",IF(C171&gt;10,"No",IF(C171&lt;-10,"No","Yes")))</f>
        <v>N/A</v>
      </c>
      <c r="E171" s="4">
        <v>21.705831157999999</v>
      </c>
      <c r="F171" s="7" t="str">
        <f t="shared" ref="F171:F202" si="26">IF($B171="N/A","N/A",IF(E171&gt;10,"No",IF(E171&lt;-10,"No","Yes")))</f>
        <v>N/A</v>
      </c>
      <c r="G171" s="4">
        <v>18.878435907</v>
      </c>
      <c r="H171" s="7" t="str">
        <f t="shared" ref="H171:H202" si="27">IF($B171="N/A","N/A",IF(G171&gt;10,"No",IF(G171&lt;-10,"No","Yes")))</f>
        <v>N/A</v>
      </c>
      <c r="I171" s="8">
        <v>49.68</v>
      </c>
      <c r="J171" s="8">
        <v>-13</v>
      </c>
      <c r="K171" s="25" t="s">
        <v>736</v>
      </c>
      <c r="L171" s="91" t="str">
        <f t="shared" ref="L171:L202" si="28">IF(J171="Div by 0", "N/A", IF(K171="N/A","N/A", IF(J171&gt;VALUE(MID(K171,1,2)), "No", IF(J171&lt;-1*VALUE(MID(K171,1,2)), "No", "Yes"))))</f>
        <v>Yes</v>
      </c>
    </row>
    <row r="172" spans="1:12" x14ac:dyDescent="0.25">
      <c r="A172" s="148" t="s">
        <v>463</v>
      </c>
      <c r="B172" s="21" t="s">
        <v>213</v>
      </c>
      <c r="C172" s="4">
        <v>24.409448819000001</v>
      </c>
      <c r="D172" s="7" t="str">
        <f t="shared" si="25"/>
        <v>N/A</v>
      </c>
      <c r="E172" s="4">
        <v>23.667711599</v>
      </c>
      <c r="F172" s="7" t="str">
        <f t="shared" si="26"/>
        <v>N/A</v>
      </c>
      <c r="G172" s="4">
        <v>21.190130623999998</v>
      </c>
      <c r="H172" s="7" t="str">
        <f t="shared" si="27"/>
        <v>N/A</v>
      </c>
      <c r="I172" s="8">
        <v>-3.04</v>
      </c>
      <c r="J172" s="8">
        <v>-10.5</v>
      </c>
      <c r="K172" s="25" t="s">
        <v>736</v>
      </c>
      <c r="L172" s="91" t="str">
        <f t="shared" si="28"/>
        <v>Yes</v>
      </c>
    </row>
    <row r="173" spans="1:12" x14ac:dyDescent="0.25">
      <c r="A173" s="148" t="s">
        <v>464</v>
      </c>
      <c r="B173" s="21" t="s">
        <v>213</v>
      </c>
      <c r="C173" s="4">
        <v>23.089024616</v>
      </c>
      <c r="D173" s="7" t="str">
        <f t="shared" si="25"/>
        <v>N/A</v>
      </c>
      <c r="E173" s="4">
        <v>21.36381553</v>
      </c>
      <c r="F173" s="7" t="str">
        <f t="shared" si="26"/>
        <v>N/A</v>
      </c>
      <c r="G173" s="4">
        <v>17.808032675</v>
      </c>
      <c r="H173" s="7" t="str">
        <f t="shared" si="27"/>
        <v>N/A</v>
      </c>
      <c r="I173" s="8">
        <v>-7.47</v>
      </c>
      <c r="J173" s="8">
        <v>-16.600000000000001</v>
      </c>
      <c r="K173" s="25" t="s">
        <v>736</v>
      </c>
      <c r="L173" s="91" t="str">
        <f t="shared" si="28"/>
        <v>Yes</v>
      </c>
    </row>
    <row r="174" spans="1:12" x14ac:dyDescent="0.25">
      <c r="A174" s="114" t="s">
        <v>465</v>
      </c>
      <c r="B174" s="21" t="s">
        <v>213</v>
      </c>
      <c r="C174" s="4">
        <v>3.4610962054000001</v>
      </c>
      <c r="D174" s="7" t="str">
        <f t="shared" si="25"/>
        <v>N/A</v>
      </c>
      <c r="E174" s="4">
        <v>9.4542659492999999</v>
      </c>
      <c r="F174" s="7" t="str">
        <f t="shared" si="26"/>
        <v>N/A</v>
      </c>
      <c r="G174" s="4">
        <v>17.568569311000001</v>
      </c>
      <c r="H174" s="7" t="str">
        <f t="shared" si="27"/>
        <v>N/A</v>
      </c>
      <c r="I174" s="8">
        <v>173.2</v>
      </c>
      <c r="J174" s="8">
        <v>85.83</v>
      </c>
      <c r="K174" s="25" t="s">
        <v>736</v>
      </c>
      <c r="L174" s="91" t="str">
        <f t="shared" si="28"/>
        <v>No</v>
      </c>
    </row>
    <row r="175" spans="1:12" x14ac:dyDescent="0.25">
      <c r="A175" s="114" t="s">
        <v>466</v>
      </c>
      <c r="B175" s="21" t="s">
        <v>213</v>
      </c>
      <c r="C175" s="4">
        <v>25.137477087000001</v>
      </c>
      <c r="D175" s="7" t="str">
        <f t="shared" si="25"/>
        <v>N/A</v>
      </c>
      <c r="E175" s="4">
        <v>28.992723094999999</v>
      </c>
      <c r="F175" s="7" t="str">
        <f t="shared" si="26"/>
        <v>N/A</v>
      </c>
      <c r="G175" s="4">
        <v>25.793823401000001</v>
      </c>
      <c r="H175" s="7" t="str">
        <f t="shared" si="27"/>
        <v>N/A</v>
      </c>
      <c r="I175" s="8">
        <v>15.34</v>
      </c>
      <c r="J175" s="8">
        <v>-11</v>
      </c>
      <c r="K175" s="25" t="s">
        <v>736</v>
      </c>
      <c r="L175" s="91" t="str">
        <f t="shared" si="28"/>
        <v>Yes</v>
      </c>
    </row>
    <row r="176" spans="1:12" x14ac:dyDescent="0.25">
      <c r="A176" s="114" t="s">
        <v>1348</v>
      </c>
      <c r="B176" s="21" t="s">
        <v>213</v>
      </c>
      <c r="C176" s="4">
        <v>2.3145803184</v>
      </c>
      <c r="D176" s="7" t="str">
        <f t="shared" si="25"/>
        <v>N/A</v>
      </c>
      <c r="E176" s="4">
        <v>9.3588627792000008</v>
      </c>
      <c r="F176" s="7" t="str">
        <f t="shared" si="26"/>
        <v>N/A</v>
      </c>
      <c r="G176" s="4">
        <v>8.4931938823999999</v>
      </c>
      <c r="H176" s="7" t="str">
        <f t="shared" si="27"/>
        <v>N/A</v>
      </c>
      <c r="I176" s="8">
        <v>304.3</v>
      </c>
      <c r="J176" s="8">
        <v>-9.25</v>
      </c>
      <c r="K176" s="25" t="s">
        <v>736</v>
      </c>
      <c r="L176" s="91" t="str">
        <f t="shared" si="28"/>
        <v>Yes</v>
      </c>
    </row>
    <row r="177" spans="1:12" x14ac:dyDescent="0.25">
      <c r="A177" s="114" t="s">
        <v>1349</v>
      </c>
      <c r="B177" s="21" t="s">
        <v>213</v>
      </c>
      <c r="C177" s="4">
        <v>46.587926508999999</v>
      </c>
      <c r="D177" s="7" t="str">
        <f t="shared" si="25"/>
        <v>N/A</v>
      </c>
      <c r="E177" s="4">
        <v>57.366771159999999</v>
      </c>
      <c r="F177" s="7" t="str">
        <f t="shared" si="26"/>
        <v>N/A</v>
      </c>
      <c r="G177" s="4">
        <v>53.265602321999999</v>
      </c>
      <c r="H177" s="7" t="str">
        <f t="shared" si="27"/>
        <v>N/A</v>
      </c>
      <c r="I177" s="8">
        <v>23.14</v>
      </c>
      <c r="J177" s="8">
        <v>-7.15</v>
      </c>
      <c r="K177" s="25" t="s">
        <v>736</v>
      </c>
      <c r="L177" s="91" t="str">
        <f t="shared" si="28"/>
        <v>Yes</v>
      </c>
    </row>
    <row r="178" spans="1:12" x14ac:dyDescent="0.25">
      <c r="A178" s="114" t="s">
        <v>1350</v>
      </c>
      <c r="B178" s="21" t="s">
        <v>213</v>
      </c>
      <c r="C178" s="4">
        <v>8.5693133443999994</v>
      </c>
      <c r="D178" s="7" t="str">
        <f t="shared" si="25"/>
        <v>N/A</v>
      </c>
      <c r="E178" s="4">
        <v>9.5151754040000007</v>
      </c>
      <c r="F178" s="7" t="str">
        <f t="shared" si="26"/>
        <v>N/A</v>
      </c>
      <c r="G178" s="4">
        <v>8.2573179033000006</v>
      </c>
      <c r="H178" s="7" t="str">
        <f t="shared" si="27"/>
        <v>N/A</v>
      </c>
      <c r="I178" s="8">
        <v>11.04</v>
      </c>
      <c r="J178" s="8">
        <v>-13.2</v>
      </c>
      <c r="K178" s="25" t="s">
        <v>736</v>
      </c>
      <c r="L178" s="91" t="str">
        <f t="shared" si="28"/>
        <v>Yes</v>
      </c>
    </row>
    <row r="179" spans="1:12" x14ac:dyDescent="0.25">
      <c r="A179" s="114" t="s">
        <v>1351</v>
      </c>
      <c r="B179" s="21" t="s">
        <v>213</v>
      </c>
      <c r="C179" s="4">
        <v>0.27788424680000001</v>
      </c>
      <c r="D179" s="7" t="str">
        <f t="shared" si="25"/>
        <v>N/A</v>
      </c>
      <c r="E179" s="4">
        <v>1.5372790161000001</v>
      </c>
      <c r="F179" s="7" t="str">
        <f t="shared" si="26"/>
        <v>N/A</v>
      </c>
      <c r="G179" s="4">
        <v>1.1860637509</v>
      </c>
      <c r="H179" s="7" t="str">
        <f t="shared" si="27"/>
        <v>N/A</v>
      </c>
      <c r="I179" s="8">
        <v>453.2</v>
      </c>
      <c r="J179" s="8">
        <v>-22.8</v>
      </c>
      <c r="K179" s="25" t="s">
        <v>736</v>
      </c>
      <c r="L179" s="91" t="str">
        <f t="shared" si="28"/>
        <v>Yes</v>
      </c>
    </row>
    <row r="180" spans="1:12" x14ac:dyDescent="0.25">
      <c r="A180" s="114" t="s">
        <v>1352</v>
      </c>
      <c r="B180" s="21" t="s">
        <v>213</v>
      </c>
      <c r="C180" s="4">
        <v>0.57490418259999998</v>
      </c>
      <c r="D180" s="7" t="str">
        <f t="shared" si="25"/>
        <v>N/A</v>
      </c>
      <c r="E180" s="4">
        <v>0.76599004209999999</v>
      </c>
      <c r="F180" s="7" t="str">
        <f t="shared" si="26"/>
        <v>N/A</v>
      </c>
      <c r="G180" s="4">
        <v>0.86994345370000004</v>
      </c>
      <c r="H180" s="7" t="str">
        <f t="shared" si="27"/>
        <v>N/A</v>
      </c>
      <c r="I180" s="8">
        <v>33.24</v>
      </c>
      <c r="J180" s="8">
        <v>13.57</v>
      </c>
      <c r="K180" s="25" t="s">
        <v>736</v>
      </c>
      <c r="L180" s="91" t="str">
        <f t="shared" si="28"/>
        <v>Yes</v>
      </c>
    </row>
    <row r="181" spans="1:12" x14ac:dyDescent="0.25">
      <c r="A181" s="114" t="s">
        <v>86</v>
      </c>
      <c r="B181" s="21" t="s">
        <v>213</v>
      </c>
      <c r="C181" s="4">
        <v>0.27354435329999999</v>
      </c>
      <c r="D181" s="7" t="str">
        <f t="shared" si="25"/>
        <v>N/A</v>
      </c>
      <c r="E181" s="4">
        <v>1.9218846868999999</v>
      </c>
      <c r="F181" s="7" t="str">
        <f t="shared" si="26"/>
        <v>N/A</v>
      </c>
      <c r="G181" s="4">
        <v>32.301980198000003</v>
      </c>
      <c r="H181" s="7" t="str">
        <f t="shared" si="27"/>
        <v>N/A</v>
      </c>
      <c r="I181" s="8">
        <v>602.6</v>
      </c>
      <c r="J181" s="8">
        <v>1581</v>
      </c>
      <c r="K181" s="25" t="s">
        <v>736</v>
      </c>
      <c r="L181" s="91" t="str">
        <f t="shared" si="28"/>
        <v>No</v>
      </c>
    </row>
    <row r="182" spans="1:12" x14ac:dyDescent="0.25">
      <c r="A182" s="114" t="s">
        <v>87</v>
      </c>
      <c r="B182" s="21" t="s">
        <v>213</v>
      </c>
      <c r="C182" s="4">
        <v>62.178002894000002</v>
      </c>
      <c r="D182" s="7" t="str">
        <f t="shared" si="25"/>
        <v>N/A</v>
      </c>
      <c r="E182" s="4">
        <v>58.700319118000003</v>
      </c>
      <c r="F182" s="7" t="str">
        <f t="shared" si="26"/>
        <v>N/A</v>
      </c>
      <c r="G182" s="4">
        <v>60.440426762000001</v>
      </c>
      <c r="H182" s="7" t="str">
        <f t="shared" si="27"/>
        <v>N/A</v>
      </c>
      <c r="I182" s="8">
        <v>-5.59</v>
      </c>
      <c r="J182" s="8">
        <v>2.964</v>
      </c>
      <c r="K182" s="25" t="s">
        <v>736</v>
      </c>
      <c r="L182" s="91" t="str">
        <f t="shared" si="28"/>
        <v>Yes</v>
      </c>
    </row>
    <row r="183" spans="1:12" x14ac:dyDescent="0.25">
      <c r="A183" s="114" t="s">
        <v>467</v>
      </c>
      <c r="B183" s="21" t="s">
        <v>213</v>
      </c>
      <c r="C183" s="4">
        <v>62.992125983999998</v>
      </c>
      <c r="D183" s="7" t="str">
        <f t="shared" si="25"/>
        <v>N/A</v>
      </c>
      <c r="E183" s="4">
        <v>67.241379309999999</v>
      </c>
      <c r="F183" s="7" t="str">
        <f t="shared" si="26"/>
        <v>N/A</v>
      </c>
      <c r="G183" s="4">
        <v>66.473149492000005</v>
      </c>
      <c r="H183" s="7" t="str">
        <f t="shared" si="27"/>
        <v>N/A</v>
      </c>
      <c r="I183" s="8">
        <v>6.7460000000000004</v>
      </c>
      <c r="J183" s="8">
        <v>-1.1399999999999999</v>
      </c>
      <c r="K183" s="25" t="s">
        <v>736</v>
      </c>
      <c r="L183" s="91" t="str">
        <f t="shared" si="28"/>
        <v>Yes</v>
      </c>
    </row>
    <row r="184" spans="1:12" x14ac:dyDescent="0.25">
      <c r="A184" s="114" t="s">
        <v>468</v>
      </c>
      <c r="B184" s="21" t="s">
        <v>213</v>
      </c>
      <c r="C184" s="4">
        <v>71.029983342999998</v>
      </c>
      <c r="D184" s="7" t="str">
        <f t="shared" si="25"/>
        <v>N/A</v>
      </c>
      <c r="E184" s="4">
        <v>72.542372881000006</v>
      </c>
      <c r="F184" s="7" t="str">
        <f t="shared" si="26"/>
        <v>N/A</v>
      </c>
      <c r="G184" s="4">
        <v>70.313138189</v>
      </c>
      <c r="H184" s="7" t="str">
        <f t="shared" si="27"/>
        <v>N/A</v>
      </c>
      <c r="I184" s="8">
        <v>2.129</v>
      </c>
      <c r="J184" s="8">
        <v>-3.07</v>
      </c>
      <c r="K184" s="25" t="s">
        <v>736</v>
      </c>
      <c r="L184" s="91" t="str">
        <f t="shared" si="28"/>
        <v>Yes</v>
      </c>
    </row>
    <row r="185" spans="1:12" x14ac:dyDescent="0.25">
      <c r="A185" s="114" t="s">
        <v>469</v>
      </c>
      <c r="B185" s="21" t="s">
        <v>213</v>
      </c>
      <c r="C185" s="4">
        <v>55.574932924000002</v>
      </c>
      <c r="D185" s="7" t="str">
        <f t="shared" si="25"/>
        <v>N/A</v>
      </c>
      <c r="E185" s="4">
        <v>20.522674864999999</v>
      </c>
      <c r="F185" s="7" t="str">
        <f t="shared" si="26"/>
        <v>N/A</v>
      </c>
      <c r="G185" s="4">
        <v>30.022238694999999</v>
      </c>
      <c r="H185" s="7" t="str">
        <f t="shared" si="27"/>
        <v>N/A</v>
      </c>
      <c r="I185" s="8">
        <v>-63.1</v>
      </c>
      <c r="J185" s="8">
        <v>46.29</v>
      </c>
      <c r="K185" s="25" t="s">
        <v>736</v>
      </c>
      <c r="L185" s="91" t="str">
        <f t="shared" si="28"/>
        <v>No</v>
      </c>
    </row>
    <row r="186" spans="1:12" x14ac:dyDescent="0.25">
      <c r="A186" s="114" t="s">
        <v>470</v>
      </c>
      <c r="B186" s="21" t="s">
        <v>213</v>
      </c>
      <c r="C186" s="4">
        <v>66.416708326000006</v>
      </c>
      <c r="D186" s="7" t="str">
        <f t="shared" si="25"/>
        <v>N/A</v>
      </c>
      <c r="E186" s="4">
        <v>8.3875909613000008</v>
      </c>
      <c r="F186" s="7" t="str">
        <f t="shared" si="26"/>
        <v>N/A</v>
      </c>
      <c r="G186" s="4">
        <v>13.397129187000001</v>
      </c>
      <c r="H186" s="7" t="str">
        <f t="shared" si="27"/>
        <v>N/A</v>
      </c>
      <c r="I186" s="8">
        <v>-87.4</v>
      </c>
      <c r="J186" s="8">
        <v>59.73</v>
      </c>
      <c r="K186" s="25" t="s">
        <v>736</v>
      </c>
      <c r="L186" s="91" t="str">
        <f t="shared" si="28"/>
        <v>No</v>
      </c>
    </row>
    <row r="187" spans="1:12" x14ac:dyDescent="0.25">
      <c r="A187" s="114" t="s">
        <v>116</v>
      </c>
      <c r="B187" s="21" t="s">
        <v>213</v>
      </c>
      <c r="C187" s="4">
        <v>78.666787264999996</v>
      </c>
      <c r="D187" s="7" t="str">
        <f t="shared" si="25"/>
        <v>N/A</v>
      </c>
      <c r="E187" s="4">
        <v>88.761241659000007</v>
      </c>
      <c r="F187" s="7" t="str">
        <f t="shared" si="26"/>
        <v>N/A</v>
      </c>
      <c r="G187" s="4">
        <v>87.381090029999996</v>
      </c>
      <c r="H187" s="7" t="str">
        <f t="shared" si="27"/>
        <v>N/A</v>
      </c>
      <c r="I187" s="8">
        <v>12.83</v>
      </c>
      <c r="J187" s="8">
        <v>-1.55</v>
      </c>
      <c r="K187" s="25" t="s">
        <v>736</v>
      </c>
      <c r="L187" s="91" t="str">
        <f t="shared" si="28"/>
        <v>Yes</v>
      </c>
    </row>
    <row r="188" spans="1:12" x14ac:dyDescent="0.25">
      <c r="A188" s="114" t="s">
        <v>471</v>
      </c>
      <c r="B188" s="21" t="s">
        <v>213</v>
      </c>
      <c r="C188" s="4">
        <v>76.771653542999999</v>
      </c>
      <c r="D188" s="7" t="str">
        <f t="shared" si="25"/>
        <v>N/A</v>
      </c>
      <c r="E188" s="4">
        <v>77.742946708000005</v>
      </c>
      <c r="F188" s="7" t="str">
        <f t="shared" si="26"/>
        <v>N/A</v>
      </c>
      <c r="G188" s="4">
        <v>75.907111756000006</v>
      </c>
      <c r="H188" s="7" t="str">
        <f t="shared" si="27"/>
        <v>N/A</v>
      </c>
      <c r="I188" s="8">
        <v>1.2649999999999999</v>
      </c>
      <c r="J188" s="8">
        <v>-2.36</v>
      </c>
      <c r="K188" s="25" t="s">
        <v>736</v>
      </c>
      <c r="L188" s="91" t="str">
        <f t="shared" si="28"/>
        <v>Yes</v>
      </c>
    </row>
    <row r="189" spans="1:12" x14ac:dyDescent="0.25">
      <c r="A189" s="114" t="s">
        <v>472</v>
      </c>
      <c r="B189" s="21" t="s">
        <v>213</v>
      </c>
      <c r="C189" s="4">
        <v>87.289468814000003</v>
      </c>
      <c r="D189" s="7" t="str">
        <f t="shared" si="25"/>
        <v>N/A</v>
      </c>
      <c r="E189" s="4">
        <v>95.301537249000006</v>
      </c>
      <c r="F189" s="7" t="str">
        <f t="shared" si="26"/>
        <v>N/A</v>
      </c>
      <c r="G189" s="4">
        <v>91.797140912000003</v>
      </c>
      <c r="H189" s="7" t="str">
        <f t="shared" si="27"/>
        <v>N/A</v>
      </c>
      <c r="I189" s="8">
        <v>9.1790000000000003</v>
      </c>
      <c r="J189" s="8">
        <v>-3.68</v>
      </c>
      <c r="K189" s="25" t="s">
        <v>736</v>
      </c>
      <c r="L189" s="91" t="str">
        <f t="shared" si="28"/>
        <v>Yes</v>
      </c>
    </row>
    <row r="190" spans="1:12" x14ac:dyDescent="0.25">
      <c r="A190" s="114" t="s">
        <v>473</v>
      </c>
      <c r="B190" s="21" t="s">
        <v>213</v>
      </c>
      <c r="C190" s="4">
        <v>73.648907627</v>
      </c>
      <c r="D190" s="7" t="str">
        <f t="shared" si="25"/>
        <v>N/A</v>
      </c>
      <c r="E190" s="4">
        <v>44.350499616</v>
      </c>
      <c r="F190" s="7" t="str">
        <f t="shared" si="26"/>
        <v>N/A</v>
      </c>
      <c r="G190" s="4">
        <v>60.711638250999997</v>
      </c>
      <c r="H190" s="7" t="str">
        <f t="shared" si="27"/>
        <v>N/A</v>
      </c>
      <c r="I190" s="8">
        <v>-39.799999999999997</v>
      </c>
      <c r="J190" s="8">
        <v>36.89</v>
      </c>
      <c r="K190" s="25" t="s">
        <v>736</v>
      </c>
      <c r="L190" s="91" t="str">
        <f t="shared" si="28"/>
        <v>No</v>
      </c>
    </row>
    <row r="191" spans="1:12" x14ac:dyDescent="0.25">
      <c r="A191" s="114" t="s">
        <v>474</v>
      </c>
      <c r="B191" s="21" t="s">
        <v>213</v>
      </c>
      <c r="C191" s="4">
        <v>80.803199466999999</v>
      </c>
      <c r="D191" s="7" t="str">
        <f t="shared" si="25"/>
        <v>N/A</v>
      </c>
      <c r="E191" s="4">
        <v>81.807736499000001</v>
      </c>
      <c r="F191" s="7" t="str">
        <f t="shared" si="26"/>
        <v>N/A</v>
      </c>
      <c r="G191" s="4">
        <v>78.251413658000004</v>
      </c>
      <c r="H191" s="7" t="str">
        <f t="shared" si="27"/>
        <v>N/A</v>
      </c>
      <c r="I191" s="8">
        <v>1.2430000000000001</v>
      </c>
      <c r="J191" s="8">
        <v>-4.3499999999999996</v>
      </c>
      <c r="K191" s="25" t="s">
        <v>736</v>
      </c>
      <c r="L191" s="91" t="str">
        <f t="shared" si="28"/>
        <v>Yes</v>
      </c>
    </row>
    <row r="192" spans="1:12" x14ac:dyDescent="0.25">
      <c r="A192" s="114" t="s">
        <v>1353</v>
      </c>
      <c r="B192" s="21" t="s">
        <v>213</v>
      </c>
      <c r="C192" s="22">
        <v>7.071914177</v>
      </c>
      <c r="D192" s="7" t="str">
        <f t="shared" si="25"/>
        <v>N/A</v>
      </c>
      <c r="E192" s="22">
        <v>10.280406308</v>
      </c>
      <c r="F192" s="7" t="str">
        <f t="shared" si="26"/>
        <v>N/A</v>
      </c>
      <c r="G192" s="22">
        <v>13.383073497</v>
      </c>
      <c r="H192" s="7" t="str">
        <f t="shared" si="27"/>
        <v>N/A</v>
      </c>
      <c r="I192" s="8">
        <v>45.37</v>
      </c>
      <c r="J192" s="8">
        <v>30.18</v>
      </c>
      <c r="K192" s="25" t="s">
        <v>736</v>
      </c>
      <c r="L192" s="91" t="str">
        <f t="shared" si="28"/>
        <v>No</v>
      </c>
    </row>
    <row r="193" spans="1:12" x14ac:dyDescent="0.25">
      <c r="A193" s="114" t="s">
        <v>1354</v>
      </c>
      <c r="B193" s="21" t="s">
        <v>213</v>
      </c>
      <c r="C193" s="22">
        <v>10.860215053999999</v>
      </c>
      <c r="D193" s="7" t="str">
        <f t="shared" si="25"/>
        <v>N/A</v>
      </c>
      <c r="E193" s="22">
        <v>9.1788079469999992</v>
      </c>
      <c r="F193" s="7" t="str">
        <f t="shared" si="26"/>
        <v>N/A</v>
      </c>
      <c r="G193" s="22">
        <v>11.01369863</v>
      </c>
      <c r="H193" s="7" t="str">
        <f t="shared" si="27"/>
        <v>N/A</v>
      </c>
      <c r="I193" s="8">
        <v>-15.5</v>
      </c>
      <c r="J193" s="8">
        <v>19.989999999999998</v>
      </c>
      <c r="K193" s="25" t="s">
        <v>736</v>
      </c>
      <c r="L193" s="91" t="str">
        <f t="shared" si="28"/>
        <v>Yes</v>
      </c>
    </row>
    <row r="194" spans="1:12" x14ac:dyDescent="0.25">
      <c r="A194" s="114" t="s">
        <v>1355</v>
      </c>
      <c r="B194" s="21" t="s">
        <v>213</v>
      </c>
      <c r="C194" s="22">
        <v>14.162925852000001</v>
      </c>
      <c r="D194" s="7" t="str">
        <f t="shared" si="25"/>
        <v>N/A</v>
      </c>
      <c r="E194" s="22">
        <v>11.92804428</v>
      </c>
      <c r="F194" s="7" t="str">
        <f t="shared" si="26"/>
        <v>N/A</v>
      </c>
      <c r="G194" s="22">
        <v>15.922018349</v>
      </c>
      <c r="H194" s="7" t="str">
        <f t="shared" si="27"/>
        <v>N/A</v>
      </c>
      <c r="I194" s="8">
        <v>-15.8</v>
      </c>
      <c r="J194" s="8">
        <v>33.479999999999997</v>
      </c>
      <c r="K194" s="25" t="s">
        <v>736</v>
      </c>
      <c r="L194" s="91" t="str">
        <f t="shared" si="28"/>
        <v>No</v>
      </c>
    </row>
    <row r="195" spans="1:12" x14ac:dyDescent="0.25">
      <c r="A195" s="114" t="s">
        <v>1356</v>
      </c>
      <c r="B195" s="21" t="s">
        <v>213</v>
      </c>
      <c r="C195" s="22">
        <v>4.6063122924000002</v>
      </c>
      <c r="D195" s="7" t="str">
        <f t="shared" si="25"/>
        <v>N/A</v>
      </c>
      <c r="E195" s="22">
        <v>7.2195121951000001</v>
      </c>
      <c r="F195" s="7" t="str">
        <f t="shared" si="26"/>
        <v>N/A</v>
      </c>
      <c r="G195" s="22">
        <v>4.3670886076000004</v>
      </c>
      <c r="H195" s="7" t="str">
        <f t="shared" si="27"/>
        <v>N/A</v>
      </c>
      <c r="I195" s="8">
        <v>56.73</v>
      </c>
      <c r="J195" s="8">
        <v>-39.5</v>
      </c>
      <c r="K195" s="25" t="s">
        <v>736</v>
      </c>
      <c r="L195" s="91" t="str">
        <f t="shared" si="28"/>
        <v>No</v>
      </c>
    </row>
    <row r="196" spans="1:12" x14ac:dyDescent="0.25">
      <c r="A196" s="114" t="s">
        <v>1357</v>
      </c>
      <c r="B196" s="21" t="s">
        <v>213</v>
      </c>
      <c r="C196" s="22">
        <v>3.5766213678000001</v>
      </c>
      <c r="D196" s="7" t="str">
        <f t="shared" si="25"/>
        <v>N/A</v>
      </c>
      <c r="E196" s="22">
        <v>5.0990752971999997</v>
      </c>
      <c r="F196" s="7" t="str">
        <f t="shared" si="26"/>
        <v>N/A</v>
      </c>
      <c r="G196" s="22">
        <v>6.3693086003000001</v>
      </c>
      <c r="H196" s="7" t="str">
        <f t="shared" si="27"/>
        <v>N/A</v>
      </c>
      <c r="I196" s="8">
        <v>42.57</v>
      </c>
      <c r="J196" s="8">
        <v>24.91</v>
      </c>
      <c r="K196" s="25" t="s">
        <v>736</v>
      </c>
      <c r="L196" s="91" t="str">
        <f t="shared" si="28"/>
        <v>Yes</v>
      </c>
    </row>
    <row r="197" spans="1:12" x14ac:dyDescent="0.25">
      <c r="A197" s="114" t="s">
        <v>1358</v>
      </c>
      <c r="B197" s="21" t="s">
        <v>213</v>
      </c>
      <c r="C197" s="22">
        <v>146.18561937999999</v>
      </c>
      <c r="D197" s="7" t="str">
        <f t="shared" si="25"/>
        <v>N/A</v>
      </c>
      <c r="E197" s="22">
        <v>196.33911964999999</v>
      </c>
      <c r="F197" s="7" t="str">
        <f t="shared" si="26"/>
        <v>N/A</v>
      </c>
      <c r="G197" s="22">
        <v>205.00433168000001</v>
      </c>
      <c r="H197" s="7" t="str">
        <f t="shared" si="27"/>
        <v>N/A</v>
      </c>
      <c r="I197" s="8">
        <v>34.31</v>
      </c>
      <c r="J197" s="8">
        <v>4.4130000000000003</v>
      </c>
      <c r="K197" s="25" t="s">
        <v>736</v>
      </c>
      <c r="L197" s="91" t="str">
        <f t="shared" si="28"/>
        <v>Yes</v>
      </c>
    </row>
    <row r="198" spans="1:12" x14ac:dyDescent="0.25">
      <c r="A198" s="114" t="s">
        <v>1359</v>
      </c>
      <c r="B198" s="21" t="s">
        <v>213</v>
      </c>
      <c r="C198" s="22">
        <v>193.73239437000001</v>
      </c>
      <c r="D198" s="7" t="str">
        <f t="shared" si="25"/>
        <v>N/A</v>
      </c>
      <c r="E198" s="22">
        <v>203.82513660999999</v>
      </c>
      <c r="F198" s="7" t="str">
        <f t="shared" si="26"/>
        <v>N/A</v>
      </c>
      <c r="G198" s="22">
        <v>209.57765667999999</v>
      </c>
      <c r="H198" s="7" t="str">
        <f t="shared" si="27"/>
        <v>N/A</v>
      </c>
      <c r="I198" s="8">
        <v>5.21</v>
      </c>
      <c r="J198" s="8">
        <v>2.8220000000000001</v>
      </c>
      <c r="K198" s="25" t="s">
        <v>736</v>
      </c>
      <c r="L198" s="91" t="str">
        <f t="shared" si="28"/>
        <v>Yes</v>
      </c>
    </row>
    <row r="199" spans="1:12" x14ac:dyDescent="0.25">
      <c r="A199" s="114" t="s">
        <v>1360</v>
      </c>
      <c r="B199" s="21" t="s">
        <v>213</v>
      </c>
      <c r="C199" s="22">
        <v>161.92710582999999</v>
      </c>
      <c r="D199" s="7" t="str">
        <f t="shared" si="25"/>
        <v>N/A</v>
      </c>
      <c r="E199" s="22">
        <v>199.23363712</v>
      </c>
      <c r="F199" s="7" t="str">
        <f t="shared" si="26"/>
        <v>N/A</v>
      </c>
      <c r="G199" s="22">
        <v>209.31657049</v>
      </c>
      <c r="H199" s="7" t="str">
        <f t="shared" si="27"/>
        <v>N/A</v>
      </c>
      <c r="I199" s="8">
        <v>23.04</v>
      </c>
      <c r="J199" s="8">
        <v>5.0609999999999999</v>
      </c>
      <c r="K199" s="25" t="s">
        <v>736</v>
      </c>
      <c r="L199" s="91" t="str">
        <f t="shared" si="28"/>
        <v>Yes</v>
      </c>
    </row>
    <row r="200" spans="1:12" x14ac:dyDescent="0.25">
      <c r="A200" s="114" t="s">
        <v>1361</v>
      </c>
      <c r="B200" s="21" t="s">
        <v>213</v>
      </c>
      <c r="C200" s="22">
        <v>28.641379310000001</v>
      </c>
      <c r="D200" s="7" t="str">
        <f t="shared" si="25"/>
        <v>N/A</v>
      </c>
      <c r="E200" s="22">
        <v>69.95</v>
      </c>
      <c r="F200" s="7" t="str">
        <f t="shared" si="26"/>
        <v>N/A</v>
      </c>
      <c r="G200" s="22">
        <v>17.375</v>
      </c>
      <c r="H200" s="7" t="str">
        <f t="shared" si="27"/>
        <v>N/A</v>
      </c>
      <c r="I200" s="8">
        <v>144.19999999999999</v>
      </c>
      <c r="J200" s="8">
        <v>-75.2</v>
      </c>
      <c r="K200" s="25" t="s">
        <v>736</v>
      </c>
      <c r="L200" s="91" t="str">
        <f t="shared" si="28"/>
        <v>No</v>
      </c>
    </row>
    <row r="201" spans="1:12" x14ac:dyDescent="0.25">
      <c r="A201" s="114" t="s">
        <v>1362</v>
      </c>
      <c r="B201" s="21" t="s">
        <v>213</v>
      </c>
      <c r="C201" s="22">
        <v>6.1449275362</v>
      </c>
      <c r="D201" s="7" t="str">
        <f t="shared" si="25"/>
        <v>N/A</v>
      </c>
      <c r="E201" s="22">
        <v>11.05</v>
      </c>
      <c r="F201" s="7" t="str">
        <f t="shared" si="26"/>
        <v>N/A</v>
      </c>
      <c r="G201" s="22">
        <v>9.65</v>
      </c>
      <c r="H201" s="7" t="str">
        <f t="shared" si="27"/>
        <v>N/A</v>
      </c>
      <c r="I201" s="8">
        <v>79.819999999999993</v>
      </c>
      <c r="J201" s="8">
        <v>-12.7</v>
      </c>
      <c r="K201" s="25" t="s">
        <v>736</v>
      </c>
      <c r="L201" s="91" t="str">
        <f t="shared" si="28"/>
        <v>Yes</v>
      </c>
    </row>
    <row r="202" spans="1:12" x14ac:dyDescent="0.25">
      <c r="A202" s="114" t="s">
        <v>28</v>
      </c>
      <c r="B202" s="21" t="s">
        <v>213</v>
      </c>
      <c r="C202" s="4">
        <v>7.4954775687000001</v>
      </c>
      <c r="D202" s="7" t="str">
        <f t="shared" si="25"/>
        <v>N/A</v>
      </c>
      <c r="E202" s="4">
        <v>0.49318247749999999</v>
      </c>
      <c r="F202" s="7" t="str">
        <f t="shared" si="26"/>
        <v>N/A</v>
      </c>
      <c r="G202" s="4">
        <v>0.3731539391</v>
      </c>
      <c r="H202" s="7" t="str">
        <f t="shared" si="27"/>
        <v>N/A</v>
      </c>
      <c r="I202" s="8">
        <v>-93.4</v>
      </c>
      <c r="J202" s="8">
        <v>-24.3</v>
      </c>
      <c r="K202" s="25" t="s">
        <v>736</v>
      </c>
      <c r="L202" s="91" t="str">
        <f t="shared" si="28"/>
        <v>Yes</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0</v>
      </c>
      <c r="K203" s="10" t="s">
        <v>213</v>
      </c>
      <c r="L203" s="91" t="str">
        <f t="shared" ref="L203:L213" si="32">IF(J203="Div by 0", "N/A", IF(K203="N/A","N/A", IF(J203&gt;VALUE(MID(K203,1,2)), "No", IF(J203&lt;-1*VALUE(MID(K203,1,2)), "No", "Yes"))))</f>
        <v>N/A</v>
      </c>
    </row>
    <row r="204" spans="1:12" x14ac:dyDescent="0.25">
      <c r="A204" s="114" t="s">
        <v>124</v>
      </c>
      <c r="B204" s="21" t="s">
        <v>213</v>
      </c>
      <c r="C204" s="22">
        <v>11</v>
      </c>
      <c r="D204" s="7" t="str">
        <f t="shared" si="29"/>
        <v>N/A</v>
      </c>
      <c r="E204" s="22">
        <v>11</v>
      </c>
      <c r="F204" s="7" t="str">
        <f t="shared" si="30"/>
        <v>N/A</v>
      </c>
      <c r="G204" s="22">
        <v>29</v>
      </c>
      <c r="H204" s="7" t="str">
        <f t="shared" si="31"/>
        <v>N/A</v>
      </c>
      <c r="I204" s="8">
        <v>-80</v>
      </c>
      <c r="J204" s="8">
        <v>1350</v>
      </c>
      <c r="K204" s="10" t="s">
        <v>213</v>
      </c>
      <c r="L204" s="91" t="str">
        <f t="shared" si="32"/>
        <v>N/A</v>
      </c>
    </row>
    <row r="205" spans="1:12" ht="25" x14ac:dyDescent="0.25">
      <c r="A205" s="114" t="s">
        <v>1610</v>
      </c>
      <c r="B205" s="21" t="s">
        <v>213</v>
      </c>
      <c r="C205" s="22">
        <v>11</v>
      </c>
      <c r="D205" s="7" t="str">
        <f t="shared" si="29"/>
        <v>N/A</v>
      </c>
      <c r="E205" s="22">
        <v>11</v>
      </c>
      <c r="F205" s="7" t="str">
        <f t="shared" si="30"/>
        <v>N/A</v>
      </c>
      <c r="G205" s="22">
        <v>11</v>
      </c>
      <c r="H205" s="7" t="str">
        <f t="shared" si="31"/>
        <v>N/A</v>
      </c>
      <c r="I205" s="8">
        <v>-87.5</v>
      </c>
      <c r="J205" s="8">
        <v>900</v>
      </c>
      <c r="K205" s="10" t="s">
        <v>213</v>
      </c>
      <c r="L205" s="91" t="str">
        <f t="shared" si="32"/>
        <v>N/A</v>
      </c>
    </row>
    <row r="206" spans="1:12" ht="25" x14ac:dyDescent="0.25">
      <c r="A206" s="114" t="s">
        <v>1363</v>
      </c>
      <c r="B206" s="21" t="s">
        <v>213</v>
      </c>
      <c r="C206" s="22">
        <v>137</v>
      </c>
      <c r="D206" s="7" t="str">
        <f t="shared" si="29"/>
        <v>N/A</v>
      </c>
      <c r="E206" s="22">
        <v>133</v>
      </c>
      <c r="F206" s="7" t="str">
        <f t="shared" si="30"/>
        <v>N/A</v>
      </c>
      <c r="G206" s="22">
        <v>199</v>
      </c>
      <c r="H206" s="7" t="str">
        <f t="shared" si="31"/>
        <v>N/A</v>
      </c>
      <c r="I206" s="8">
        <v>-2.92</v>
      </c>
      <c r="J206" s="8">
        <v>49.62</v>
      </c>
      <c r="K206" s="10" t="s">
        <v>213</v>
      </c>
      <c r="L206" s="91" t="str">
        <f t="shared" si="32"/>
        <v>N/A</v>
      </c>
    </row>
    <row r="207" spans="1:12" x14ac:dyDescent="0.25">
      <c r="A207" s="114" t="s">
        <v>1611</v>
      </c>
      <c r="B207" s="21" t="s">
        <v>213</v>
      </c>
      <c r="C207" s="22">
        <v>11</v>
      </c>
      <c r="D207" s="7" t="str">
        <f t="shared" si="29"/>
        <v>N/A</v>
      </c>
      <c r="E207" s="22">
        <v>11</v>
      </c>
      <c r="F207" s="7" t="str">
        <f t="shared" si="30"/>
        <v>N/A</v>
      </c>
      <c r="G207" s="22">
        <v>11</v>
      </c>
      <c r="H207" s="7" t="str">
        <f t="shared" si="31"/>
        <v>N/A</v>
      </c>
      <c r="I207" s="8">
        <v>0</v>
      </c>
      <c r="J207" s="8">
        <v>100</v>
      </c>
      <c r="K207" s="10" t="s">
        <v>213</v>
      </c>
      <c r="L207" s="91" t="str">
        <f t="shared" si="32"/>
        <v>N/A</v>
      </c>
    </row>
    <row r="208" spans="1:12" x14ac:dyDescent="0.25">
      <c r="A208" s="114" t="s">
        <v>1612</v>
      </c>
      <c r="B208" s="21" t="s">
        <v>213</v>
      </c>
      <c r="C208" s="22">
        <v>15</v>
      </c>
      <c r="D208" s="7" t="str">
        <f t="shared" si="29"/>
        <v>N/A</v>
      </c>
      <c r="E208" s="22">
        <v>14</v>
      </c>
      <c r="F208" s="7" t="str">
        <f t="shared" si="30"/>
        <v>N/A</v>
      </c>
      <c r="G208" s="22">
        <v>11</v>
      </c>
      <c r="H208" s="7" t="str">
        <f t="shared" si="31"/>
        <v>N/A</v>
      </c>
      <c r="I208" s="8">
        <v>-6.67</v>
      </c>
      <c r="J208" s="8">
        <v>-21.4</v>
      </c>
      <c r="K208" s="10" t="s">
        <v>213</v>
      </c>
      <c r="L208" s="91" t="str">
        <f t="shared" si="32"/>
        <v>N/A</v>
      </c>
    </row>
    <row r="209" spans="1:12" x14ac:dyDescent="0.25">
      <c r="A209" s="114" t="s">
        <v>125</v>
      </c>
      <c r="B209" s="21" t="s">
        <v>213</v>
      </c>
      <c r="C209" s="26">
        <v>1238345</v>
      </c>
      <c r="D209" s="7" t="str">
        <f t="shared" si="29"/>
        <v>N/A</v>
      </c>
      <c r="E209" s="26">
        <v>1073937</v>
      </c>
      <c r="F209" s="7" t="str">
        <f t="shared" si="30"/>
        <v>N/A</v>
      </c>
      <c r="G209" s="26">
        <v>1900334</v>
      </c>
      <c r="H209" s="7" t="str">
        <f t="shared" si="31"/>
        <v>N/A</v>
      </c>
      <c r="I209" s="8">
        <v>-13.3</v>
      </c>
      <c r="J209" s="8">
        <v>76.95</v>
      </c>
      <c r="K209" s="10" t="s">
        <v>213</v>
      </c>
      <c r="L209" s="91" t="str">
        <f t="shared" si="32"/>
        <v>N/A</v>
      </c>
    </row>
    <row r="210" spans="1:12" x14ac:dyDescent="0.25">
      <c r="A210" s="148" t="s">
        <v>1607</v>
      </c>
      <c r="B210" s="21" t="s">
        <v>213</v>
      </c>
      <c r="C210" s="26">
        <v>1206184</v>
      </c>
      <c r="D210" s="7" t="str">
        <f t="shared" si="29"/>
        <v>N/A</v>
      </c>
      <c r="E210" s="26">
        <v>1006201</v>
      </c>
      <c r="F210" s="7" t="str">
        <f t="shared" si="30"/>
        <v>N/A</v>
      </c>
      <c r="G210" s="26">
        <v>1886788</v>
      </c>
      <c r="H210" s="7" t="str">
        <f t="shared" si="31"/>
        <v>N/A</v>
      </c>
      <c r="I210" s="8">
        <v>-16.600000000000001</v>
      </c>
      <c r="J210" s="8">
        <v>87.52</v>
      </c>
      <c r="K210" s="10" t="s">
        <v>213</v>
      </c>
      <c r="L210" s="91" t="str">
        <f t="shared" si="32"/>
        <v>N/A</v>
      </c>
    </row>
    <row r="211" spans="1:12" x14ac:dyDescent="0.25">
      <c r="A211" s="148" t="s">
        <v>1364</v>
      </c>
      <c r="B211" s="21" t="s">
        <v>213</v>
      </c>
      <c r="C211" s="26">
        <v>425371</v>
      </c>
      <c r="D211" s="7" t="str">
        <f t="shared" si="29"/>
        <v>N/A</v>
      </c>
      <c r="E211" s="26">
        <v>476346</v>
      </c>
      <c r="F211" s="7" t="str">
        <f t="shared" si="30"/>
        <v>N/A</v>
      </c>
      <c r="G211" s="26">
        <v>543434</v>
      </c>
      <c r="H211" s="7" t="str">
        <f t="shared" si="31"/>
        <v>N/A</v>
      </c>
      <c r="I211" s="8">
        <v>11.98</v>
      </c>
      <c r="J211" s="8">
        <v>14.08</v>
      </c>
      <c r="K211" s="10" t="s">
        <v>213</v>
      </c>
      <c r="L211" s="91" t="str">
        <f t="shared" si="32"/>
        <v>N/A</v>
      </c>
    </row>
    <row r="212" spans="1:12" x14ac:dyDescent="0.25">
      <c r="A212" s="148" t="s">
        <v>1601</v>
      </c>
      <c r="B212" s="21" t="s">
        <v>213</v>
      </c>
      <c r="C212" s="26">
        <v>933840</v>
      </c>
      <c r="D212" s="7" t="str">
        <f t="shared" si="29"/>
        <v>N/A</v>
      </c>
      <c r="E212" s="26">
        <v>280553</v>
      </c>
      <c r="F212" s="7" t="str">
        <f t="shared" si="30"/>
        <v>N/A</v>
      </c>
      <c r="G212" s="26">
        <v>553174</v>
      </c>
      <c r="H212" s="7" t="str">
        <f t="shared" si="31"/>
        <v>N/A</v>
      </c>
      <c r="I212" s="8">
        <v>-70</v>
      </c>
      <c r="J212" s="8">
        <v>97.17</v>
      </c>
      <c r="K212" s="10" t="s">
        <v>213</v>
      </c>
      <c r="L212" s="91" t="str">
        <f t="shared" si="32"/>
        <v>N/A</v>
      </c>
    </row>
    <row r="213" spans="1:12" x14ac:dyDescent="0.25">
      <c r="A213" s="148" t="s">
        <v>1602</v>
      </c>
      <c r="B213" s="21" t="s">
        <v>213</v>
      </c>
      <c r="C213" s="26">
        <v>469908</v>
      </c>
      <c r="D213" s="7" t="str">
        <f t="shared" si="29"/>
        <v>N/A</v>
      </c>
      <c r="E213" s="26">
        <v>288301</v>
      </c>
      <c r="F213" s="7" t="str">
        <f t="shared" si="30"/>
        <v>N/A</v>
      </c>
      <c r="G213" s="26">
        <v>245402</v>
      </c>
      <c r="H213" s="7" t="str">
        <f t="shared" si="31"/>
        <v>N/A</v>
      </c>
      <c r="I213" s="8">
        <v>-38.6</v>
      </c>
      <c r="J213" s="8">
        <v>-14.9</v>
      </c>
      <c r="K213" s="10" t="s">
        <v>213</v>
      </c>
      <c r="L213" s="91" t="str">
        <f t="shared" si="32"/>
        <v>N/A</v>
      </c>
    </row>
    <row r="214" spans="1:12" ht="25" x14ac:dyDescent="0.25">
      <c r="A214" s="114" t="s">
        <v>1365</v>
      </c>
      <c r="B214" s="21" t="s">
        <v>213</v>
      </c>
      <c r="C214" s="26">
        <v>9372384</v>
      </c>
      <c r="D214" s="7" t="str">
        <f t="shared" ref="D214:D228" si="33">IF($B214="N/A","N/A",IF(C214&gt;10,"No",IF(C214&lt;-10,"No","Yes")))</f>
        <v>N/A</v>
      </c>
      <c r="E214" s="26">
        <v>479535</v>
      </c>
      <c r="F214" s="7" t="str">
        <f t="shared" ref="F214:F228" si="34">IF($B214="N/A","N/A",IF(E214&gt;10,"No",IF(E214&lt;-10,"No","Yes")))</f>
        <v>N/A</v>
      </c>
      <c r="G214" s="26">
        <v>510412</v>
      </c>
      <c r="H214" s="7" t="str">
        <f t="shared" ref="H214:H228" si="35">IF($B214="N/A","N/A",IF(G214&gt;10,"No",IF(G214&lt;-10,"No","Yes")))</f>
        <v>N/A</v>
      </c>
      <c r="I214" s="8">
        <v>-94.9</v>
      </c>
      <c r="J214" s="8">
        <v>6.4390000000000001</v>
      </c>
      <c r="K214" s="25" t="s">
        <v>736</v>
      </c>
      <c r="L214" s="91" t="str">
        <f t="shared" ref="L214:L228" si="36">IF(J214="Div by 0", "N/A", IF(K214="N/A","N/A", IF(J214&gt;VALUE(MID(K214,1,2)), "No", IF(J214&lt;-1*VALUE(MID(K214,1,2)), "No", "Yes"))))</f>
        <v>Yes</v>
      </c>
    </row>
    <row r="215" spans="1:12" x14ac:dyDescent="0.25">
      <c r="A215" s="122" t="s">
        <v>647</v>
      </c>
      <c r="B215" s="21" t="s">
        <v>213</v>
      </c>
      <c r="C215" s="22">
        <v>12382</v>
      </c>
      <c r="D215" s="7" t="str">
        <f t="shared" si="33"/>
        <v>N/A</v>
      </c>
      <c r="E215" s="22">
        <v>786</v>
      </c>
      <c r="F215" s="7" t="str">
        <f t="shared" si="34"/>
        <v>N/A</v>
      </c>
      <c r="G215" s="22">
        <v>841</v>
      </c>
      <c r="H215" s="7" t="str">
        <f t="shared" si="35"/>
        <v>N/A</v>
      </c>
      <c r="I215" s="8">
        <v>-93.7</v>
      </c>
      <c r="J215" s="8">
        <v>6.9969999999999999</v>
      </c>
      <c r="K215" s="25" t="s">
        <v>736</v>
      </c>
      <c r="L215" s="91" t="str">
        <f t="shared" si="36"/>
        <v>Yes</v>
      </c>
    </row>
    <row r="216" spans="1:12" x14ac:dyDescent="0.25">
      <c r="A216" s="122" t="s">
        <v>1366</v>
      </c>
      <c r="B216" s="21" t="s">
        <v>213</v>
      </c>
      <c r="C216" s="26">
        <v>756.93619770999999</v>
      </c>
      <c r="D216" s="7" t="str">
        <f t="shared" si="33"/>
        <v>N/A</v>
      </c>
      <c r="E216" s="26">
        <v>610.09541984999998</v>
      </c>
      <c r="F216" s="7" t="str">
        <f t="shared" si="34"/>
        <v>N/A</v>
      </c>
      <c r="G216" s="26">
        <v>606.91082044999996</v>
      </c>
      <c r="H216" s="7" t="str">
        <f t="shared" si="35"/>
        <v>N/A</v>
      </c>
      <c r="I216" s="8">
        <v>-19.399999999999999</v>
      </c>
      <c r="J216" s="8">
        <v>-0.52200000000000002</v>
      </c>
      <c r="K216" s="25" t="s">
        <v>736</v>
      </c>
      <c r="L216" s="91" t="str">
        <f t="shared" si="36"/>
        <v>Yes</v>
      </c>
    </row>
    <row r="217" spans="1:12" ht="25" x14ac:dyDescent="0.25">
      <c r="A217" s="114" t="s">
        <v>1367</v>
      </c>
      <c r="B217" s="21" t="s">
        <v>213</v>
      </c>
      <c r="C217" s="26">
        <v>5894851</v>
      </c>
      <c r="D217" s="7" t="str">
        <f t="shared" si="33"/>
        <v>N/A</v>
      </c>
      <c r="E217" s="26">
        <v>1255095</v>
      </c>
      <c r="F217" s="7" t="str">
        <f t="shared" si="34"/>
        <v>N/A</v>
      </c>
      <c r="G217" s="26">
        <v>1437808</v>
      </c>
      <c r="H217" s="7" t="str">
        <f t="shared" si="35"/>
        <v>N/A</v>
      </c>
      <c r="I217" s="8">
        <v>-78.7</v>
      </c>
      <c r="J217" s="8">
        <v>14.56</v>
      </c>
      <c r="K217" s="25" t="s">
        <v>736</v>
      </c>
      <c r="L217" s="91" t="str">
        <f t="shared" si="36"/>
        <v>Yes</v>
      </c>
    </row>
    <row r="218" spans="1:12" x14ac:dyDescent="0.25">
      <c r="A218" s="122" t="s">
        <v>514</v>
      </c>
      <c r="B218" s="21" t="s">
        <v>213</v>
      </c>
      <c r="C218" s="22">
        <v>11167</v>
      </c>
      <c r="D218" s="7" t="str">
        <f t="shared" si="33"/>
        <v>N/A</v>
      </c>
      <c r="E218" s="22">
        <v>1513</v>
      </c>
      <c r="F218" s="7" t="str">
        <f t="shared" si="34"/>
        <v>N/A</v>
      </c>
      <c r="G218" s="22">
        <v>1782</v>
      </c>
      <c r="H218" s="7" t="str">
        <f t="shared" si="35"/>
        <v>N/A</v>
      </c>
      <c r="I218" s="8">
        <v>-86.5</v>
      </c>
      <c r="J218" s="8">
        <v>17.78</v>
      </c>
      <c r="K218" s="25" t="s">
        <v>736</v>
      </c>
      <c r="L218" s="91" t="str">
        <f t="shared" si="36"/>
        <v>Yes</v>
      </c>
    </row>
    <row r="219" spans="1:12" x14ac:dyDescent="0.25">
      <c r="A219" s="114" t="s">
        <v>1368</v>
      </c>
      <c r="B219" s="21" t="s">
        <v>213</v>
      </c>
      <c r="C219" s="26">
        <v>527.88134682999998</v>
      </c>
      <c r="D219" s="7" t="str">
        <f t="shared" si="33"/>
        <v>N/A</v>
      </c>
      <c r="E219" s="26">
        <v>829.54064772000004</v>
      </c>
      <c r="F219" s="7" t="str">
        <f t="shared" si="34"/>
        <v>N/A</v>
      </c>
      <c r="G219" s="26">
        <v>806.85072951999996</v>
      </c>
      <c r="H219" s="7" t="str">
        <f t="shared" si="35"/>
        <v>N/A</v>
      </c>
      <c r="I219" s="8">
        <v>57.15</v>
      </c>
      <c r="J219" s="8">
        <v>-2.74</v>
      </c>
      <c r="K219" s="25" t="s">
        <v>736</v>
      </c>
      <c r="L219" s="91" t="str">
        <f t="shared" si="36"/>
        <v>Yes</v>
      </c>
    </row>
    <row r="220" spans="1:12" ht="25" x14ac:dyDescent="0.25">
      <c r="A220" s="114" t="s">
        <v>1369</v>
      </c>
      <c r="B220" s="21" t="s">
        <v>213</v>
      </c>
      <c r="C220" s="26">
        <v>3662061</v>
      </c>
      <c r="D220" s="7" t="str">
        <f t="shared" si="33"/>
        <v>N/A</v>
      </c>
      <c r="E220" s="26">
        <v>510131</v>
      </c>
      <c r="F220" s="7" t="str">
        <f t="shared" si="34"/>
        <v>N/A</v>
      </c>
      <c r="G220" s="26">
        <v>625900</v>
      </c>
      <c r="H220" s="7" t="str">
        <f t="shared" si="35"/>
        <v>N/A</v>
      </c>
      <c r="I220" s="8">
        <v>-86.1</v>
      </c>
      <c r="J220" s="8">
        <v>22.69</v>
      </c>
      <c r="K220" s="25" t="s">
        <v>736</v>
      </c>
      <c r="L220" s="91" t="str">
        <f t="shared" si="36"/>
        <v>Yes</v>
      </c>
    </row>
    <row r="221" spans="1:12" x14ac:dyDescent="0.25">
      <c r="A221" s="122" t="s">
        <v>515</v>
      </c>
      <c r="B221" s="21" t="s">
        <v>213</v>
      </c>
      <c r="C221" s="22">
        <v>7215</v>
      </c>
      <c r="D221" s="7" t="str">
        <f t="shared" si="33"/>
        <v>N/A</v>
      </c>
      <c r="E221" s="22">
        <v>698</v>
      </c>
      <c r="F221" s="7" t="str">
        <f t="shared" si="34"/>
        <v>N/A</v>
      </c>
      <c r="G221" s="22">
        <v>879</v>
      </c>
      <c r="H221" s="7" t="str">
        <f t="shared" si="35"/>
        <v>N/A</v>
      </c>
      <c r="I221" s="8">
        <v>-90.3</v>
      </c>
      <c r="J221" s="8">
        <v>25.93</v>
      </c>
      <c r="K221" s="25" t="s">
        <v>736</v>
      </c>
      <c r="L221" s="91" t="str">
        <f t="shared" si="36"/>
        <v>Yes</v>
      </c>
    </row>
    <row r="222" spans="1:12" ht="25" x14ac:dyDescent="0.25">
      <c r="A222" s="114" t="s">
        <v>1370</v>
      </c>
      <c r="B222" s="21" t="s">
        <v>213</v>
      </c>
      <c r="C222" s="26">
        <v>507.56216216000001</v>
      </c>
      <c r="D222" s="7" t="str">
        <f t="shared" si="33"/>
        <v>N/A</v>
      </c>
      <c r="E222" s="26">
        <v>730.84670487000005</v>
      </c>
      <c r="F222" s="7" t="str">
        <f t="shared" si="34"/>
        <v>N/A</v>
      </c>
      <c r="G222" s="26">
        <v>712.05915813000001</v>
      </c>
      <c r="H222" s="7" t="str">
        <f t="shared" si="35"/>
        <v>N/A</v>
      </c>
      <c r="I222" s="8">
        <v>43.99</v>
      </c>
      <c r="J222" s="8">
        <v>-2.57</v>
      </c>
      <c r="K222" s="25" t="s">
        <v>736</v>
      </c>
      <c r="L222" s="91" t="str">
        <f t="shared" si="36"/>
        <v>Yes</v>
      </c>
    </row>
    <row r="223" spans="1:12" ht="25" x14ac:dyDescent="0.25">
      <c r="A223" s="114" t="s">
        <v>1371</v>
      </c>
      <c r="B223" s="21" t="s">
        <v>213</v>
      </c>
      <c r="C223" s="26">
        <v>0</v>
      </c>
      <c r="D223" s="7" t="str">
        <f t="shared" si="33"/>
        <v>N/A</v>
      </c>
      <c r="E223" s="26">
        <v>0</v>
      </c>
      <c r="F223" s="7" t="str">
        <f t="shared" si="34"/>
        <v>N/A</v>
      </c>
      <c r="G223" s="26">
        <v>0</v>
      </c>
      <c r="H223" s="7" t="str">
        <f t="shared" si="35"/>
        <v>N/A</v>
      </c>
      <c r="I223" s="8" t="s">
        <v>1747</v>
      </c>
      <c r="J223" s="8" t="s">
        <v>1747</v>
      </c>
      <c r="K223" s="25" t="s">
        <v>736</v>
      </c>
      <c r="L223" s="91" t="str">
        <f t="shared" si="36"/>
        <v>N/A</v>
      </c>
    </row>
    <row r="224" spans="1:12" x14ac:dyDescent="0.25">
      <c r="A224" s="114" t="s">
        <v>516</v>
      </c>
      <c r="B224" s="21" t="s">
        <v>213</v>
      </c>
      <c r="C224" s="22">
        <v>0</v>
      </c>
      <c r="D224" s="7" t="str">
        <f t="shared" si="33"/>
        <v>N/A</v>
      </c>
      <c r="E224" s="22">
        <v>0</v>
      </c>
      <c r="F224" s="7" t="str">
        <f t="shared" si="34"/>
        <v>N/A</v>
      </c>
      <c r="G224" s="22">
        <v>0</v>
      </c>
      <c r="H224" s="7" t="str">
        <f t="shared" si="35"/>
        <v>N/A</v>
      </c>
      <c r="I224" s="8" t="s">
        <v>1747</v>
      </c>
      <c r="J224" s="8" t="s">
        <v>1747</v>
      </c>
      <c r="K224" s="25" t="s">
        <v>736</v>
      </c>
      <c r="L224" s="91" t="str">
        <f t="shared" si="36"/>
        <v>N/A</v>
      </c>
    </row>
    <row r="225" spans="1:12" x14ac:dyDescent="0.25">
      <c r="A225" s="114" t="s">
        <v>1372</v>
      </c>
      <c r="B225" s="21" t="s">
        <v>213</v>
      </c>
      <c r="C225" s="26" t="s">
        <v>1747</v>
      </c>
      <c r="D225" s="7" t="str">
        <f t="shared" si="33"/>
        <v>N/A</v>
      </c>
      <c r="E225" s="26" t="s">
        <v>1747</v>
      </c>
      <c r="F225" s="7" t="str">
        <f t="shared" si="34"/>
        <v>N/A</v>
      </c>
      <c r="G225" s="26" t="s">
        <v>1747</v>
      </c>
      <c r="H225" s="7" t="str">
        <f t="shared" si="35"/>
        <v>N/A</v>
      </c>
      <c r="I225" s="8" t="s">
        <v>1747</v>
      </c>
      <c r="J225" s="8" t="s">
        <v>1747</v>
      </c>
      <c r="K225" s="25" t="s">
        <v>736</v>
      </c>
      <c r="L225" s="91" t="str">
        <f t="shared" si="36"/>
        <v>N/A</v>
      </c>
    </row>
    <row r="226" spans="1:12" ht="25" x14ac:dyDescent="0.25">
      <c r="A226" s="114" t="s">
        <v>1373</v>
      </c>
      <c r="B226" s="21" t="s">
        <v>213</v>
      </c>
      <c r="C226" s="26">
        <v>193817021</v>
      </c>
      <c r="D226" s="7" t="str">
        <f t="shared" si="33"/>
        <v>N/A</v>
      </c>
      <c r="E226" s="26">
        <v>222764373</v>
      </c>
      <c r="F226" s="7" t="str">
        <f t="shared" si="34"/>
        <v>N/A</v>
      </c>
      <c r="G226" s="26">
        <v>270171356</v>
      </c>
      <c r="H226" s="7" t="str">
        <f t="shared" si="35"/>
        <v>N/A</v>
      </c>
      <c r="I226" s="8">
        <v>14.94</v>
      </c>
      <c r="J226" s="8">
        <v>21.28</v>
      </c>
      <c r="K226" s="25" t="s">
        <v>736</v>
      </c>
      <c r="L226" s="91" t="str">
        <f t="shared" si="36"/>
        <v>Yes</v>
      </c>
    </row>
    <row r="227" spans="1:12" ht="25" x14ac:dyDescent="0.25">
      <c r="A227" s="114" t="s">
        <v>517</v>
      </c>
      <c r="B227" s="21" t="s">
        <v>213</v>
      </c>
      <c r="C227" s="22">
        <v>7718</v>
      </c>
      <c r="D227" s="7" t="str">
        <f t="shared" si="33"/>
        <v>N/A</v>
      </c>
      <c r="E227" s="22">
        <v>7716</v>
      </c>
      <c r="F227" s="7" t="str">
        <f t="shared" si="34"/>
        <v>N/A</v>
      </c>
      <c r="G227" s="22">
        <v>9078</v>
      </c>
      <c r="H227" s="7" t="str">
        <f t="shared" si="35"/>
        <v>N/A</v>
      </c>
      <c r="I227" s="8">
        <v>-2.5999999999999999E-2</v>
      </c>
      <c r="J227" s="8">
        <v>17.649999999999999</v>
      </c>
      <c r="K227" s="25" t="s">
        <v>736</v>
      </c>
      <c r="L227" s="91" t="str">
        <f t="shared" si="36"/>
        <v>Yes</v>
      </c>
    </row>
    <row r="228" spans="1:12" ht="25" x14ac:dyDescent="0.25">
      <c r="A228" s="114" t="s">
        <v>1374</v>
      </c>
      <c r="B228" s="21" t="s">
        <v>213</v>
      </c>
      <c r="C228" s="26">
        <v>25112.337522999998</v>
      </c>
      <c r="D228" s="7" t="str">
        <f t="shared" si="33"/>
        <v>N/A</v>
      </c>
      <c r="E228" s="26">
        <v>28870.447511999999</v>
      </c>
      <c r="F228" s="7" t="str">
        <f t="shared" si="34"/>
        <v>N/A</v>
      </c>
      <c r="G228" s="26">
        <v>29761.109936000001</v>
      </c>
      <c r="H228" s="7" t="str">
        <f t="shared" si="35"/>
        <v>N/A</v>
      </c>
      <c r="I228" s="8">
        <v>14.97</v>
      </c>
      <c r="J228" s="8">
        <v>3.085</v>
      </c>
      <c r="K228" s="25" t="s">
        <v>736</v>
      </c>
      <c r="L228" s="91" t="str">
        <f t="shared" si="36"/>
        <v>Yes</v>
      </c>
    </row>
    <row r="229" spans="1:12" x14ac:dyDescent="0.25">
      <c r="A229" s="114" t="s">
        <v>1375</v>
      </c>
      <c r="B229" s="21" t="s">
        <v>213</v>
      </c>
      <c r="C229" s="10">
        <v>197364939</v>
      </c>
      <c r="D229" s="7" t="str">
        <f t="shared" ref="D229:D252" si="37">IF($B229="N/A","N/A",IF(C229&gt;10,"No",IF(C229&lt;-10,"No","Yes")))</f>
        <v>N/A</v>
      </c>
      <c r="E229" s="10">
        <v>224840602</v>
      </c>
      <c r="F229" s="7" t="str">
        <f t="shared" ref="F229:F252" si="38">IF($B229="N/A","N/A",IF(E229&gt;10,"No",IF(E229&lt;-10,"No","Yes")))</f>
        <v>N/A</v>
      </c>
      <c r="G229" s="10">
        <v>272202514</v>
      </c>
      <c r="H229" s="7" t="str">
        <f t="shared" ref="H229:H252" si="39">IF($B229="N/A","N/A",IF(G229&gt;10,"No",IF(G229&lt;-10,"No","Yes")))</f>
        <v>N/A</v>
      </c>
      <c r="I229" s="8">
        <v>13.92</v>
      </c>
      <c r="J229" s="8">
        <v>21.06</v>
      </c>
      <c r="K229" s="25" t="s">
        <v>736</v>
      </c>
      <c r="L229" s="91" t="str">
        <f t="shared" ref="L229:L252" si="40">IF(J229="Div by 0", "N/A", IF(K229="N/A","N/A", IF(J229&gt;VALUE(MID(K229,1,2)), "No", IF(J229&lt;-1*VALUE(MID(K229,1,2)), "No", "Yes"))))</f>
        <v>Yes</v>
      </c>
    </row>
    <row r="230" spans="1:12" x14ac:dyDescent="0.25">
      <c r="A230" s="122" t="s">
        <v>1376</v>
      </c>
      <c r="B230" s="21" t="s">
        <v>213</v>
      </c>
      <c r="C230" s="1">
        <v>8550</v>
      </c>
      <c r="D230" s="7" t="str">
        <f t="shared" si="37"/>
        <v>N/A</v>
      </c>
      <c r="E230" s="1">
        <v>7949</v>
      </c>
      <c r="F230" s="7" t="str">
        <f t="shared" si="38"/>
        <v>N/A</v>
      </c>
      <c r="G230" s="1">
        <v>9314</v>
      </c>
      <c r="H230" s="7" t="str">
        <f t="shared" si="39"/>
        <v>N/A</v>
      </c>
      <c r="I230" s="8">
        <v>-7.03</v>
      </c>
      <c r="J230" s="8">
        <v>17.170000000000002</v>
      </c>
      <c r="K230" s="25" t="s">
        <v>736</v>
      </c>
      <c r="L230" s="91" t="str">
        <f t="shared" si="40"/>
        <v>Yes</v>
      </c>
    </row>
    <row r="231" spans="1:12" x14ac:dyDescent="0.25">
      <c r="A231" s="122" t="s">
        <v>1377</v>
      </c>
      <c r="B231" s="21" t="s">
        <v>213</v>
      </c>
      <c r="C231" s="10">
        <v>23083.618596</v>
      </c>
      <c r="D231" s="7" t="str">
        <f t="shared" si="37"/>
        <v>N/A</v>
      </c>
      <c r="E231" s="10">
        <v>28285.394640999999</v>
      </c>
      <c r="F231" s="7" t="str">
        <f t="shared" si="38"/>
        <v>N/A</v>
      </c>
      <c r="G231" s="10">
        <v>29225.092764000001</v>
      </c>
      <c r="H231" s="7" t="str">
        <f t="shared" si="39"/>
        <v>N/A</v>
      </c>
      <c r="I231" s="8">
        <v>22.53</v>
      </c>
      <c r="J231" s="8">
        <v>3.3220000000000001</v>
      </c>
      <c r="K231" s="25" t="s">
        <v>736</v>
      </c>
      <c r="L231" s="91" t="str">
        <f t="shared" si="40"/>
        <v>Yes</v>
      </c>
    </row>
    <row r="232" spans="1:12" x14ac:dyDescent="0.25">
      <c r="A232" s="122" t="s">
        <v>1378</v>
      </c>
      <c r="B232" s="21" t="s">
        <v>213</v>
      </c>
      <c r="C232" s="10">
        <v>12112.181817999999</v>
      </c>
      <c r="D232" s="7" t="str">
        <f t="shared" si="37"/>
        <v>N/A</v>
      </c>
      <c r="E232" s="10">
        <v>18110.252874000002</v>
      </c>
      <c r="F232" s="7" t="str">
        <f t="shared" si="38"/>
        <v>N/A</v>
      </c>
      <c r="G232" s="10">
        <v>17489.05</v>
      </c>
      <c r="H232" s="7" t="str">
        <f t="shared" si="39"/>
        <v>N/A</v>
      </c>
      <c r="I232" s="8">
        <v>49.52</v>
      </c>
      <c r="J232" s="8">
        <v>-3.43</v>
      </c>
      <c r="K232" s="25" t="s">
        <v>736</v>
      </c>
      <c r="L232" s="91" t="str">
        <f t="shared" si="40"/>
        <v>Yes</v>
      </c>
    </row>
    <row r="233" spans="1:12" ht="25" x14ac:dyDescent="0.25">
      <c r="A233" s="122" t="s">
        <v>1379</v>
      </c>
      <c r="B233" s="21" t="s">
        <v>213</v>
      </c>
      <c r="C233" s="10">
        <v>23868.024096000001</v>
      </c>
      <c r="D233" s="7" t="str">
        <f t="shared" si="37"/>
        <v>N/A</v>
      </c>
      <c r="E233" s="10">
        <v>28629.582262</v>
      </c>
      <c r="F233" s="7" t="str">
        <f t="shared" si="38"/>
        <v>N/A</v>
      </c>
      <c r="G233" s="10">
        <v>29617.1986</v>
      </c>
      <c r="H233" s="7" t="str">
        <f t="shared" si="39"/>
        <v>N/A</v>
      </c>
      <c r="I233" s="8">
        <v>19.95</v>
      </c>
      <c r="J233" s="8">
        <v>3.45</v>
      </c>
      <c r="K233" s="25" t="s">
        <v>736</v>
      </c>
      <c r="L233" s="91" t="str">
        <f t="shared" si="40"/>
        <v>Yes</v>
      </c>
    </row>
    <row r="234" spans="1:12" x14ac:dyDescent="0.25">
      <c r="A234" s="122" t="s">
        <v>1380</v>
      </c>
      <c r="B234" s="21" t="s">
        <v>213</v>
      </c>
      <c r="C234" s="10">
        <v>13574.452961999999</v>
      </c>
      <c r="D234" s="7" t="str">
        <f t="shared" si="37"/>
        <v>N/A</v>
      </c>
      <c r="E234" s="10">
        <v>22581.117117000002</v>
      </c>
      <c r="F234" s="7" t="str">
        <f t="shared" si="38"/>
        <v>N/A</v>
      </c>
      <c r="G234" s="10">
        <v>24010.418750000001</v>
      </c>
      <c r="H234" s="7" t="str">
        <f t="shared" si="39"/>
        <v>N/A</v>
      </c>
      <c r="I234" s="8">
        <v>66.349999999999994</v>
      </c>
      <c r="J234" s="8">
        <v>6.33</v>
      </c>
      <c r="K234" s="25" t="s">
        <v>736</v>
      </c>
      <c r="L234" s="91" t="str">
        <f t="shared" si="40"/>
        <v>Yes</v>
      </c>
    </row>
    <row r="235" spans="1:12" x14ac:dyDescent="0.25">
      <c r="A235" s="122" t="s">
        <v>1381</v>
      </c>
      <c r="B235" s="21" t="s">
        <v>213</v>
      </c>
      <c r="C235" s="10">
        <v>960.20353981999995</v>
      </c>
      <c r="D235" s="7" t="str">
        <f t="shared" si="37"/>
        <v>N/A</v>
      </c>
      <c r="E235" s="10">
        <v>2073.6666667</v>
      </c>
      <c r="F235" s="7" t="str">
        <f t="shared" si="38"/>
        <v>N/A</v>
      </c>
      <c r="G235" s="10">
        <v>5939.1764706000004</v>
      </c>
      <c r="H235" s="7" t="str">
        <f t="shared" si="39"/>
        <v>N/A</v>
      </c>
      <c r="I235" s="8">
        <v>116</v>
      </c>
      <c r="J235" s="8">
        <v>186.4</v>
      </c>
      <c r="K235" s="25" t="s">
        <v>736</v>
      </c>
      <c r="L235" s="91" t="str">
        <f t="shared" si="40"/>
        <v>No</v>
      </c>
    </row>
    <row r="236" spans="1:12" x14ac:dyDescent="0.25">
      <c r="A236" s="122" t="s">
        <v>1382</v>
      </c>
      <c r="B236" s="21" t="s">
        <v>213</v>
      </c>
      <c r="C236" s="7">
        <v>7.733357453</v>
      </c>
      <c r="D236" s="7" t="str">
        <f t="shared" si="37"/>
        <v>N/A</v>
      </c>
      <c r="E236" s="7">
        <v>46.121264867999997</v>
      </c>
      <c r="F236" s="7" t="str">
        <f t="shared" si="38"/>
        <v>N/A</v>
      </c>
      <c r="G236" s="7">
        <v>48.951489987999999</v>
      </c>
      <c r="H236" s="7" t="str">
        <f t="shared" si="39"/>
        <v>N/A</v>
      </c>
      <c r="I236" s="8">
        <v>496.4</v>
      </c>
      <c r="J236" s="8">
        <v>6.1360000000000001</v>
      </c>
      <c r="K236" s="25" t="s">
        <v>736</v>
      </c>
      <c r="L236" s="91" t="str">
        <f t="shared" si="40"/>
        <v>Yes</v>
      </c>
    </row>
    <row r="237" spans="1:12" x14ac:dyDescent="0.25">
      <c r="A237" s="122" t="s">
        <v>1383</v>
      </c>
      <c r="B237" s="21" t="s">
        <v>213</v>
      </c>
      <c r="C237" s="7">
        <v>12.992125983999999</v>
      </c>
      <c r="D237" s="7" t="str">
        <f t="shared" si="37"/>
        <v>N/A</v>
      </c>
      <c r="E237" s="7">
        <v>13.636363636</v>
      </c>
      <c r="F237" s="7" t="str">
        <f t="shared" si="38"/>
        <v>N/A</v>
      </c>
      <c r="G237" s="7">
        <v>17.416545717999998</v>
      </c>
      <c r="H237" s="7" t="str">
        <f t="shared" si="39"/>
        <v>N/A</v>
      </c>
      <c r="I237" s="8">
        <v>4.9589999999999996</v>
      </c>
      <c r="J237" s="8">
        <v>27.72</v>
      </c>
      <c r="K237" s="25" t="s">
        <v>736</v>
      </c>
      <c r="L237" s="91" t="str">
        <f t="shared" si="40"/>
        <v>Yes</v>
      </c>
    </row>
    <row r="238" spans="1:12" x14ac:dyDescent="0.25">
      <c r="A238" s="122" t="s">
        <v>1384</v>
      </c>
      <c r="B238" s="21" t="s">
        <v>213</v>
      </c>
      <c r="C238" s="7">
        <v>37.252452341000001</v>
      </c>
      <c r="D238" s="7" t="str">
        <f t="shared" si="37"/>
        <v>N/A</v>
      </c>
      <c r="E238" s="7">
        <v>60.086716594000002</v>
      </c>
      <c r="F238" s="7" t="str">
        <f t="shared" si="38"/>
        <v>N/A</v>
      </c>
      <c r="G238" s="7">
        <v>60.292716132999999</v>
      </c>
      <c r="H238" s="7" t="str">
        <f t="shared" si="39"/>
        <v>N/A</v>
      </c>
      <c r="I238" s="8">
        <v>61.3</v>
      </c>
      <c r="J238" s="8">
        <v>0.34279999999999999</v>
      </c>
      <c r="K238" s="25" t="s">
        <v>736</v>
      </c>
      <c r="L238" s="91" t="str">
        <f t="shared" si="40"/>
        <v>Yes</v>
      </c>
    </row>
    <row r="239" spans="1:12" x14ac:dyDescent="0.25">
      <c r="A239" s="122" t="s">
        <v>1385</v>
      </c>
      <c r="B239" s="21" t="s">
        <v>213</v>
      </c>
      <c r="C239" s="7">
        <v>0.55001916439999998</v>
      </c>
      <c r="D239" s="7" t="str">
        <f t="shared" si="37"/>
        <v>N/A</v>
      </c>
      <c r="E239" s="7">
        <v>17.063797079</v>
      </c>
      <c r="F239" s="7" t="str">
        <f t="shared" si="38"/>
        <v>N/A</v>
      </c>
      <c r="G239" s="7">
        <v>23.721275019</v>
      </c>
      <c r="H239" s="7" t="str">
        <f t="shared" si="39"/>
        <v>N/A</v>
      </c>
      <c r="I239" s="8">
        <v>3002</v>
      </c>
      <c r="J239" s="8">
        <v>39.020000000000003</v>
      </c>
      <c r="K239" s="25" t="s">
        <v>736</v>
      </c>
      <c r="L239" s="91" t="str">
        <f t="shared" si="40"/>
        <v>No</v>
      </c>
    </row>
    <row r="240" spans="1:12" x14ac:dyDescent="0.25">
      <c r="A240" s="122" t="s">
        <v>1386</v>
      </c>
      <c r="B240" s="21" t="s">
        <v>213</v>
      </c>
      <c r="C240" s="7">
        <v>0.31383658279999999</v>
      </c>
      <c r="D240" s="7" t="str">
        <f t="shared" si="37"/>
        <v>N/A</v>
      </c>
      <c r="E240" s="7">
        <v>0.6893910379</v>
      </c>
      <c r="F240" s="7" t="str">
        <f t="shared" si="38"/>
        <v>N/A</v>
      </c>
      <c r="G240" s="7">
        <v>0.7394519356</v>
      </c>
      <c r="H240" s="7" t="str">
        <f t="shared" si="39"/>
        <v>N/A</v>
      </c>
      <c r="I240" s="8">
        <v>119.7</v>
      </c>
      <c r="J240" s="8">
        <v>7.2619999999999996</v>
      </c>
      <c r="K240" s="25" t="s">
        <v>736</v>
      </c>
      <c r="L240" s="91" t="str">
        <f t="shared" si="40"/>
        <v>Yes</v>
      </c>
    </row>
    <row r="241" spans="1:12" x14ac:dyDescent="0.25">
      <c r="A241" s="122" t="s">
        <v>1387</v>
      </c>
      <c r="B241" s="21" t="s">
        <v>213</v>
      </c>
      <c r="C241" s="10">
        <v>193817021</v>
      </c>
      <c r="D241" s="7" t="str">
        <f t="shared" si="37"/>
        <v>N/A</v>
      </c>
      <c r="E241" s="10">
        <v>222764373</v>
      </c>
      <c r="F241" s="7" t="str">
        <f t="shared" si="38"/>
        <v>N/A</v>
      </c>
      <c r="G241" s="10">
        <v>270171356</v>
      </c>
      <c r="H241" s="7" t="str">
        <f t="shared" si="39"/>
        <v>N/A</v>
      </c>
      <c r="I241" s="8">
        <v>14.94</v>
      </c>
      <c r="J241" s="8">
        <v>21.28</v>
      </c>
      <c r="K241" s="25" t="s">
        <v>736</v>
      </c>
      <c r="L241" s="91" t="str">
        <f t="shared" si="40"/>
        <v>Yes</v>
      </c>
    </row>
    <row r="242" spans="1:12" x14ac:dyDescent="0.25">
      <c r="A242" s="122" t="s">
        <v>1388</v>
      </c>
      <c r="B242" s="21" t="s">
        <v>213</v>
      </c>
      <c r="C242" s="1">
        <v>7718</v>
      </c>
      <c r="D242" s="7" t="str">
        <f t="shared" si="37"/>
        <v>N/A</v>
      </c>
      <c r="E242" s="1">
        <v>7716</v>
      </c>
      <c r="F242" s="7" t="str">
        <f t="shared" si="38"/>
        <v>N/A</v>
      </c>
      <c r="G242" s="1">
        <v>9078</v>
      </c>
      <c r="H242" s="7" t="str">
        <f t="shared" si="39"/>
        <v>N/A</v>
      </c>
      <c r="I242" s="8">
        <v>-2.5999999999999999E-2</v>
      </c>
      <c r="J242" s="8">
        <v>17.649999999999999</v>
      </c>
      <c r="K242" s="25" t="s">
        <v>736</v>
      </c>
      <c r="L242" s="91" t="str">
        <f t="shared" si="40"/>
        <v>Yes</v>
      </c>
    </row>
    <row r="243" spans="1:12" ht="25" x14ac:dyDescent="0.25">
      <c r="A243" s="122" t="s">
        <v>1389</v>
      </c>
      <c r="B243" s="21" t="s">
        <v>213</v>
      </c>
      <c r="C243" s="10">
        <v>25112.337522999998</v>
      </c>
      <c r="D243" s="7" t="str">
        <f t="shared" si="37"/>
        <v>N/A</v>
      </c>
      <c r="E243" s="10">
        <v>28870.447511999999</v>
      </c>
      <c r="F243" s="7" t="str">
        <f t="shared" si="38"/>
        <v>N/A</v>
      </c>
      <c r="G243" s="10">
        <v>29761.109936000001</v>
      </c>
      <c r="H243" s="7" t="str">
        <f t="shared" si="39"/>
        <v>N/A</v>
      </c>
      <c r="I243" s="8">
        <v>14.97</v>
      </c>
      <c r="J243" s="8">
        <v>3.085</v>
      </c>
      <c r="K243" s="25" t="s">
        <v>736</v>
      </c>
      <c r="L243" s="91" t="str">
        <f t="shared" si="40"/>
        <v>Yes</v>
      </c>
    </row>
    <row r="244" spans="1:12" ht="25" x14ac:dyDescent="0.25">
      <c r="A244" s="122" t="s">
        <v>1390</v>
      </c>
      <c r="B244" s="21" t="s">
        <v>213</v>
      </c>
      <c r="C244" s="10">
        <v>15270.270270000001</v>
      </c>
      <c r="D244" s="7" t="str">
        <f t="shared" si="37"/>
        <v>N/A</v>
      </c>
      <c r="E244" s="10">
        <v>18281.963855000002</v>
      </c>
      <c r="F244" s="7" t="str">
        <f t="shared" si="38"/>
        <v>N/A</v>
      </c>
      <c r="G244" s="10">
        <v>18223.036036000001</v>
      </c>
      <c r="H244" s="7" t="str">
        <f t="shared" si="39"/>
        <v>N/A</v>
      </c>
      <c r="I244" s="8">
        <v>19.72</v>
      </c>
      <c r="J244" s="8">
        <v>-0.32200000000000001</v>
      </c>
      <c r="K244" s="25" t="s">
        <v>736</v>
      </c>
      <c r="L244" s="91" t="str">
        <f t="shared" si="40"/>
        <v>Yes</v>
      </c>
    </row>
    <row r="245" spans="1:12" ht="25" x14ac:dyDescent="0.25">
      <c r="A245" s="122" t="s">
        <v>1391</v>
      </c>
      <c r="B245" s="21" t="s">
        <v>213</v>
      </c>
      <c r="C245" s="10">
        <v>25494.801349000001</v>
      </c>
      <c r="D245" s="7" t="str">
        <f t="shared" si="37"/>
        <v>N/A</v>
      </c>
      <c r="E245" s="10">
        <v>29182.805641999999</v>
      </c>
      <c r="F245" s="7" t="str">
        <f t="shared" si="38"/>
        <v>N/A</v>
      </c>
      <c r="G245" s="10">
        <v>30114.056551000001</v>
      </c>
      <c r="H245" s="7" t="str">
        <f t="shared" si="39"/>
        <v>N/A</v>
      </c>
      <c r="I245" s="8">
        <v>14.47</v>
      </c>
      <c r="J245" s="8">
        <v>3.1909999999999998</v>
      </c>
      <c r="K245" s="25" t="s">
        <v>736</v>
      </c>
      <c r="L245" s="91" t="str">
        <f t="shared" si="40"/>
        <v>Yes</v>
      </c>
    </row>
    <row r="246" spans="1:12" ht="25" x14ac:dyDescent="0.25">
      <c r="A246" s="122" t="s">
        <v>1392</v>
      </c>
      <c r="B246" s="21" t="s">
        <v>213</v>
      </c>
      <c r="C246" s="10">
        <v>16029.181415999999</v>
      </c>
      <c r="D246" s="7" t="str">
        <f t="shared" si="37"/>
        <v>N/A</v>
      </c>
      <c r="E246" s="10">
        <v>22653.316741999999</v>
      </c>
      <c r="F246" s="7" t="str">
        <f t="shared" si="38"/>
        <v>N/A</v>
      </c>
      <c r="G246" s="10">
        <v>24092.710692000001</v>
      </c>
      <c r="H246" s="7" t="str">
        <f t="shared" si="39"/>
        <v>N/A</v>
      </c>
      <c r="I246" s="8">
        <v>41.33</v>
      </c>
      <c r="J246" s="8">
        <v>6.3540000000000001</v>
      </c>
      <c r="K246" s="25" t="s">
        <v>736</v>
      </c>
      <c r="L246" s="91" t="str">
        <f t="shared" si="40"/>
        <v>Yes</v>
      </c>
    </row>
    <row r="247" spans="1:12" ht="25" x14ac:dyDescent="0.25">
      <c r="A247" s="122" t="s">
        <v>1393</v>
      </c>
      <c r="B247" s="21" t="s">
        <v>213</v>
      </c>
      <c r="C247" s="10">
        <v>6824.6666667</v>
      </c>
      <c r="D247" s="7" t="str">
        <f t="shared" si="37"/>
        <v>N/A</v>
      </c>
      <c r="E247" s="10">
        <v>8393.3333332999991</v>
      </c>
      <c r="F247" s="7" t="str">
        <f t="shared" si="38"/>
        <v>N/A</v>
      </c>
      <c r="G247" s="10">
        <v>45435</v>
      </c>
      <c r="H247" s="7" t="str">
        <f t="shared" si="39"/>
        <v>N/A</v>
      </c>
      <c r="I247" s="8">
        <v>22.99</v>
      </c>
      <c r="J247" s="8">
        <v>441.3</v>
      </c>
      <c r="K247" s="25" t="s">
        <v>736</v>
      </c>
      <c r="L247" s="91" t="str">
        <f t="shared" si="40"/>
        <v>No</v>
      </c>
    </row>
    <row r="248" spans="1:12" ht="25" x14ac:dyDescent="0.25">
      <c r="A248" s="122" t="s">
        <v>1394</v>
      </c>
      <c r="B248" s="21" t="s">
        <v>213</v>
      </c>
      <c r="C248" s="7">
        <v>6.9808248915000002</v>
      </c>
      <c r="D248" s="7" t="str">
        <f t="shared" si="37"/>
        <v>N/A</v>
      </c>
      <c r="E248" s="7">
        <v>44.769364664999998</v>
      </c>
      <c r="F248" s="7" t="str">
        <f t="shared" si="38"/>
        <v>N/A</v>
      </c>
      <c r="G248" s="7">
        <v>47.711147316999998</v>
      </c>
      <c r="H248" s="7" t="str">
        <f t="shared" si="39"/>
        <v>N/A</v>
      </c>
      <c r="I248" s="8">
        <v>541.29999999999995</v>
      </c>
      <c r="J248" s="8">
        <v>6.5709999999999997</v>
      </c>
      <c r="K248" s="25" t="s">
        <v>736</v>
      </c>
      <c r="L248" s="91" t="str">
        <f t="shared" si="40"/>
        <v>Yes</v>
      </c>
    </row>
    <row r="249" spans="1:12" ht="25" x14ac:dyDescent="0.25">
      <c r="A249" s="122" t="s">
        <v>1395</v>
      </c>
      <c r="B249" s="21" t="s">
        <v>213</v>
      </c>
      <c r="C249" s="7">
        <v>9.7112860891999997</v>
      </c>
      <c r="D249" s="7" t="str">
        <f t="shared" si="37"/>
        <v>N/A</v>
      </c>
      <c r="E249" s="7">
        <v>13.009404389</v>
      </c>
      <c r="F249" s="7" t="str">
        <f t="shared" si="38"/>
        <v>N/A</v>
      </c>
      <c r="G249" s="7">
        <v>16.110304790000001</v>
      </c>
      <c r="H249" s="7" t="str">
        <f t="shared" si="39"/>
        <v>N/A</v>
      </c>
      <c r="I249" s="8">
        <v>33.96</v>
      </c>
      <c r="J249" s="8">
        <v>23.84</v>
      </c>
      <c r="K249" s="25" t="s">
        <v>736</v>
      </c>
      <c r="L249" s="91" t="str">
        <f t="shared" si="40"/>
        <v>Yes</v>
      </c>
    </row>
    <row r="250" spans="1:12" ht="25" x14ac:dyDescent="0.25">
      <c r="A250" s="122" t="s">
        <v>1396</v>
      </c>
      <c r="B250" s="21" t="s">
        <v>213</v>
      </c>
      <c r="C250" s="7">
        <v>34.309642791000002</v>
      </c>
      <c r="D250" s="7" t="str">
        <f t="shared" si="37"/>
        <v>N/A</v>
      </c>
      <c r="E250" s="7">
        <v>58.407567993999997</v>
      </c>
      <c r="F250" s="7" t="str">
        <f t="shared" si="38"/>
        <v>N/A</v>
      </c>
      <c r="G250" s="7">
        <v>58.863172226000003</v>
      </c>
      <c r="H250" s="7" t="str">
        <f t="shared" si="39"/>
        <v>N/A</v>
      </c>
      <c r="I250" s="8">
        <v>70.239999999999995</v>
      </c>
      <c r="J250" s="8">
        <v>0.78</v>
      </c>
      <c r="K250" s="25" t="s">
        <v>736</v>
      </c>
      <c r="L250" s="91" t="str">
        <f t="shared" si="40"/>
        <v>Yes</v>
      </c>
    </row>
    <row r="251" spans="1:12" ht="25" x14ac:dyDescent="0.25">
      <c r="A251" s="122" t="s">
        <v>1397</v>
      </c>
      <c r="B251" s="21" t="s">
        <v>213</v>
      </c>
      <c r="C251" s="7">
        <v>0.43311613650000003</v>
      </c>
      <c r="D251" s="7" t="str">
        <f t="shared" si="37"/>
        <v>N/A</v>
      </c>
      <c r="E251" s="7">
        <v>16.986933128</v>
      </c>
      <c r="F251" s="7" t="str">
        <f t="shared" si="38"/>
        <v>N/A</v>
      </c>
      <c r="G251" s="7">
        <v>23.573017050000001</v>
      </c>
      <c r="H251" s="7" t="str">
        <f t="shared" si="39"/>
        <v>N/A</v>
      </c>
      <c r="I251" s="8">
        <v>3822</v>
      </c>
      <c r="J251" s="8">
        <v>38.770000000000003</v>
      </c>
      <c r="K251" s="25" t="s">
        <v>736</v>
      </c>
      <c r="L251" s="91" t="str">
        <f t="shared" si="40"/>
        <v>No</v>
      </c>
    </row>
    <row r="252" spans="1:12" ht="25" x14ac:dyDescent="0.25">
      <c r="A252" s="150" t="s">
        <v>1398</v>
      </c>
      <c r="B252" s="99" t="s">
        <v>213</v>
      </c>
      <c r="C252" s="130">
        <v>8.3319446999999998E-3</v>
      </c>
      <c r="D252" s="130" t="str">
        <f t="shared" si="37"/>
        <v>N/A</v>
      </c>
      <c r="E252" s="130">
        <v>0.11489850629999999</v>
      </c>
      <c r="F252" s="130" t="str">
        <f t="shared" si="38"/>
        <v>N/A</v>
      </c>
      <c r="G252" s="130">
        <v>8.6994345400000006E-2</v>
      </c>
      <c r="H252" s="130" t="str">
        <f t="shared" si="39"/>
        <v>N/A</v>
      </c>
      <c r="I252" s="131">
        <v>1279</v>
      </c>
      <c r="J252" s="131">
        <v>-24.3</v>
      </c>
      <c r="K252" s="144" t="s">
        <v>736</v>
      </c>
      <c r="L252" s="102" t="str">
        <f t="shared" si="40"/>
        <v>Yes</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41768</v>
      </c>
      <c r="D6" s="7" t="str">
        <f t="shared" ref="D6:D37" si="0">IF($B6="N/A","N/A",IF(C6&gt;10,"No",IF(C6&lt;-10,"No","Yes")))</f>
        <v>N/A</v>
      </c>
      <c r="E6" s="22">
        <v>34434</v>
      </c>
      <c r="F6" s="7" t="str">
        <f t="shared" ref="F6:F37" si="1">IF($B6="N/A","N/A",IF(E6&gt;10,"No",IF(E6&lt;-10,"No","Yes")))</f>
        <v>N/A</v>
      </c>
      <c r="G6" s="22">
        <v>34483</v>
      </c>
      <c r="H6" s="7" t="str">
        <f t="shared" ref="H6:H37" si="2">IF($B6="N/A","N/A",IF(G6&gt;10,"No",IF(G6&lt;-10,"No","Yes")))</f>
        <v>N/A</v>
      </c>
      <c r="I6" s="8">
        <v>-17.600000000000001</v>
      </c>
      <c r="J6" s="8">
        <v>0.14230000000000001</v>
      </c>
      <c r="K6" s="25" t="s">
        <v>736</v>
      </c>
      <c r="L6" s="91" t="str">
        <f t="shared" ref="L6:L39" si="3">IF(J6="Div by 0", "N/A", IF(K6="N/A","N/A", IF(J6&gt;VALUE(MID(K6,1,2)), "No", IF(J6&lt;-1*VALUE(MID(K6,1,2)), "No", "Yes"))))</f>
        <v>Yes</v>
      </c>
    </row>
    <row r="7" spans="1:12" x14ac:dyDescent="0.25">
      <c r="A7" s="148" t="s">
        <v>6</v>
      </c>
      <c r="B7" s="21" t="s">
        <v>213</v>
      </c>
      <c r="C7" s="22">
        <v>39012</v>
      </c>
      <c r="D7" s="7" t="str">
        <f t="shared" si="0"/>
        <v>N/A</v>
      </c>
      <c r="E7" s="22">
        <v>32035</v>
      </c>
      <c r="F7" s="7" t="str">
        <f t="shared" si="1"/>
        <v>N/A</v>
      </c>
      <c r="G7" s="22">
        <v>31568</v>
      </c>
      <c r="H7" s="7" t="str">
        <f t="shared" si="2"/>
        <v>N/A</v>
      </c>
      <c r="I7" s="8">
        <v>-17.899999999999999</v>
      </c>
      <c r="J7" s="8">
        <v>-1.46</v>
      </c>
      <c r="K7" s="25" t="s">
        <v>736</v>
      </c>
      <c r="L7" s="91" t="str">
        <f t="shared" si="3"/>
        <v>Yes</v>
      </c>
    </row>
    <row r="8" spans="1:12" x14ac:dyDescent="0.25">
      <c r="A8" s="148" t="s">
        <v>360</v>
      </c>
      <c r="B8" s="21" t="s">
        <v>213</v>
      </c>
      <c r="C8" s="4">
        <v>93.401647194000006</v>
      </c>
      <c r="D8" s="7" t="str">
        <f t="shared" si="0"/>
        <v>N/A</v>
      </c>
      <c r="E8" s="4">
        <v>93.033048730999994</v>
      </c>
      <c r="F8" s="7" t="str">
        <f t="shared" si="1"/>
        <v>N/A</v>
      </c>
      <c r="G8" s="4">
        <v>91.546559173999995</v>
      </c>
      <c r="H8" s="7" t="str">
        <f t="shared" si="2"/>
        <v>N/A</v>
      </c>
      <c r="I8" s="8">
        <v>-0.39500000000000002</v>
      </c>
      <c r="J8" s="8">
        <v>-1.6</v>
      </c>
      <c r="K8" s="25" t="s">
        <v>736</v>
      </c>
      <c r="L8" s="91" t="str">
        <f t="shared" si="3"/>
        <v>Yes</v>
      </c>
    </row>
    <row r="9" spans="1:12" x14ac:dyDescent="0.25">
      <c r="A9" s="122" t="s">
        <v>88</v>
      </c>
      <c r="B9" s="25" t="s">
        <v>213</v>
      </c>
      <c r="C9" s="1">
        <v>32710.95</v>
      </c>
      <c r="D9" s="7" t="str">
        <f t="shared" si="0"/>
        <v>N/A</v>
      </c>
      <c r="E9" s="1">
        <v>28480.86</v>
      </c>
      <c r="F9" s="7" t="str">
        <f t="shared" si="1"/>
        <v>N/A</v>
      </c>
      <c r="G9" s="1">
        <v>28276.13</v>
      </c>
      <c r="H9" s="7" t="str">
        <f t="shared" si="2"/>
        <v>N/A</v>
      </c>
      <c r="I9" s="8">
        <v>-12.9</v>
      </c>
      <c r="J9" s="8">
        <v>-0.71899999999999997</v>
      </c>
      <c r="K9" s="25" t="s">
        <v>736</v>
      </c>
      <c r="L9" s="91" t="str">
        <f t="shared" si="3"/>
        <v>Yes</v>
      </c>
    </row>
    <row r="10" spans="1:12" x14ac:dyDescent="0.25">
      <c r="A10" s="122" t="s">
        <v>1399</v>
      </c>
      <c r="B10" s="21" t="s">
        <v>213</v>
      </c>
      <c r="C10" s="4">
        <v>3.3135414671999999</v>
      </c>
      <c r="D10" s="7" t="str">
        <f t="shared" si="0"/>
        <v>N/A</v>
      </c>
      <c r="E10" s="4">
        <v>4.6494743566999999</v>
      </c>
      <c r="F10" s="7" t="str">
        <f t="shared" si="1"/>
        <v>N/A</v>
      </c>
      <c r="G10" s="4">
        <v>4.2426703012999996</v>
      </c>
      <c r="H10" s="7" t="str">
        <f t="shared" si="2"/>
        <v>N/A</v>
      </c>
      <c r="I10" s="8">
        <v>40.32</v>
      </c>
      <c r="J10" s="8">
        <v>-8.75</v>
      </c>
      <c r="K10" s="25" t="s">
        <v>736</v>
      </c>
      <c r="L10" s="91" t="str">
        <f t="shared" si="3"/>
        <v>Yes</v>
      </c>
    </row>
    <row r="11" spans="1:12" x14ac:dyDescent="0.25">
      <c r="A11" s="122" t="s">
        <v>1400</v>
      </c>
      <c r="B11" s="21" t="s">
        <v>213</v>
      </c>
      <c r="C11" s="4">
        <v>3.8498371959000002</v>
      </c>
      <c r="D11" s="7" t="str">
        <f t="shared" si="0"/>
        <v>N/A</v>
      </c>
      <c r="E11" s="4">
        <v>2.0299703780999998</v>
      </c>
      <c r="F11" s="7" t="str">
        <f t="shared" si="1"/>
        <v>N/A</v>
      </c>
      <c r="G11" s="4">
        <v>2.0705855059</v>
      </c>
      <c r="H11" s="7" t="str">
        <f t="shared" si="2"/>
        <v>N/A</v>
      </c>
      <c r="I11" s="8">
        <v>-47.3</v>
      </c>
      <c r="J11" s="8">
        <v>2.0009999999999999</v>
      </c>
      <c r="K11" s="25" t="s">
        <v>736</v>
      </c>
      <c r="L11" s="91" t="str">
        <f t="shared" si="3"/>
        <v>Yes</v>
      </c>
    </row>
    <row r="12" spans="1:12" x14ac:dyDescent="0.25">
      <c r="A12" s="122" t="s">
        <v>1401</v>
      </c>
      <c r="B12" s="21" t="s">
        <v>213</v>
      </c>
      <c r="C12" s="4">
        <v>44.151024708000001</v>
      </c>
      <c r="D12" s="7" t="str">
        <f t="shared" si="0"/>
        <v>N/A</v>
      </c>
      <c r="E12" s="4">
        <v>40.462914560999998</v>
      </c>
      <c r="F12" s="7" t="str">
        <f t="shared" si="1"/>
        <v>N/A</v>
      </c>
      <c r="G12" s="4">
        <v>41.223211438</v>
      </c>
      <c r="H12" s="7" t="str">
        <f t="shared" si="2"/>
        <v>N/A</v>
      </c>
      <c r="I12" s="8">
        <v>-8.35</v>
      </c>
      <c r="J12" s="8">
        <v>1.879</v>
      </c>
      <c r="K12" s="25" t="s">
        <v>736</v>
      </c>
      <c r="L12" s="91" t="str">
        <f t="shared" si="3"/>
        <v>Yes</v>
      </c>
    </row>
    <row r="13" spans="1:12" x14ac:dyDescent="0.25">
      <c r="A13" s="122" t="s">
        <v>1402</v>
      </c>
      <c r="B13" s="21" t="s">
        <v>213</v>
      </c>
      <c r="C13" s="4">
        <v>2.9999042329000001</v>
      </c>
      <c r="D13" s="7" t="str">
        <f t="shared" si="0"/>
        <v>N/A</v>
      </c>
      <c r="E13" s="4">
        <v>3.6562699657</v>
      </c>
      <c r="F13" s="7" t="str">
        <f t="shared" si="1"/>
        <v>N/A</v>
      </c>
      <c r="G13" s="4">
        <v>4.2049705652</v>
      </c>
      <c r="H13" s="7" t="str">
        <f t="shared" si="2"/>
        <v>N/A</v>
      </c>
      <c r="I13" s="8">
        <v>21.88</v>
      </c>
      <c r="J13" s="8">
        <v>15.01</v>
      </c>
      <c r="K13" s="25" t="s">
        <v>736</v>
      </c>
      <c r="L13" s="91" t="str">
        <f t="shared" si="3"/>
        <v>Yes</v>
      </c>
    </row>
    <row r="14" spans="1:12" x14ac:dyDescent="0.25">
      <c r="A14" s="122" t="s">
        <v>1403</v>
      </c>
      <c r="B14" s="21" t="s">
        <v>213</v>
      </c>
      <c r="C14" s="4">
        <v>8.9159164911000008</v>
      </c>
      <c r="D14" s="7" t="str">
        <f t="shared" si="0"/>
        <v>N/A</v>
      </c>
      <c r="E14" s="4">
        <v>10.507056979</v>
      </c>
      <c r="F14" s="7" t="str">
        <f t="shared" si="1"/>
        <v>N/A</v>
      </c>
      <c r="G14" s="4">
        <v>10.486326596</v>
      </c>
      <c r="H14" s="7" t="str">
        <f t="shared" si="2"/>
        <v>N/A</v>
      </c>
      <c r="I14" s="8">
        <v>17.850000000000001</v>
      </c>
      <c r="J14" s="8">
        <v>-0.19700000000000001</v>
      </c>
      <c r="K14" s="25" t="s">
        <v>736</v>
      </c>
      <c r="L14" s="91" t="str">
        <f t="shared" si="3"/>
        <v>Yes</v>
      </c>
    </row>
    <row r="15" spans="1:12" x14ac:dyDescent="0.25">
      <c r="A15" s="122" t="s">
        <v>1404</v>
      </c>
      <c r="B15" s="21" t="s">
        <v>213</v>
      </c>
      <c r="C15" s="4">
        <v>2.3941774000000001E-3</v>
      </c>
      <c r="D15" s="7" t="str">
        <f t="shared" si="0"/>
        <v>N/A</v>
      </c>
      <c r="E15" s="4">
        <v>0</v>
      </c>
      <c r="F15" s="7" t="str">
        <f t="shared" si="1"/>
        <v>N/A</v>
      </c>
      <c r="G15" s="4">
        <v>0</v>
      </c>
      <c r="H15" s="7" t="str">
        <f t="shared" si="2"/>
        <v>N/A</v>
      </c>
      <c r="I15" s="8">
        <v>-100</v>
      </c>
      <c r="J15" s="8" t="s">
        <v>1747</v>
      </c>
      <c r="K15" s="25" t="s">
        <v>736</v>
      </c>
      <c r="L15" s="91" t="str">
        <f t="shared" si="3"/>
        <v>N/A</v>
      </c>
    </row>
    <row r="16" spans="1:12" x14ac:dyDescent="0.25">
      <c r="A16" s="122" t="s">
        <v>1405</v>
      </c>
      <c r="B16" s="21" t="s">
        <v>213</v>
      </c>
      <c r="C16" s="4">
        <v>1.4053821107</v>
      </c>
      <c r="D16" s="7" t="str">
        <f t="shared" si="0"/>
        <v>N/A</v>
      </c>
      <c r="E16" s="4">
        <v>1.7918336528000001</v>
      </c>
      <c r="F16" s="7" t="str">
        <f t="shared" si="1"/>
        <v>N/A</v>
      </c>
      <c r="G16" s="4">
        <v>2.1285850999</v>
      </c>
      <c r="H16" s="7" t="str">
        <f t="shared" si="2"/>
        <v>N/A</v>
      </c>
      <c r="I16" s="8">
        <v>27.5</v>
      </c>
      <c r="J16" s="8">
        <v>18.79</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35.361999617000002</v>
      </c>
      <c r="D18" s="7" t="str">
        <f t="shared" si="0"/>
        <v>N/A</v>
      </c>
      <c r="E18" s="4">
        <v>36.902480107000002</v>
      </c>
      <c r="F18" s="7" t="str">
        <f t="shared" si="1"/>
        <v>N/A</v>
      </c>
      <c r="G18" s="4">
        <v>35.643650493999999</v>
      </c>
      <c r="H18" s="7" t="str">
        <f t="shared" si="2"/>
        <v>N/A</v>
      </c>
      <c r="I18" s="8">
        <v>4.3559999999999999</v>
      </c>
      <c r="J18" s="8">
        <v>-3.41</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91.742482283000001</v>
      </c>
      <c r="D20" s="7" t="str">
        <f t="shared" si="0"/>
        <v>N/A</v>
      </c>
      <c r="E20" s="4">
        <v>92.521926003000004</v>
      </c>
      <c r="F20" s="7" t="str">
        <f t="shared" si="1"/>
        <v>N/A</v>
      </c>
      <c r="G20" s="4">
        <v>91.595858828999994</v>
      </c>
      <c r="H20" s="7" t="str">
        <f t="shared" si="2"/>
        <v>N/A</v>
      </c>
      <c r="I20" s="8">
        <v>0.84960000000000002</v>
      </c>
      <c r="J20" s="8">
        <v>-1</v>
      </c>
      <c r="K20" s="25" t="s">
        <v>736</v>
      </c>
      <c r="L20" s="91" t="str">
        <f t="shared" si="3"/>
        <v>Yes</v>
      </c>
    </row>
    <row r="21" spans="1:12" x14ac:dyDescent="0.25">
      <c r="A21" s="114" t="s">
        <v>961</v>
      </c>
      <c r="B21" s="21" t="s">
        <v>213</v>
      </c>
      <c r="C21" s="4">
        <v>8.2575177169000007</v>
      </c>
      <c r="D21" s="7" t="str">
        <f t="shared" si="0"/>
        <v>N/A</v>
      </c>
      <c r="E21" s="4">
        <v>7.4780739966000001</v>
      </c>
      <c r="F21" s="7" t="str">
        <f t="shared" si="1"/>
        <v>N/A</v>
      </c>
      <c r="G21" s="4">
        <v>8.4041411709999991</v>
      </c>
      <c r="H21" s="7" t="str">
        <f t="shared" si="2"/>
        <v>N/A</v>
      </c>
      <c r="I21" s="8">
        <v>-9.44</v>
      </c>
      <c r="J21" s="8">
        <v>12.38</v>
      </c>
      <c r="K21" s="25" t="s">
        <v>736</v>
      </c>
      <c r="L21" s="91" t="str">
        <f t="shared" si="3"/>
        <v>Yes</v>
      </c>
    </row>
    <row r="22" spans="1:12" x14ac:dyDescent="0.25">
      <c r="A22" s="90" t="s">
        <v>1704</v>
      </c>
      <c r="B22" s="21" t="s">
        <v>213</v>
      </c>
      <c r="C22" s="22">
        <v>27805</v>
      </c>
      <c r="D22" s="7" t="str">
        <f t="shared" si="0"/>
        <v>N/A</v>
      </c>
      <c r="E22" s="22">
        <v>24089</v>
      </c>
      <c r="F22" s="7" t="str">
        <f t="shared" si="1"/>
        <v>N/A</v>
      </c>
      <c r="G22" s="22">
        <v>23644</v>
      </c>
      <c r="H22" s="7" t="str">
        <f t="shared" si="2"/>
        <v>N/A</v>
      </c>
      <c r="I22" s="8">
        <v>-13.4</v>
      </c>
      <c r="J22" s="8">
        <v>-1.85</v>
      </c>
      <c r="K22" s="25" t="s">
        <v>736</v>
      </c>
      <c r="L22" s="91" t="str">
        <f t="shared" si="3"/>
        <v>Yes</v>
      </c>
    </row>
    <row r="23" spans="1:12" x14ac:dyDescent="0.25">
      <c r="A23" s="90" t="s">
        <v>976</v>
      </c>
      <c r="B23" s="21" t="s">
        <v>213</v>
      </c>
      <c r="C23" s="22">
        <v>5628</v>
      </c>
      <c r="D23" s="7" t="str">
        <f t="shared" si="0"/>
        <v>N/A</v>
      </c>
      <c r="E23" s="22">
        <v>3179</v>
      </c>
      <c r="F23" s="7" t="str">
        <f t="shared" si="1"/>
        <v>N/A</v>
      </c>
      <c r="G23" s="22">
        <v>3213</v>
      </c>
      <c r="H23" s="7" t="str">
        <f t="shared" si="2"/>
        <v>N/A</v>
      </c>
      <c r="I23" s="8">
        <v>-43.5</v>
      </c>
      <c r="J23" s="8">
        <v>1.07</v>
      </c>
      <c r="K23" s="25" t="s">
        <v>736</v>
      </c>
      <c r="L23" s="91" t="str">
        <f t="shared" si="3"/>
        <v>Yes</v>
      </c>
    </row>
    <row r="24" spans="1:12" x14ac:dyDescent="0.25">
      <c r="A24" s="90" t="s">
        <v>977</v>
      </c>
      <c r="B24" s="21" t="s">
        <v>213</v>
      </c>
      <c r="C24" s="22">
        <v>1065</v>
      </c>
      <c r="D24" s="7" t="str">
        <f t="shared" si="0"/>
        <v>N/A</v>
      </c>
      <c r="E24" s="22">
        <v>609</v>
      </c>
      <c r="F24" s="7" t="str">
        <f t="shared" si="1"/>
        <v>N/A</v>
      </c>
      <c r="G24" s="22">
        <v>544</v>
      </c>
      <c r="H24" s="7" t="str">
        <f t="shared" si="2"/>
        <v>N/A</v>
      </c>
      <c r="I24" s="8">
        <v>-42.8</v>
      </c>
      <c r="J24" s="8">
        <v>-10.7</v>
      </c>
      <c r="K24" s="25" t="s">
        <v>736</v>
      </c>
      <c r="L24" s="91" t="str">
        <f t="shared" si="3"/>
        <v>Yes</v>
      </c>
    </row>
    <row r="25" spans="1:12" x14ac:dyDescent="0.25">
      <c r="A25" s="90" t="s">
        <v>978</v>
      </c>
      <c r="B25" s="21" t="s">
        <v>213</v>
      </c>
      <c r="C25" s="22">
        <v>1573</v>
      </c>
      <c r="D25" s="7" t="str">
        <f t="shared" si="0"/>
        <v>N/A</v>
      </c>
      <c r="E25" s="22">
        <v>1641</v>
      </c>
      <c r="F25" s="7" t="str">
        <f t="shared" si="1"/>
        <v>N/A</v>
      </c>
      <c r="G25" s="22">
        <v>1775</v>
      </c>
      <c r="H25" s="7" t="str">
        <f t="shared" si="2"/>
        <v>N/A</v>
      </c>
      <c r="I25" s="8">
        <v>4.3230000000000004</v>
      </c>
      <c r="J25" s="8">
        <v>8.1660000000000004</v>
      </c>
      <c r="K25" s="25" t="s">
        <v>736</v>
      </c>
      <c r="L25" s="91" t="str">
        <f t="shared" si="3"/>
        <v>Yes</v>
      </c>
    </row>
    <row r="26" spans="1:12" x14ac:dyDescent="0.25">
      <c r="A26" s="90" t="s">
        <v>979</v>
      </c>
      <c r="B26" s="21" t="s">
        <v>213</v>
      </c>
      <c r="C26" s="22">
        <v>19539</v>
      </c>
      <c r="D26" s="7" t="str">
        <f t="shared" si="0"/>
        <v>N/A</v>
      </c>
      <c r="E26" s="22">
        <v>18660</v>
      </c>
      <c r="F26" s="7" t="str">
        <f t="shared" si="1"/>
        <v>N/A</v>
      </c>
      <c r="G26" s="22">
        <v>18112</v>
      </c>
      <c r="H26" s="7" t="str">
        <f t="shared" si="2"/>
        <v>N/A</v>
      </c>
      <c r="I26" s="8">
        <v>-4.5</v>
      </c>
      <c r="J26" s="8">
        <v>-2.94</v>
      </c>
      <c r="K26" s="25" t="s">
        <v>736</v>
      </c>
      <c r="L26" s="91" t="str">
        <f t="shared" si="3"/>
        <v>Yes</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13747</v>
      </c>
      <c r="D28" s="7" t="str">
        <f t="shared" si="0"/>
        <v>N/A</v>
      </c>
      <c r="E28" s="22">
        <v>10303</v>
      </c>
      <c r="F28" s="7" t="str">
        <f t="shared" si="1"/>
        <v>N/A</v>
      </c>
      <c r="G28" s="22">
        <v>10806</v>
      </c>
      <c r="H28" s="7" t="str">
        <f t="shared" si="2"/>
        <v>N/A</v>
      </c>
      <c r="I28" s="8">
        <v>-25.1</v>
      </c>
      <c r="J28" s="8">
        <v>4.8819999999999997</v>
      </c>
      <c r="K28" s="25" t="s">
        <v>736</v>
      </c>
      <c r="L28" s="91" t="str">
        <f t="shared" si="3"/>
        <v>Yes</v>
      </c>
    </row>
    <row r="29" spans="1:12" x14ac:dyDescent="0.25">
      <c r="A29" s="90" t="s">
        <v>981</v>
      </c>
      <c r="B29" s="21" t="s">
        <v>213</v>
      </c>
      <c r="C29" s="22">
        <v>5345</v>
      </c>
      <c r="D29" s="7" t="str">
        <f t="shared" si="0"/>
        <v>N/A</v>
      </c>
      <c r="E29" s="22">
        <v>2840</v>
      </c>
      <c r="F29" s="7" t="str">
        <f t="shared" si="1"/>
        <v>N/A</v>
      </c>
      <c r="G29" s="22">
        <v>3285</v>
      </c>
      <c r="H29" s="7" t="str">
        <f t="shared" si="2"/>
        <v>N/A</v>
      </c>
      <c r="I29" s="8">
        <v>-46.9</v>
      </c>
      <c r="J29" s="8">
        <v>15.67</v>
      </c>
      <c r="K29" s="25" t="s">
        <v>736</v>
      </c>
      <c r="L29" s="91" t="str">
        <f t="shared" si="3"/>
        <v>Yes</v>
      </c>
    </row>
    <row r="30" spans="1:12" x14ac:dyDescent="0.25">
      <c r="A30" s="90" t="s">
        <v>982</v>
      </c>
      <c r="B30" s="21" t="s">
        <v>213</v>
      </c>
      <c r="C30" s="22">
        <v>789</v>
      </c>
      <c r="D30" s="7" t="str">
        <f t="shared" si="0"/>
        <v>N/A</v>
      </c>
      <c r="E30" s="22">
        <v>545</v>
      </c>
      <c r="F30" s="7" t="str">
        <f t="shared" si="1"/>
        <v>N/A</v>
      </c>
      <c r="G30" s="22">
        <v>389</v>
      </c>
      <c r="H30" s="7" t="str">
        <f t="shared" si="2"/>
        <v>N/A</v>
      </c>
      <c r="I30" s="8">
        <v>-30.9</v>
      </c>
      <c r="J30" s="8">
        <v>-28.6</v>
      </c>
      <c r="K30" s="25" t="s">
        <v>736</v>
      </c>
      <c r="L30" s="91" t="str">
        <f t="shared" si="3"/>
        <v>Yes</v>
      </c>
    </row>
    <row r="31" spans="1:12" x14ac:dyDescent="0.25">
      <c r="A31" s="90" t="s">
        <v>983</v>
      </c>
      <c r="B31" s="21" t="s">
        <v>213</v>
      </c>
      <c r="C31" s="22">
        <v>2518</v>
      </c>
      <c r="D31" s="7" t="str">
        <f t="shared" si="0"/>
        <v>N/A</v>
      </c>
      <c r="E31" s="22">
        <v>1753</v>
      </c>
      <c r="F31" s="7" t="str">
        <f t="shared" si="1"/>
        <v>N/A</v>
      </c>
      <c r="G31" s="22">
        <v>1820</v>
      </c>
      <c r="H31" s="7" t="str">
        <f t="shared" si="2"/>
        <v>N/A</v>
      </c>
      <c r="I31" s="8">
        <v>-30.4</v>
      </c>
      <c r="J31" s="8">
        <v>3.8220000000000001</v>
      </c>
      <c r="K31" s="25" t="s">
        <v>736</v>
      </c>
      <c r="L31" s="91" t="str">
        <f t="shared" si="3"/>
        <v>Yes</v>
      </c>
    </row>
    <row r="32" spans="1:12" x14ac:dyDescent="0.25">
      <c r="A32" s="90" t="s">
        <v>984</v>
      </c>
      <c r="B32" s="21" t="s">
        <v>213</v>
      </c>
      <c r="C32" s="22">
        <v>5095</v>
      </c>
      <c r="D32" s="7" t="str">
        <f t="shared" si="0"/>
        <v>N/A</v>
      </c>
      <c r="E32" s="22">
        <v>5165</v>
      </c>
      <c r="F32" s="7" t="str">
        <f t="shared" si="1"/>
        <v>N/A</v>
      </c>
      <c r="G32" s="22">
        <v>5312</v>
      </c>
      <c r="H32" s="7" t="str">
        <f t="shared" si="2"/>
        <v>N/A</v>
      </c>
      <c r="I32" s="8">
        <v>1.3740000000000001</v>
      </c>
      <c r="J32" s="8">
        <v>2.8460000000000001</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1174532678</v>
      </c>
      <c r="D34" s="7" t="str">
        <f t="shared" si="0"/>
        <v>N/A</v>
      </c>
      <c r="E34" s="26">
        <v>1173526659</v>
      </c>
      <c r="F34" s="7" t="str">
        <f t="shared" si="1"/>
        <v>N/A</v>
      </c>
      <c r="G34" s="26">
        <v>1276034586</v>
      </c>
      <c r="H34" s="7" t="str">
        <f t="shared" si="2"/>
        <v>N/A</v>
      </c>
      <c r="I34" s="8">
        <v>-8.5999999999999993E-2</v>
      </c>
      <c r="J34" s="8">
        <v>8.7349999999999994</v>
      </c>
      <c r="K34" s="25" t="s">
        <v>736</v>
      </c>
      <c r="L34" s="91" t="str">
        <f t="shared" si="3"/>
        <v>Yes</v>
      </c>
    </row>
    <row r="35" spans="1:12" x14ac:dyDescent="0.25">
      <c r="A35" s="148" t="s">
        <v>1409</v>
      </c>
      <c r="B35" s="21" t="s">
        <v>213</v>
      </c>
      <c r="C35" s="26">
        <v>28120.395469999999</v>
      </c>
      <c r="D35" s="7" t="str">
        <f t="shared" si="0"/>
        <v>N/A</v>
      </c>
      <c r="E35" s="26">
        <v>34080.462886000001</v>
      </c>
      <c r="F35" s="7" t="str">
        <f t="shared" si="1"/>
        <v>N/A</v>
      </c>
      <c r="G35" s="26">
        <v>37004.743961</v>
      </c>
      <c r="H35" s="7" t="str">
        <f t="shared" si="2"/>
        <v>N/A</v>
      </c>
      <c r="I35" s="8">
        <v>21.19</v>
      </c>
      <c r="J35" s="8">
        <v>8.5809999999999995</v>
      </c>
      <c r="K35" s="25" t="s">
        <v>736</v>
      </c>
      <c r="L35" s="91" t="str">
        <f t="shared" si="3"/>
        <v>Yes</v>
      </c>
    </row>
    <row r="36" spans="1:12" x14ac:dyDescent="0.25">
      <c r="A36" s="148" t="s">
        <v>1410</v>
      </c>
      <c r="B36" s="21" t="s">
        <v>213</v>
      </c>
      <c r="C36" s="26">
        <v>30106.958833000001</v>
      </c>
      <c r="D36" s="7" t="str">
        <f t="shared" si="0"/>
        <v>N/A</v>
      </c>
      <c r="E36" s="26">
        <v>36632.641143000001</v>
      </c>
      <c r="F36" s="7" t="str">
        <f t="shared" si="1"/>
        <v>N/A</v>
      </c>
      <c r="G36" s="26">
        <v>40421.774771999997</v>
      </c>
      <c r="H36" s="7" t="str">
        <f t="shared" si="2"/>
        <v>N/A</v>
      </c>
      <c r="I36" s="8">
        <v>21.67</v>
      </c>
      <c r="J36" s="8">
        <v>10.34</v>
      </c>
      <c r="K36" s="25" t="s">
        <v>736</v>
      </c>
      <c r="L36" s="91" t="str">
        <f t="shared" si="3"/>
        <v>Yes</v>
      </c>
    </row>
    <row r="37" spans="1:12" x14ac:dyDescent="0.25">
      <c r="A37" s="122" t="s">
        <v>107</v>
      </c>
      <c r="B37" s="21" t="s">
        <v>213</v>
      </c>
      <c r="C37" s="26">
        <v>2563998</v>
      </c>
      <c r="D37" s="7" t="str">
        <f t="shared" si="0"/>
        <v>N/A</v>
      </c>
      <c r="E37" s="26">
        <v>2258569</v>
      </c>
      <c r="F37" s="7" t="str">
        <f t="shared" si="1"/>
        <v>N/A</v>
      </c>
      <c r="G37" s="26">
        <v>2254057</v>
      </c>
      <c r="H37" s="7" t="str">
        <f t="shared" si="2"/>
        <v>N/A</v>
      </c>
      <c r="I37" s="8">
        <v>-11.9</v>
      </c>
      <c r="J37" s="8">
        <v>-0.2</v>
      </c>
      <c r="K37" s="25" t="s">
        <v>736</v>
      </c>
      <c r="L37" s="91" t="str">
        <f t="shared" si="3"/>
        <v>Yes</v>
      </c>
    </row>
    <row r="38" spans="1:12" x14ac:dyDescent="0.25">
      <c r="A38" s="148" t="s">
        <v>158</v>
      </c>
      <c r="B38" s="25" t="s">
        <v>217</v>
      </c>
      <c r="C38" s="1">
        <v>187</v>
      </c>
      <c r="D38" s="7" t="str">
        <f>IF($B38="N/A","N/A",IF(C38&gt;0,"No",IF(C38&lt;0,"No","Yes")))</f>
        <v>No</v>
      </c>
      <c r="E38" s="1">
        <v>46</v>
      </c>
      <c r="F38" s="7" t="str">
        <f>IF($B38="N/A","N/A",IF(E38&gt;0,"No",IF(E38&lt;0,"No","Yes")))</f>
        <v>No</v>
      </c>
      <c r="G38" s="1">
        <v>50</v>
      </c>
      <c r="H38" s="7" t="str">
        <f>IF($B38="N/A","N/A",IF(G38&gt;0,"No",IF(G38&lt;0,"No","Yes")))</f>
        <v>No</v>
      </c>
      <c r="I38" s="8">
        <v>-75.400000000000006</v>
      </c>
      <c r="J38" s="8">
        <v>8.6959999999999997</v>
      </c>
      <c r="K38" s="25" t="s">
        <v>736</v>
      </c>
      <c r="L38" s="91" t="str">
        <f t="shared" si="3"/>
        <v>Yes</v>
      </c>
    </row>
    <row r="39" spans="1:12" x14ac:dyDescent="0.25">
      <c r="A39" s="148" t="s">
        <v>156</v>
      </c>
      <c r="B39" s="21" t="s">
        <v>213</v>
      </c>
      <c r="C39" s="26">
        <v>78057</v>
      </c>
      <c r="D39" s="7" t="str">
        <f t="shared" ref="D39:D40" si="4">IF($B39="N/A","N/A",IF(C39&gt;10,"No",IF(C39&lt;-10,"No","Yes")))</f>
        <v>N/A</v>
      </c>
      <c r="E39" s="26">
        <v>71205</v>
      </c>
      <c r="F39" s="7" t="str">
        <f t="shared" ref="F39:F40" si="5">IF($B39="N/A","N/A",IF(E39&gt;10,"No",IF(E39&lt;-10,"No","Yes")))</f>
        <v>N/A</v>
      </c>
      <c r="G39" s="26">
        <v>56992</v>
      </c>
      <c r="H39" s="7" t="str">
        <f t="shared" ref="H39:H40" si="6">IF($B39="N/A","N/A",IF(G39&gt;10,"No",IF(G39&lt;-10,"No","Yes")))</f>
        <v>N/A</v>
      </c>
      <c r="I39" s="8">
        <v>-8.7799999999999994</v>
      </c>
      <c r="J39" s="8">
        <v>-20</v>
      </c>
      <c r="K39" s="25" t="s">
        <v>736</v>
      </c>
      <c r="L39" s="91" t="str">
        <f t="shared" si="3"/>
        <v>Yes</v>
      </c>
    </row>
    <row r="40" spans="1:12" x14ac:dyDescent="0.25">
      <c r="A40" s="148" t="s">
        <v>1289</v>
      </c>
      <c r="B40" s="21" t="s">
        <v>213</v>
      </c>
      <c r="C40" s="26">
        <v>417.41711229999999</v>
      </c>
      <c r="D40" s="7" t="str">
        <f t="shared" si="4"/>
        <v>N/A</v>
      </c>
      <c r="E40" s="26">
        <v>1547.9347826000001</v>
      </c>
      <c r="F40" s="7" t="str">
        <f t="shared" si="5"/>
        <v>N/A</v>
      </c>
      <c r="G40" s="26">
        <v>1139.8399999999999</v>
      </c>
      <c r="H40" s="7" t="str">
        <f t="shared" si="6"/>
        <v>N/A</v>
      </c>
      <c r="I40" s="8">
        <v>270.8</v>
      </c>
      <c r="J40" s="8">
        <v>-26.4</v>
      </c>
      <c r="K40" s="25" t="s">
        <v>736</v>
      </c>
      <c r="L40" s="91" t="str">
        <f>IF(J40="Div by 0", "N/A", IF(OR(J40="N/A",K40="N/A"),"N/A", IF(J40&gt;VALUE(MID(K40,1,2)), "No", IF(J40&lt;-1*VALUE(MID(K40,1,2)), "No", "Yes"))))</f>
        <v>Yes</v>
      </c>
    </row>
    <row r="41" spans="1:12" x14ac:dyDescent="0.25">
      <c r="A41" s="90" t="s">
        <v>1411</v>
      </c>
      <c r="B41" s="21" t="s">
        <v>213</v>
      </c>
      <c r="C41" s="26">
        <v>27896.407803999999</v>
      </c>
      <c r="D41" s="7" t="str">
        <f t="shared" ref="D41:D52" si="7">IF($B41="N/A","N/A",IF(C41&gt;10,"No",IF(C41&lt;-10,"No","Yes")))</f>
        <v>N/A</v>
      </c>
      <c r="E41" s="26">
        <v>31722.805015000002</v>
      </c>
      <c r="F41" s="7" t="str">
        <f t="shared" ref="F41:F52" si="8">IF($B41="N/A","N/A",IF(E41&gt;10,"No",IF(E41&lt;-10,"No","Yes")))</f>
        <v>N/A</v>
      </c>
      <c r="G41" s="26">
        <v>35143.386017999997</v>
      </c>
      <c r="H41" s="7" t="str">
        <f t="shared" ref="H41:H52" si="9">IF($B41="N/A","N/A",IF(G41&gt;10,"No",IF(G41&lt;-10,"No","Yes")))</f>
        <v>N/A</v>
      </c>
      <c r="I41" s="8">
        <v>13.72</v>
      </c>
      <c r="J41" s="8">
        <v>10.78</v>
      </c>
      <c r="K41" s="25" t="s">
        <v>736</v>
      </c>
      <c r="L41" s="91" t="str">
        <f t="shared" ref="L41:L52" si="10">IF(J41="Div by 0", "N/A", IF(K41="N/A","N/A", IF(J41&gt;VALUE(MID(K41,1,2)), "No", IF(J41&lt;-1*VALUE(MID(K41,1,2)), "No", "Yes"))))</f>
        <v>Yes</v>
      </c>
    </row>
    <row r="42" spans="1:12" x14ac:dyDescent="0.25">
      <c r="A42" s="90" t="s">
        <v>1412</v>
      </c>
      <c r="B42" s="21" t="s">
        <v>213</v>
      </c>
      <c r="C42" s="26">
        <v>18548.297085999999</v>
      </c>
      <c r="D42" s="7" t="str">
        <f t="shared" si="7"/>
        <v>N/A</v>
      </c>
      <c r="E42" s="26">
        <v>27285.830135</v>
      </c>
      <c r="F42" s="7" t="str">
        <f t="shared" si="8"/>
        <v>N/A</v>
      </c>
      <c r="G42" s="26">
        <v>30594.424524999999</v>
      </c>
      <c r="H42" s="7" t="str">
        <f t="shared" si="9"/>
        <v>N/A</v>
      </c>
      <c r="I42" s="8">
        <v>47.11</v>
      </c>
      <c r="J42" s="8">
        <v>12.13</v>
      </c>
      <c r="K42" s="25" t="s">
        <v>736</v>
      </c>
      <c r="L42" s="91" t="str">
        <f t="shared" si="10"/>
        <v>Yes</v>
      </c>
    </row>
    <row r="43" spans="1:12" x14ac:dyDescent="0.25">
      <c r="A43" s="90" t="s">
        <v>1413</v>
      </c>
      <c r="B43" s="21" t="s">
        <v>213</v>
      </c>
      <c r="C43" s="26">
        <v>9051.0037558999993</v>
      </c>
      <c r="D43" s="7" t="str">
        <f t="shared" si="7"/>
        <v>N/A</v>
      </c>
      <c r="E43" s="26">
        <v>8363.5484400999994</v>
      </c>
      <c r="F43" s="7" t="str">
        <f t="shared" si="8"/>
        <v>N/A</v>
      </c>
      <c r="G43" s="26">
        <v>15577.808824</v>
      </c>
      <c r="H43" s="7" t="str">
        <f t="shared" si="9"/>
        <v>N/A</v>
      </c>
      <c r="I43" s="8">
        <v>-7.6</v>
      </c>
      <c r="J43" s="8">
        <v>86.26</v>
      </c>
      <c r="K43" s="25" t="s">
        <v>736</v>
      </c>
      <c r="L43" s="91" t="str">
        <f t="shared" si="10"/>
        <v>No</v>
      </c>
    </row>
    <row r="44" spans="1:12" x14ac:dyDescent="0.25">
      <c r="A44" s="90" t="s">
        <v>1414</v>
      </c>
      <c r="B44" s="21" t="s">
        <v>213</v>
      </c>
      <c r="C44" s="26">
        <v>3364.2771773999998</v>
      </c>
      <c r="D44" s="7" t="str">
        <f t="shared" si="7"/>
        <v>N/A</v>
      </c>
      <c r="E44" s="26">
        <v>3254.7915905</v>
      </c>
      <c r="F44" s="7" t="str">
        <f t="shared" si="8"/>
        <v>N/A</v>
      </c>
      <c r="G44" s="26">
        <v>2944.8135210999999</v>
      </c>
      <c r="H44" s="7" t="str">
        <f t="shared" si="9"/>
        <v>N/A</v>
      </c>
      <c r="I44" s="8">
        <v>-3.25</v>
      </c>
      <c r="J44" s="8">
        <v>-9.52</v>
      </c>
      <c r="K44" s="25" t="s">
        <v>736</v>
      </c>
      <c r="L44" s="91" t="str">
        <f t="shared" si="10"/>
        <v>Yes</v>
      </c>
    </row>
    <row r="45" spans="1:12" x14ac:dyDescent="0.25">
      <c r="A45" s="90" t="s">
        <v>1415</v>
      </c>
      <c r="B45" s="21" t="s">
        <v>213</v>
      </c>
      <c r="C45" s="26">
        <v>33591.200983000002</v>
      </c>
      <c r="D45" s="7" t="str">
        <f t="shared" si="7"/>
        <v>N/A</v>
      </c>
      <c r="E45" s="26">
        <v>35744.613183000001</v>
      </c>
      <c r="F45" s="7" t="str">
        <f t="shared" si="8"/>
        <v>N/A</v>
      </c>
      <c r="G45" s="26">
        <v>39693.515956000003</v>
      </c>
      <c r="H45" s="7" t="str">
        <f t="shared" si="9"/>
        <v>N/A</v>
      </c>
      <c r="I45" s="8">
        <v>6.4109999999999996</v>
      </c>
      <c r="J45" s="8">
        <v>11.05</v>
      </c>
      <c r="K45" s="25" t="s">
        <v>736</v>
      </c>
      <c r="L45" s="91" t="str">
        <f t="shared" si="10"/>
        <v>Yes</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28961.403288000001</v>
      </c>
      <c r="D47" s="7" t="str">
        <f t="shared" si="7"/>
        <v>N/A</v>
      </c>
      <c r="E47" s="26">
        <v>39723.319033</v>
      </c>
      <c r="F47" s="7" t="str">
        <f t="shared" si="8"/>
        <v>N/A</v>
      </c>
      <c r="G47" s="26">
        <v>41175.316121000003</v>
      </c>
      <c r="H47" s="7" t="str">
        <f t="shared" si="9"/>
        <v>N/A</v>
      </c>
      <c r="I47" s="8">
        <v>37.159999999999997</v>
      </c>
      <c r="J47" s="8">
        <v>3.6549999999999998</v>
      </c>
      <c r="K47" s="25" t="s">
        <v>736</v>
      </c>
      <c r="L47" s="91" t="str">
        <f t="shared" si="10"/>
        <v>Yes</v>
      </c>
    </row>
    <row r="48" spans="1:12" x14ac:dyDescent="0.25">
      <c r="A48" s="90" t="s">
        <v>1418</v>
      </c>
      <c r="B48" s="25" t="s">
        <v>213</v>
      </c>
      <c r="C48" s="10">
        <v>21791.089429</v>
      </c>
      <c r="D48" s="7" t="str">
        <f t="shared" si="7"/>
        <v>N/A</v>
      </c>
      <c r="E48" s="10">
        <v>39133.725703999997</v>
      </c>
      <c r="F48" s="7" t="str">
        <f t="shared" si="8"/>
        <v>N/A</v>
      </c>
      <c r="G48" s="10">
        <v>37137.853577000002</v>
      </c>
      <c r="H48" s="7" t="str">
        <f t="shared" si="9"/>
        <v>N/A</v>
      </c>
      <c r="I48" s="8">
        <v>79.59</v>
      </c>
      <c r="J48" s="8">
        <v>-5.0999999999999996</v>
      </c>
      <c r="K48" s="25" t="s">
        <v>736</v>
      </c>
      <c r="L48" s="91" t="str">
        <f t="shared" si="10"/>
        <v>Yes</v>
      </c>
    </row>
    <row r="49" spans="1:12" x14ac:dyDescent="0.25">
      <c r="A49" s="90" t="s">
        <v>1419</v>
      </c>
      <c r="B49" s="25" t="s">
        <v>213</v>
      </c>
      <c r="C49" s="10">
        <v>7349.2915082</v>
      </c>
      <c r="D49" s="7" t="str">
        <f t="shared" si="7"/>
        <v>N/A</v>
      </c>
      <c r="E49" s="10">
        <v>5936.2715595999998</v>
      </c>
      <c r="F49" s="7" t="str">
        <f t="shared" si="8"/>
        <v>N/A</v>
      </c>
      <c r="G49" s="10">
        <v>8730.3624679000004</v>
      </c>
      <c r="H49" s="7" t="str">
        <f t="shared" si="9"/>
        <v>N/A</v>
      </c>
      <c r="I49" s="8">
        <v>-19.2</v>
      </c>
      <c r="J49" s="8">
        <v>47.07</v>
      </c>
      <c r="K49" s="25" t="s">
        <v>736</v>
      </c>
      <c r="L49" s="91" t="str">
        <f t="shared" si="10"/>
        <v>No</v>
      </c>
    </row>
    <row r="50" spans="1:12" x14ac:dyDescent="0.25">
      <c r="A50" s="90" t="s">
        <v>1420</v>
      </c>
      <c r="B50" s="25" t="s">
        <v>213</v>
      </c>
      <c r="C50" s="10">
        <v>3557.0615567999998</v>
      </c>
      <c r="D50" s="7" t="str">
        <f t="shared" si="7"/>
        <v>N/A</v>
      </c>
      <c r="E50" s="10">
        <v>3480.0193952999998</v>
      </c>
      <c r="F50" s="7" t="str">
        <f t="shared" si="8"/>
        <v>N/A</v>
      </c>
      <c r="G50" s="10">
        <v>3326.5472527000002</v>
      </c>
      <c r="H50" s="7" t="str">
        <f t="shared" si="9"/>
        <v>N/A</v>
      </c>
      <c r="I50" s="8">
        <v>-2.17</v>
      </c>
      <c r="J50" s="8">
        <v>-4.41</v>
      </c>
      <c r="K50" s="25" t="s">
        <v>736</v>
      </c>
      <c r="L50" s="91" t="str">
        <f t="shared" si="10"/>
        <v>Yes</v>
      </c>
    </row>
    <row r="51" spans="1:12" x14ac:dyDescent="0.25">
      <c r="A51" s="90" t="s">
        <v>1421</v>
      </c>
      <c r="B51" s="25" t="s">
        <v>213</v>
      </c>
      <c r="C51" s="10">
        <v>52385.430029000003</v>
      </c>
      <c r="D51" s="7" t="str">
        <f t="shared" si="7"/>
        <v>N/A</v>
      </c>
      <c r="E51" s="10">
        <v>55913.617230999997</v>
      </c>
      <c r="F51" s="7" t="str">
        <f t="shared" si="8"/>
        <v>N/A</v>
      </c>
      <c r="G51" s="10">
        <v>59015.849021000002</v>
      </c>
      <c r="H51" s="7" t="str">
        <f t="shared" si="9"/>
        <v>N/A</v>
      </c>
      <c r="I51" s="8">
        <v>6.7350000000000003</v>
      </c>
      <c r="J51" s="8">
        <v>5.548</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21647333</v>
      </c>
      <c r="D53" s="7" t="str">
        <f t="shared" ref="D53:D122" si="11">IF($B53="N/A","N/A",IF(C53&gt;10,"No",IF(C53&lt;-10,"No","Yes")))</f>
        <v>N/A</v>
      </c>
      <c r="E53" s="26">
        <v>15788621</v>
      </c>
      <c r="F53" s="7" t="str">
        <f t="shared" ref="F53:F122" si="12">IF($B53="N/A","N/A",IF(E53&gt;10,"No",IF(E53&lt;-10,"No","Yes")))</f>
        <v>N/A</v>
      </c>
      <c r="G53" s="26">
        <v>24354409</v>
      </c>
      <c r="H53" s="7" t="str">
        <f t="shared" ref="H53:H122" si="13">IF($B53="N/A","N/A",IF(G53&gt;10,"No",IF(G53&lt;-10,"No","Yes")))</f>
        <v>N/A</v>
      </c>
      <c r="I53" s="8">
        <v>-27.1</v>
      </c>
      <c r="J53" s="8">
        <v>54.25</v>
      </c>
      <c r="K53" s="25" t="s">
        <v>736</v>
      </c>
      <c r="L53" s="91" t="str">
        <f t="shared" ref="L53:L113" si="14">IF(J53="Div by 0", "N/A", IF(K53="N/A","N/A", IF(J53&gt;VALUE(MID(K53,1,2)), "No", IF(J53&lt;-1*VALUE(MID(K53,1,2)), "No", "Yes"))))</f>
        <v>No</v>
      </c>
    </row>
    <row r="54" spans="1:12" x14ac:dyDescent="0.25">
      <c r="A54" s="148" t="s">
        <v>596</v>
      </c>
      <c r="B54" s="21" t="s">
        <v>213</v>
      </c>
      <c r="C54" s="22">
        <v>5274</v>
      </c>
      <c r="D54" s="7" t="str">
        <f t="shared" si="11"/>
        <v>N/A</v>
      </c>
      <c r="E54" s="22">
        <v>4087</v>
      </c>
      <c r="F54" s="7" t="str">
        <f t="shared" si="12"/>
        <v>N/A</v>
      </c>
      <c r="G54" s="22">
        <v>4175</v>
      </c>
      <c r="H54" s="7" t="str">
        <f t="shared" si="13"/>
        <v>N/A</v>
      </c>
      <c r="I54" s="8">
        <v>-22.5</v>
      </c>
      <c r="J54" s="8">
        <v>2.153</v>
      </c>
      <c r="K54" s="25" t="s">
        <v>736</v>
      </c>
      <c r="L54" s="91" t="str">
        <f t="shared" si="14"/>
        <v>Yes</v>
      </c>
    </row>
    <row r="55" spans="1:12" x14ac:dyDescent="0.25">
      <c r="A55" s="148" t="s">
        <v>1423</v>
      </c>
      <c r="B55" s="21" t="s">
        <v>213</v>
      </c>
      <c r="C55" s="26">
        <v>4104.5379218999997</v>
      </c>
      <c r="D55" s="7" t="str">
        <f t="shared" si="11"/>
        <v>N/A</v>
      </c>
      <c r="E55" s="26">
        <v>3863.1321263</v>
      </c>
      <c r="F55" s="7" t="str">
        <f t="shared" si="12"/>
        <v>N/A</v>
      </c>
      <c r="G55" s="26">
        <v>5833.3913771999996</v>
      </c>
      <c r="H55" s="7" t="str">
        <f t="shared" si="13"/>
        <v>N/A</v>
      </c>
      <c r="I55" s="8">
        <v>-5.88</v>
      </c>
      <c r="J55" s="8">
        <v>51</v>
      </c>
      <c r="K55" s="25" t="s">
        <v>736</v>
      </c>
      <c r="L55" s="91" t="str">
        <f t="shared" si="14"/>
        <v>No</v>
      </c>
    </row>
    <row r="56" spans="1:12" x14ac:dyDescent="0.25">
      <c r="A56" s="148" t="s">
        <v>1424</v>
      </c>
      <c r="B56" s="21" t="s">
        <v>213</v>
      </c>
      <c r="C56" s="22">
        <v>2.0259764884</v>
      </c>
      <c r="D56" s="7" t="str">
        <f t="shared" si="11"/>
        <v>N/A</v>
      </c>
      <c r="E56" s="22">
        <v>1.4702715929000001</v>
      </c>
      <c r="F56" s="7" t="str">
        <f t="shared" si="12"/>
        <v>N/A</v>
      </c>
      <c r="G56" s="22">
        <v>1.508742515</v>
      </c>
      <c r="H56" s="7" t="str">
        <f t="shared" si="13"/>
        <v>N/A</v>
      </c>
      <c r="I56" s="8">
        <v>-27.4</v>
      </c>
      <c r="J56" s="8">
        <v>2.617</v>
      </c>
      <c r="K56" s="25" t="s">
        <v>736</v>
      </c>
      <c r="L56" s="91" t="str">
        <f t="shared" si="14"/>
        <v>Yes</v>
      </c>
    </row>
    <row r="57" spans="1:12" x14ac:dyDescent="0.25">
      <c r="A57" s="148" t="s">
        <v>597</v>
      </c>
      <c r="B57" s="21" t="s">
        <v>213</v>
      </c>
      <c r="C57" s="26">
        <v>1110457</v>
      </c>
      <c r="D57" s="7" t="str">
        <f t="shared" si="11"/>
        <v>N/A</v>
      </c>
      <c r="E57" s="26">
        <v>641362</v>
      </c>
      <c r="F57" s="7" t="str">
        <f t="shared" si="12"/>
        <v>N/A</v>
      </c>
      <c r="G57" s="26">
        <v>402953</v>
      </c>
      <c r="H57" s="7" t="str">
        <f t="shared" si="13"/>
        <v>N/A</v>
      </c>
      <c r="I57" s="8">
        <v>-42.2</v>
      </c>
      <c r="J57" s="8">
        <v>-37.200000000000003</v>
      </c>
      <c r="K57" s="25" t="s">
        <v>736</v>
      </c>
      <c r="L57" s="91" t="str">
        <f t="shared" si="14"/>
        <v>No</v>
      </c>
    </row>
    <row r="58" spans="1:12" x14ac:dyDescent="0.25">
      <c r="A58" s="148" t="s">
        <v>598</v>
      </c>
      <c r="B58" s="21" t="s">
        <v>213</v>
      </c>
      <c r="C58" s="22">
        <v>237</v>
      </c>
      <c r="D58" s="7" t="str">
        <f t="shared" si="11"/>
        <v>N/A</v>
      </c>
      <c r="E58" s="22">
        <v>171</v>
      </c>
      <c r="F58" s="7" t="str">
        <f t="shared" si="12"/>
        <v>N/A</v>
      </c>
      <c r="G58" s="22">
        <v>176</v>
      </c>
      <c r="H58" s="7" t="str">
        <f t="shared" si="13"/>
        <v>N/A</v>
      </c>
      <c r="I58" s="8">
        <v>-27.8</v>
      </c>
      <c r="J58" s="8">
        <v>2.9239999999999999</v>
      </c>
      <c r="K58" s="25" t="s">
        <v>736</v>
      </c>
      <c r="L58" s="91" t="str">
        <f t="shared" si="14"/>
        <v>Yes</v>
      </c>
    </row>
    <row r="59" spans="1:12" x14ac:dyDescent="0.25">
      <c r="A59" s="148" t="s">
        <v>1425</v>
      </c>
      <c r="B59" s="21" t="s">
        <v>213</v>
      </c>
      <c r="C59" s="26">
        <v>4685.4725737999997</v>
      </c>
      <c r="D59" s="7" t="str">
        <f t="shared" si="11"/>
        <v>N/A</v>
      </c>
      <c r="E59" s="26">
        <v>3750.6549707999998</v>
      </c>
      <c r="F59" s="7" t="str">
        <f t="shared" si="12"/>
        <v>N/A</v>
      </c>
      <c r="G59" s="26">
        <v>2289.5056817999998</v>
      </c>
      <c r="H59" s="7" t="str">
        <f t="shared" si="13"/>
        <v>N/A</v>
      </c>
      <c r="I59" s="8">
        <v>-20</v>
      </c>
      <c r="J59" s="8">
        <v>-39</v>
      </c>
      <c r="K59" s="25" t="s">
        <v>736</v>
      </c>
      <c r="L59" s="91" t="str">
        <f t="shared" si="14"/>
        <v>No</v>
      </c>
    </row>
    <row r="60" spans="1:12" ht="25" x14ac:dyDescent="0.25">
      <c r="A60" s="148" t="s">
        <v>599</v>
      </c>
      <c r="B60" s="21" t="s">
        <v>213</v>
      </c>
      <c r="C60" s="26">
        <v>44218</v>
      </c>
      <c r="D60" s="7" t="str">
        <f t="shared" si="11"/>
        <v>N/A</v>
      </c>
      <c r="E60" s="26">
        <v>5717</v>
      </c>
      <c r="F60" s="7" t="str">
        <f t="shared" si="12"/>
        <v>N/A</v>
      </c>
      <c r="G60" s="26">
        <v>2638</v>
      </c>
      <c r="H60" s="7" t="str">
        <f t="shared" si="13"/>
        <v>N/A</v>
      </c>
      <c r="I60" s="8">
        <v>-87.1</v>
      </c>
      <c r="J60" s="8">
        <v>-53.9</v>
      </c>
      <c r="K60" s="25" t="s">
        <v>736</v>
      </c>
      <c r="L60" s="91" t="str">
        <f t="shared" si="14"/>
        <v>No</v>
      </c>
    </row>
    <row r="61" spans="1:12" x14ac:dyDescent="0.25">
      <c r="A61" s="122" t="s">
        <v>600</v>
      </c>
      <c r="B61" s="25" t="s">
        <v>213</v>
      </c>
      <c r="C61" s="1">
        <v>11</v>
      </c>
      <c r="D61" s="7" t="str">
        <f t="shared" si="11"/>
        <v>N/A</v>
      </c>
      <c r="E61" s="1">
        <v>11</v>
      </c>
      <c r="F61" s="7" t="str">
        <f t="shared" si="12"/>
        <v>N/A</v>
      </c>
      <c r="G61" s="1">
        <v>11</v>
      </c>
      <c r="H61" s="7" t="str">
        <f t="shared" si="13"/>
        <v>N/A</v>
      </c>
      <c r="I61" s="8">
        <v>-42.9</v>
      </c>
      <c r="J61" s="8">
        <v>-25</v>
      </c>
      <c r="K61" s="25" t="s">
        <v>736</v>
      </c>
      <c r="L61" s="91" t="str">
        <f t="shared" si="14"/>
        <v>Yes</v>
      </c>
    </row>
    <row r="62" spans="1:12" ht="25" x14ac:dyDescent="0.25">
      <c r="A62" s="122" t="s">
        <v>1426</v>
      </c>
      <c r="B62" s="25" t="s">
        <v>213</v>
      </c>
      <c r="C62" s="10">
        <v>6316.8571429000003</v>
      </c>
      <c r="D62" s="7" t="str">
        <f t="shared" si="11"/>
        <v>N/A</v>
      </c>
      <c r="E62" s="10">
        <v>1429.25</v>
      </c>
      <c r="F62" s="7" t="str">
        <f t="shared" si="12"/>
        <v>N/A</v>
      </c>
      <c r="G62" s="10">
        <v>879.33333332999996</v>
      </c>
      <c r="H62" s="7" t="str">
        <f t="shared" si="13"/>
        <v>N/A</v>
      </c>
      <c r="I62" s="8">
        <v>-77.400000000000006</v>
      </c>
      <c r="J62" s="8">
        <v>-38.5</v>
      </c>
      <c r="K62" s="25" t="s">
        <v>736</v>
      </c>
      <c r="L62" s="91" t="str">
        <f t="shared" si="14"/>
        <v>No</v>
      </c>
    </row>
    <row r="63" spans="1:12" x14ac:dyDescent="0.25">
      <c r="A63" s="122" t="s">
        <v>601</v>
      </c>
      <c r="B63" s="25" t="s">
        <v>213</v>
      </c>
      <c r="C63" s="10">
        <v>90943269</v>
      </c>
      <c r="D63" s="7" t="str">
        <f t="shared" si="11"/>
        <v>N/A</v>
      </c>
      <c r="E63" s="10">
        <v>99478877</v>
      </c>
      <c r="F63" s="7" t="str">
        <f t="shared" si="12"/>
        <v>N/A</v>
      </c>
      <c r="G63" s="10">
        <v>108489213</v>
      </c>
      <c r="H63" s="7" t="str">
        <f t="shared" si="13"/>
        <v>N/A</v>
      </c>
      <c r="I63" s="8">
        <v>9.3859999999999992</v>
      </c>
      <c r="J63" s="8">
        <v>9.0579999999999998</v>
      </c>
      <c r="K63" s="25" t="s">
        <v>736</v>
      </c>
      <c r="L63" s="91" t="str">
        <f t="shared" si="14"/>
        <v>Yes</v>
      </c>
    </row>
    <row r="64" spans="1:12" x14ac:dyDescent="0.25">
      <c r="A64" s="122" t="s">
        <v>602</v>
      </c>
      <c r="B64" s="25" t="s">
        <v>213</v>
      </c>
      <c r="C64" s="1">
        <v>378</v>
      </c>
      <c r="D64" s="7" t="str">
        <f t="shared" si="11"/>
        <v>N/A</v>
      </c>
      <c r="E64" s="1">
        <v>355</v>
      </c>
      <c r="F64" s="7" t="str">
        <f t="shared" si="12"/>
        <v>N/A</v>
      </c>
      <c r="G64" s="1">
        <v>331</v>
      </c>
      <c r="H64" s="7" t="str">
        <f t="shared" si="13"/>
        <v>N/A</v>
      </c>
      <c r="I64" s="8">
        <v>-6.08</v>
      </c>
      <c r="J64" s="8">
        <v>-6.76</v>
      </c>
      <c r="K64" s="25" t="s">
        <v>736</v>
      </c>
      <c r="L64" s="91" t="str">
        <f t="shared" si="14"/>
        <v>Yes</v>
      </c>
    </row>
    <row r="65" spans="1:12" x14ac:dyDescent="0.25">
      <c r="A65" s="122" t="s">
        <v>1427</v>
      </c>
      <c r="B65" s="25" t="s">
        <v>213</v>
      </c>
      <c r="C65" s="10">
        <v>240590.65873</v>
      </c>
      <c r="D65" s="7" t="str">
        <f t="shared" si="11"/>
        <v>N/A</v>
      </c>
      <c r="E65" s="10">
        <v>280222.18872999999</v>
      </c>
      <c r="F65" s="7" t="str">
        <f t="shared" si="12"/>
        <v>N/A</v>
      </c>
      <c r="G65" s="10">
        <v>327761.97281000001</v>
      </c>
      <c r="H65" s="7" t="str">
        <f t="shared" si="13"/>
        <v>N/A</v>
      </c>
      <c r="I65" s="8">
        <v>16.47</v>
      </c>
      <c r="J65" s="8">
        <v>16.97</v>
      </c>
      <c r="K65" s="25" t="s">
        <v>736</v>
      </c>
      <c r="L65" s="91" t="str">
        <f t="shared" si="14"/>
        <v>Yes</v>
      </c>
    </row>
    <row r="66" spans="1:12" x14ac:dyDescent="0.25">
      <c r="A66" s="122" t="s">
        <v>603</v>
      </c>
      <c r="B66" s="25" t="s">
        <v>213</v>
      </c>
      <c r="C66" s="10">
        <v>731893247</v>
      </c>
      <c r="D66" s="7" t="str">
        <f t="shared" si="11"/>
        <v>N/A</v>
      </c>
      <c r="E66" s="10">
        <v>730828793</v>
      </c>
      <c r="F66" s="7" t="str">
        <f t="shared" si="12"/>
        <v>N/A</v>
      </c>
      <c r="G66" s="10">
        <v>790641471</v>
      </c>
      <c r="H66" s="7" t="str">
        <f t="shared" si="13"/>
        <v>N/A</v>
      </c>
      <c r="I66" s="8">
        <v>-0.14499999999999999</v>
      </c>
      <c r="J66" s="8">
        <v>8.1839999999999993</v>
      </c>
      <c r="K66" s="25" t="s">
        <v>736</v>
      </c>
      <c r="L66" s="91" t="str">
        <f t="shared" si="14"/>
        <v>Yes</v>
      </c>
    </row>
    <row r="67" spans="1:12" x14ac:dyDescent="0.25">
      <c r="A67" s="122" t="s">
        <v>604</v>
      </c>
      <c r="B67" s="25" t="s">
        <v>213</v>
      </c>
      <c r="C67" s="1">
        <v>20329</v>
      </c>
      <c r="D67" s="7" t="str">
        <f t="shared" si="11"/>
        <v>N/A</v>
      </c>
      <c r="E67" s="1">
        <v>19027</v>
      </c>
      <c r="F67" s="7" t="str">
        <f t="shared" si="12"/>
        <v>N/A</v>
      </c>
      <c r="G67" s="1">
        <v>18542</v>
      </c>
      <c r="H67" s="7" t="str">
        <f t="shared" si="13"/>
        <v>N/A</v>
      </c>
      <c r="I67" s="8">
        <v>-6.4</v>
      </c>
      <c r="J67" s="8">
        <v>-2.5499999999999998</v>
      </c>
      <c r="K67" s="25" t="s">
        <v>736</v>
      </c>
      <c r="L67" s="91" t="str">
        <f t="shared" si="14"/>
        <v>Yes</v>
      </c>
    </row>
    <row r="68" spans="1:12" x14ac:dyDescent="0.25">
      <c r="A68" s="122" t="s">
        <v>1428</v>
      </c>
      <c r="B68" s="25" t="s">
        <v>213</v>
      </c>
      <c r="C68" s="10">
        <v>36002.422500000001</v>
      </c>
      <c r="D68" s="7" t="str">
        <f t="shared" si="11"/>
        <v>N/A</v>
      </c>
      <c r="E68" s="10">
        <v>38410.090556000003</v>
      </c>
      <c r="F68" s="7" t="str">
        <f t="shared" si="12"/>
        <v>N/A</v>
      </c>
      <c r="G68" s="10">
        <v>42640.571190000002</v>
      </c>
      <c r="H68" s="7" t="str">
        <f t="shared" si="13"/>
        <v>N/A</v>
      </c>
      <c r="I68" s="8">
        <v>6.6879999999999997</v>
      </c>
      <c r="J68" s="8">
        <v>11.01</v>
      </c>
      <c r="K68" s="25" t="s">
        <v>736</v>
      </c>
      <c r="L68" s="91" t="str">
        <f t="shared" si="14"/>
        <v>Yes</v>
      </c>
    </row>
    <row r="69" spans="1:12" x14ac:dyDescent="0.25">
      <c r="A69" s="122" t="s">
        <v>605</v>
      </c>
      <c r="B69" s="25" t="s">
        <v>213</v>
      </c>
      <c r="C69" s="10">
        <v>4816248</v>
      </c>
      <c r="D69" s="7" t="str">
        <f t="shared" si="11"/>
        <v>N/A</v>
      </c>
      <c r="E69" s="10">
        <v>3505890</v>
      </c>
      <c r="F69" s="7" t="str">
        <f t="shared" si="12"/>
        <v>N/A</v>
      </c>
      <c r="G69" s="10">
        <v>3132575</v>
      </c>
      <c r="H69" s="7" t="str">
        <f t="shared" si="13"/>
        <v>N/A</v>
      </c>
      <c r="I69" s="8">
        <v>-27.2</v>
      </c>
      <c r="J69" s="8">
        <v>-10.6</v>
      </c>
      <c r="K69" s="25" t="s">
        <v>736</v>
      </c>
      <c r="L69" s="91" t="str">
        <f t="shared" si="14"/>
        <v>Yes</v>
      </c>
    </row>
    <row r="70" spans="1:12" x14ac:dyDescent="0.25">
      <c r="A70" s="122" t="s">
        <v>606</v>
      </c>
      <c r="B70" s="25" t="s">
        <v>213</v>
      </c>
      <c r="C70" s="1">
        <v>26366</v>
      </c>
      <c r="D70" s="7" t="str">
        <f t="shared" si="11"/>
        <v>N/A</v>
      </c>
      <c r="E70" s="1">
        <v>21939</v>
      </c>
      <c r="F70" s="7" t="str">
        <f t="shared" si="12"/>
        <v>N/A</v>
      </c>
      <c r="G70" s="1">
        <v>21673</v>
      </c>
      <c r="H70" s="7" t="str">
        <f t="shared" si="13"/>
        <v>N/A</v>
      </c>
      <c r="I70" s="8">
        <v>-16.8</v>
      </c>
      <c r="J70" s="8">
        <v>-1.21</v>
      </c>
      <c r="K70" s="25" t="s">
        <v>736</v>
      </c>
      <c r="L70" s="91" t="str">
        <f t="shared" si="14"/>
        <v>Yes</v>
      </c>
    </row>
    <row r="71" spans="1:12" x14ac:dyDescent="0.25">
      <c r="A71" s="122" t="s">
        <v>1429</v>
      </c>
      <c r="B71" s="25" t="s">
        <v>213</v>
      </c>
      <c r="C71" s="10">
        <v>182.66889175</v>
      </c>
      <c r="D71" s="7" t="str">
        <f t="shared" si="11"/>
        <v>N/A</v>
      </c>
      <c r="E71" s="10">
        <v>159.80172296000001</v>
      </c>
      <c r="F71" s="7" t="str">
        <f t="shared" si="12"/>
        <v>N/A</v>
      </c>
      <c r="G71" s="10">
        <v>144.53813500999999</v>
      </c>
      <c r="H71" s="7" t="str">
        <f t="shared" si="13"/>
        <v>N/A</v>
      </c>
      <c r="I71" s="8">
        <v>-12.5</v>
      </c>
      <c r="J71" s="8">
        <v>-9.5500000000000007</v>
      </c>
      <c r="K71" s="25" t="s">
        <v>736</v>
      </c>
      <c r="L71" s="91" t="str">
        <f t="shared" si="14"/>
        <v>Yes</v>
      </c>
    </row>
    <row r="72" spans="1:12" x14ac:dyDescent="0.25">
      <c r="A72" s="122" t="s">
        <v>607</v>
      </c>
      <c r="B72" s="25" t="s">
        <v>213</v>
      </c>
      <c r="C72" s="10">
        <v>1129349</v>
      </c>
      <c r="D72" s="7" t="str">
        <f t="shared" si="11"/>
        <v>N/A</v>
      </c>
      <c r="E72" s="10">
        <v>972639</v>
      </c>
      <c r="F72" s="7" t="str">
        <f t="shared" si="12"/>
        <v>N/A</v>
      </c>
      <c r="G72" s="10">
        <v>996473</v>
      </c>
      <c r="H72" s="7" t="str">
        <f t="shared" si="13"/>
        <v>N/A</v>
      </c>
      <c r="I72" s="8">
        <v>-13.9</v>
      </c>
      <c r="J72" s="8">
        <v>2.4500000000000002</v>
      </c>
      <c r="K72" s="25" t="s">
        <v>736</v>
      </c>
      <c r="L72" s="91" t="str">
        <f t="shared" si="14"/>
        <v>Yes</v>
      </c>
    </row>
    <row r="73" spans="1:12" x14ac:dyDescent="0.25">
      <c r="A73" s="122" t="s">
        <v>608</v>
      </c>
      <c r="B73" s="25" t="s">
        <v>213</v>
      </c>
      <c r="C73" s="1">
        <v>6140</v>
      </c>
      <c r="D73" s="7" t="str">
        <f t="shared" si="11"/>
        <v>N/A</v>
      </c>
      <c r="E73" s="1">
        <v>6677</v>
      </c>
      <c r="F73" s="7" t="str">
        <f t="shared" si="12"/>
        <v>N/A</v>
      </c>
      <c r="G73" s="1">
        <v>6769</v>
      </c>
      <c r="H73" s="7" t="str">
        <f t="shared" si="13"/>
        <v>N/A</v>
      </c>
      <c r="I73" s="8">
        <v>8.7460000000000004</v>
      </c>
      <c r="J73" s="8">
        <v>1.3779999999999999</v>
      </c>
      <c r="K73" s="25" t="s">
        <v>736</v>
      </c>
      <c r="L73" s="91" t="str">
        <f t="shared" si="14"/>
        <v>Yes</v>
      </c>
    </row>
    <row r="74" spans="1:12" x14ac:dyDescent="0.25">
      <c r="A74" s="122" t="s">
        <v>1430</v>
      </c>
      <c r="B74" s="25" t="s">
        <v>213</v>
      </c>
      <c r="C74" s="10">
        <v>183.93306189</v>
      </c>
      <c r="D74" s="7" t="str">
        <f t="shared" si="11"/>
        <v>N/A</v>
      </c>
      <c r="E74" s="10">
        <v>145.67006140000001</v>
      </c>
      <c r="F74" s="7" t="str">
        <f t="shared" si="12"/>
        <v>N/A</v>
      </c>
      <c r="G74" s="10">
        <v>147.21125720000001</v>
      </c>
      <c r="H74" s="7" t="str">
        <f t="shared" si="13"/>
        <v>N/A</v>
      </c>
      <c r="I74" s="8">
        <v>-20.8</v>
      </c>
      <c r="J74" s="8">
        <v>1.0580000000000001</v>
      </c>
      <c r="K74" s="25" t="s">
        <v>736</v>
      </c>
      <c r="L74" s="91" t="str">
        <f t="shared" si="14"/>
        <v>Yes</v>
      </c>
    </row>
    <row r="75" spans="1:12" ht="25" x14ac:dyDescent="0.25">
      <c r="A75" s="122" t="s">
        <v>609</v>
      </c>
      <c r="B75" s="25" t="s">
        <v>213</v>
      </c>
      <c r="C75" s="10">
        <v>707729</v>
      </c>
      <c r="D75" s="7" t="str">
        <f t="shared" si="11"/>
        <v>N/A</v>
      </c>
      <c r="E75" s="10">
        <v>471689</v>
      </c>
      <c r="F75" s="7" t="str">
        <f t="shared" si="12"/>
        <v>N/A</v>
      </c>
      <c r="G75" s="10">
        <v>498392</v>
      </c>
      <c r="H75" s="7" t="str">
        <f t="shared" si="13"/>
        <v>N/A</v>
      </c>
      <c r="I75" s="8">
        <v>-33.4</v>
      </c>
      <c r="J75" s="8">
        <v>5.6609999999999996</v>
      </c>
      <c r="K75" s="25" t="s">
        <v>736</v>
      </c>
      <c r="L75" s="91" t="str">
        <f t="shared" si="14"/>
        <v>Yes</v>
      </c>
    </row>
    <row r="76" spans="1:12" x14ac:dyDescent="0.25">
      <c r="A76" s="148" t="s">
        <v>610</v>
      </c>
      <c r="B76" s="21" t="s">
        <v>213</v>
      </c>
      <c r="C76" s="22">
        <v>12066</v>
      </c>
      <c r="D76" s="7" t="str">
        <f t="shared" si="11"/>
        <v>N/A</v>
      </c>
      <c r="E76" s="22">
        <v>10591</v>
      </c>
      <c r="F76" s="7" t="str">
        <f t="shared" si="12"/>
        <v>N/A</v>
      </c>
      <c r="G76" s="22">
        <v>10864</v>
      </c>
      <c r="H76" s="7" t="str">
        <f t="shared" si="13"/>
        <v>N/A</v>
      </c>
      <c r="I76" s="8">
        <v>-12.2</v>
      </c>
      <c r="J76" s="8">
        <v>2.5779999999999998</v>
      </c>
      <c r="K76" s="25" t="s">
        <v>736</v>
      </c>
      <c r="L76" s="91" t="str">
        <f t="shared" si="14"/>
        <v>Yes</v>
      </c>
    </row>
    <row r="77" spans="1:12" ht="25" x14ac:dyDescent="0.25">
      <c r="A77" s="148" t="s">
        <v>1431</v>
      </c>
      <c r="B77" s="21" t="s">
        <v>213</v>
      </c>
      <c r="C77" s="26">
        <v>58.654815182999997</v>
      </c>
      <c r="D77" s="7" t="str">
        <f t="shared" si="11"/>
        <v>N/A</v>
      </c>
      <c r="E77" s="26">
        <v>44.536776508000003</v>
      </c>
      <c r="F77" s="7" t="str">
        <f t="shared" si="12"/>
        <v>N/A</v>
      </c>
      <c r="G77" s="26">
        <v>45.875552282999998</v>
      </c>
      <c r="H77" s="7" t="str">
        <f t="shared" si="13"/>
        <v>N/A</v>
      </c>
      <c r="I77" s="8">
        <v>-24.1</v>
      </c>
      <c r="J77" s="8">
        <v>3.0059999999999998</v>
      </c>
      <c r="K77" s="25" t="s">
        <v>736</v>
      </c>
      <c r="L77" s="91" t="str">
        <f t="shared" si="14"/>
        <v>Yes</v>
      </c>
    </row>
    <row r="78" spans="1:12" ht="25" x14ac:dyDescent="0.25">
      <c r="A78" s="148" t="s">
        <v>611</v>
      </c>
      <c r="B78" s="21" t="s">
        <v>213</v>
      </c>
      <c r="C78" s="26">
        <v>6955878</v>
      </c>
      <c r="D78" s="7" t="str">
        <f t="shared" si="11"/>
        <v>N/A</v>
      </c>
      <c r="E78" s="26">
        <v>7570030</v>
      </c>
      <c r="F78" s="7" t="str">
        <f t="shared" si="12"/>
        <v>N/A</v>
      </c>
      <c r="G78" s="26">
        <v>6476349</v>
      </c>
      <c r="H78" s="7" t="str">
        <f t="shared" si="13"/>
        <v>N/A</v>
      </c>
      <c r="I78" s="8">
        <v>8.8290000000000006</v>
      </c>
      <c r="J78" s="8">
        <v>-14.4</v>
      </c>
      <c r="K78" s="25" t="s">
        <v>736</v>
      </c>
      <c r="L78" s="91" t="str">
        <f t="shared" si="14"/>
        <v>Yes</v>
      </c>
    </row>
    <row r="79" spans="1:12" x14ac:dyDescent="0.25">
      <c r="A79" s="148" t="s">
        <v>612</v>
      </c>
      <c r="B79" s="21" t="s">
        <v>213</v>
      </c>
      <c r="C79" s="22">
        <v>15302</v>
      </c>
      <c r="D79" s="7" t="str">
        <f t="shared" si="11"/>
        <v>N/A</v>
      </c>
      <c r="E79" s="22">
        <v>13467</v>
      </c>
      <c r="F79" s="7" t="str">
        <f t="shared" si="12"/>
        <v>N/A</v>
      </c>
      <c r="G79" s="22">
        <v>12063</v>
      </c>
      <c r="H79" s="7" t="str">
        <f t="shared" si="13"/>
        <v>N/A</v>
      </c>
      <c r="I79" s="8">
        <v>-12</v>
      </c>
      <c r="J79" s="8">
        <v>-10.4</v>
      </c>
      <c r="K79" s="25" t="s">
        <v>736</v>
      </c>
      <c r="L79" s="91" t="str">
        <f t="shared" si="14"/>
        <v>Yes</v>
      </c>
    </row>
    <row r="80" spans="1:12" x14ac:dyDescent="0.25">
      <c r="A80" s="148" t="s">
        <v>1432</v>
      </c>
      <c r="B80" s="21" t="s">
        <v>213</v>
      </c>
      <c r="C80" s="26">
        <v>454.57312769999999</v>
      </c>
      <c r="D80" s="7" t="str">
        <f t="shared" si="11"/>
        <v>N/A</v>
      </c>
      <c r="E80" s="26">
        <v>562.11702680999997</v>
      </c>
      <c r="F80" s="7" t="str">
        <f t="shared" si="12"/>
        <v>N/A</v>
      </c>
      <c r="G80" s="26">
        <v>536.87714499000003</v>
      </c>
      <c r="H80" s="7" t="str">
        <f t="shared" si="13"/>
        <v>N/A</v>
      </c>
      <c r="I80" s="8">
        <v>23.66</v>
      </c>
      <c r="J80" s="8">
        <v>-4.49</v>
      </c>
      <c r="K80" s="25" t="s">
        <v>736</v>
      </c>
      <c r="L80" s="91" t="str">
        <f t="shared" si="14"/>
        <v>Yes</v>
      </c>
    </row>
    <row r="81" spans="1:12" x14ac:dyDescent="0.25">
      <c r="A81" s="148" t="s">
        <v>613</v>
      </c>
      <c r="B81" s="21" t="s">
        <v>213</v>
      </c>
      <c r="C81" s="26">
        <v>4974132</v>
      </c>
      <c r="D81" s="7" t="str">
        <f t="shared" si="11"/>
        <v>N/A</v>
      </c>
      <c r="E81" s="26">
        <v>3517288</v>
      </c>
      <c r="F81" s="7" t="str">
        <f t="shared" si="12"/>
        <v>N/A</v>
      </c>
      <c r="G81" s="26">
        <v>2363861</v>
      </c>
      <c r="H81" s="7" t="str">
        <f t="shared" si="13"/>
        <v>N/A</v>
      </c>
      <c r="I81" s="8">
        <v>-29.3</v>
      </c>
      <c r="J81" s="8">
        <v>-32.799999999999997</v>
      </c>
      <c r="K81" s="25" t="s">
        <v>736</v>
      </c>
      <c r="L81" s="91" t="str">
        <f t="shared" si="14"/>
        <v>No</v>
      </c>
    </row>
    <row r="82" spans="1:12" x14ac:dyDescent="0.25">
      <c r="A82" s="148" t="s">
        <v>614</v>
      </c>
      <c r="B82" s="21" t="s">
        <v>213</v>
      </c>
      <c r="C82" s="22">
        <v>10803</v>
      </c>
      <c r="D82" s="7" t="str">
        <f t="shared" si="11"/>
        <v>N/A</v>
      </c>
      <c r="E82" s="22">
        <v>8282</v>
      </c>
      <c r="F82" s="7" t="str">
        <f t="shared" si="12"/>
        <v>N/A</v>
      </c>
      <c r="G82" s="22">
        <v>8576</v>
      </c>
      <c r="H82" s="7" t="str">
        <f t="shared" si="13"/>
        <v>N/A</v>
      </c>
      <c r="I82" s="8">
        <v>-23.3</v>
      </c>
      <c r="J82" s="8">
        <v>3.55</v>
      </c>
      <c r="K82" s="25" t="s">
        <v>736</v>
      </c>
      <c r="L82" s="91" t="str">
        <f t="shared" si="14"/>
        <v>Yes</v>
      </c>
    </row>
    <row r="83" spans="1:12" x14ac:dyDescent="0.25">
      <c r="A83" s="148" t="s">
        <v>1433</v>
      </c>
      <c r="B83" s="21" t="s">
        <v>213</v>
      </c>
      <c r="C83" s="26">
        <v>460.43987780999998</v>
      </c>
      <c r="D83" s="7" t="str">
        <f t="shared" si="11"/>
        <v>N/A</v>
      </c>
      <c r="E83" s="26">
        <v>424.69065443</v>
      </c>
      <c r="F83" s="7" t="str">
        <f t="shared" si="12"/>
        <v>N/A</v>
      </c>
      <c r="G83" s="26">
        <v>275.63677704999998</v>
      </c>
      <c r="H83" s="7" t="str">
        <f t="shared" si="13"/>
        <v>N/A</v>
      </c>
      <c r="I83" s="8">
        <v>-7.76</v>
      </c>
      <c r="J83" s="8">
        <v>-35.1</v>
      </c>
      <c r="K83" s="25" t="s">
        <v>736</v>
      </c>
      <c r="L83" s="91" t="str">
        <f t="shared" si="14"/>
        <v>No</v>
      </c>
    </row>
    <row r="84" spans="1:12" ht="25" x14ac:dyDescent="0.25">
      <c r="A84" s="148" t="s">
        <v>615</v>
      </c>
      <c r="B84" s="21" t="s">
        <v>213</v>
      </c>
      <c r="C84" s="26">
        <v>3171565</v>
      </c>
      <c r="D84" s="7" t="str">
        <f t="shared" si="11"/>
        <v>N/A</v>
      </c>
      <c r="E84" s="26">
        <v>2318825</v>
      </c>
      <c r="F84" s="7" t="str">
        <f t="shared" si="12"/>
        <v>N/A</v>
      </c>
      <c r="G84" s="26">
        <v>2217544</v>
      </c>
      <c r="H84" s="7" t="str">
        <f t="shared" si="13"/>
        <v>N/A</v>
      </c>
      <c r="I84" s="8">
        <v>-26.9</v>
      </c>
      <c r="J84" s="8">
        <v>-4.37</v>
      </c>
      <c r="K84" s="25" t="s">
        <v>736</v>
      </c>
      <c r="L84" s="91" t="str">
        <f t="shared" si="14"/>
        <v>Yes</v>
      </c>
    </row>
    <row r="85" spans="1:12" x14ac:dyDescent="0.25">
      <c r="A85" s="148" t="s">
        <v>616</v>
      </c>
      <c r="B85" s="21" t="s">
        <v>213</v>
      </c>
      <c r="C85" s="22">
        <v>1293</v>
      </c>
      <c r="D85" s="7" t="str">
        <f t="shared" si="11"/>
        <v>N/A</v>
      </c>
      <c r="E85" s="22">
        <v>867</v>
      </c>
      <c r="F85" s="7" t="str">
        <f t="shared" si="12"/>
        <v>N/A</v>
      </c>
      <c r="G85" s="22">
        <v>725</v>
      </c>
      <c r="H85" s="7" t="str">
        <f t="shared" si="13"/>
        <v>N/A</v>
      </c>
      <c r="I85" s="8">
        <v>-32.9</v>
      </c>
      <c r="J85" s="8">
        <v>-16.399999999999999</v>
      </c>
      <c r="K85" s="25" t="s">
        <v>736</v>
      </c>
      <c r="L85" s="91" t="str">
        <f t="shared" si="14"/>
        <v>Yes</v>
      </c>
    </row>
    <row r="86" spans="1:12" x14ac:dyDescent="0.25">
      <c r="A86" s="148" t="s">
        <v>1434</v>
      </c>
      <c r="B86" s="21" t="s">
        <v>213</v>
      </c>
      <c r="C86" s="26">
        <v>2452.8731631999999</v>
      </c>
      <c r="D86" s="7" t="str">
        <f t="shared" si="11"/>
        <v>N/A</v>
      </c>
      <c r="E86" s="26">
        <v>2674.5386389999999</v>
      </c>
      <c r="F86" s="7" t="str">
        <f t="shared" si="12"/>
        <v>N/A</v>
      </c>
      <c r="G86" s="26">
        <v>3058.6813793000001</v>
      </c>
      <c r="H86" s="7" t="str">
        <f t="shared" si="13"/>
        <v>N/A</v>
      </c>
      <c r="I86" s="8">
        <v>9.0370000000000008</v>
      </c>
      <c r="J86" s="8">
        <v>14.36</v>
      </c>
      <c r="K86" s="25" t="s">
        <v>736</v>
      </c>
      <c r="L86" s="91" t="str">
        <f t="shared" si="14"/>
        <v>Yes</v>
      </c>
    </row>
    <row r="87" spans="1:12" x14ac:dyDescent="0.25">
      <c r="A87" s="148" t="s">
        <v>617</v>
      </c>
      <c r="B87" s="21" t="s">
        <v>213</v>
      </c>
      <c r="C87" s="26">
        <v>3835063</v>
      </c>
      <c r="D87" s="7" t="str">
        <f t="shared" si="11"/>
        <v>N/A</v>
      </c>
      <c r="E87" s="26">
        <v>3276971</v>
      </c>
      <c r="F87" s="7" t="str">
        <f t="shared" si="12"/>
        <v>N/A</v>
      </c>
      <c r="G87" s="26">
        <v>4249214</v>
      </c>
      <c r="H87" s="7" t="str">
        <f t="shared" si="13"/>
        <v>N/A</v>
      </c>
      <c r="I87" s="8">
        <v>-14.6</v>
      </c>
      <c r="J87" s="8">
        <v>29.67</v>
      </c>
      <c r="K87" s="25" t="s">
        <v>736</v>
      </c>
      <c r="L87" s="91" t="str">
        <f t="shared" si="14"/>
        <v>Yes</v>
      </c>
    </row>
    <row r="88" spans="1:12" x14ac:dyDescent="0.25">
      <c r="A88" s="148" t="s">
        <v>618</v>
      </c>
      <c r="B88" s="21" t="s">
        <v>213</v>
      </c>
      <c r="C88" s="22">
        <v>26016</v>
      </c>
      <c r="D88" s="7" t="str">
        <f t="shared" si="11"/>
        <v>N/A</v>
      </c>
      <c r="E88" s="22">
        <v>21018</v>
      </c>
      <c r="F88" s="7" t="str">
        <f t="shared" si="12"/>
        <v>N/A</v>
      </c>
      <c r="G88" s="22">
        <v>20925</v>
      </c>
      <c r="H88" s="7" t="str">
        <f t="shared" si="13"/>
        <v>N/A</v>
      </c>
      <c r="I88" s="8">
        <v>-19.2</v>
      </c>
      <c r="J88" s="8">
        <v>-0.442</v>
      </c>
      <c r="K88" s="25" t="s">
        <v>736</v>
      </c>
      <c r="L88" s="91" t="str">
        <f t="shared" si="14"/>
        <v>Yes</v>
      </c>
    </row>
    <row r="89" spans="1:12" x14ac:dyDescent="0.25">
      <c r="A89" s="148" t="s">
        <v>1435</v>
      </c>
      <c r="B89" s="21" t="s">
        <v>213</v>
      </c>
      <c r="C89" s="26">
        <v>147.41170818000001</v>
      </c>
      <c r="D89" s="7" t="str">
        <f t="shared" si="11"/>
        <v>N/A</v>
      </c>
      <c r="E89" s="26">
        <v>155.91259872000001</v>
      </c>
      <c r="F89" s="7" t="str">
        <f t="shared" si="12"/>
        <v>N/A</v>
      </c>
      <c r="G89" s="26">
        <v>203.06876940999999</v>
      </c>
      <c r="H89" s="7" t="str">
        <f t="shared" si="13"/>
        <v>N/A</v>
      </c>
      <c r="I89" s="8">
        <v>5.7670000000000003</v>
      </c>
      <c r="J89" s="8">
        <v>30.25</v>
      </c>
      <c r="K89" s="25" t="s">
        <v>736</v>
      </c>
      <c r="L89" s="91" t="str">
        <f t="shared" si="14"/>
        <v>No</v>
      </c>
    </row>
    <row r="90" spans="1:12" x14ac:dyDescent="0.25">
      <c r="A90" s="148" t="s">
        <v>619</v>
      </c>
      <c r="B90" s="21" t="s">
        <v>213</v>
      </c>
      <c r="C90" s="26">
        <v>11314395</v>
      </c>
      <c r="D90" s="7" t="str">
        <f t="shared" si="11"/>
        <v>N/A</v>
      </c>
      <c r="E90" s="26">
        <v>4572121</v>
      </c>
      <c r="F90" s="7" t="str">
        <f t="shared" si="12"/>
        <v>N/A</v>
      </c>
      <c r="G90" s="26">
        <v>3629961</v>
      </c>
      <c r="H90" s="7" t="str">
        <f t="shared" si="13"/>
        <v>N/A</v>
      </c>
      <c r="I90" s="8">
        <v>-59.6</v>
      </c>
      <c r="J90" s="8">
        <v>-20.6</v>
      </c>
      <c r="K90" s="25" t="s">
        <v>736</v>
      </c>
      <c r="L90" s="91" t="str">
        <f t="shared" si="14"/>
        <v>Yes</v>
      </c>
    </row>
    <row r="91" spans="1:12" x14ac:dyDescent="0.25">
      <c r="A91" s="148" t="s">
        <v>620</v>
      </c>
      <c r="B91" s="21" t="s">
        <v>213</v>
      </c>
      <c r="C91" s="22">
        <v>29299</v>
      </c>
      <c r="D91" s="7" t="str">
        <f t="shared" si="11"/>
        <v>N/A</v>
      </c>
      <c r="E91" s="22">
        <v>24337</v>
      </c>
      <c r="F91" s="7" t="str">
        <f t="shared" si="12"/>
        <v>N/A</v>
      </c>
      <c r="G91" s="22">
        <v>22519</v>
      </c>
      <c r="H91" s="7" t="str">
        <f t="shared" si="13"/>
        <v>N/A</v>
      </c>
      <c r="I91" s="8">
        <v>-16.899999999999999</v>
      </c>
      <c r="J91" s="8">
        <v>-7.47</v>
      </c>
      <c r="K91" s="25" t="s">
        <v>736</v>
      </c>
      <c r="L91" s="91" t="str">
        <f t="shared" si="14"/>
        <v>Yes</v>
      </c>
    </row>
    <row r="92" spans="1:12" x14ac:dyDescent="0.25">
      <c r="A92" s="148" t="s">
        <v>1436</v>
      </c>
      <c r="B92" s="21" t="s">
        <v>213</v>
      </c>
      <c r="C92" s="26">
        <v>386.17000580000001</v>
      </c>
      <c r="D92" s="7" t="str">
        <f t="shared" si="11"/>
        <v>N/A</v>
      </c>
      <c r="E92" s="26">
        <v>187.86707482</v>
      </c>
      <c r="F92" s="7" t="str">
        <f t="shared" si="12"/>
        <v>N/A</v>
      </c>
      <c r="G92" s="26">
        <v>161.19547936999999</v>
      </c>
      <c r="H92" s="7" t="str">
        <f t="shared" si="13"/>
        <v>N/A</v>
      </c>
      <c r="I92" s="8">
        <v>-51.4</v>
      </c>
      <c r="J92" s="8">
        <v>-14.2</v>
      </c>
      <c r="K92" s="25" t="s">
        <v>736</v>
      </c>
      <c r="L92" s="91" t="str">
        <f t="shared" si="14"/>
        <v>Yes</v>
      </c>
    </row>
    <row r="93" spans="1:12" ht="25" x14ac:dyDescent="0.25">
      <c r="A93" s="148" t="s">
        <v>621</v>
      </c>
      <c r="B93" s="21" t="s">
        <v>213</v>
      </c>
      <c r="C93" s="26">
        <v>123494379</v>
      </c>
      <c r="D93" s="7" t="str">
        <f t="shared" si="11"/>
        <v>N/A</v>
      </c>
      <c r="E93" s="26">
        <v>98349964</v>
      </c>
      <c r="F93" s="7" t="str">
        <f t="shared" si="12"/>
        <v>N/A</v>
      </c>
      <c r="G93" s="26">
        <v>115001004</v>
      </c>
      <c r="H93" s="7" t="str">
        <f t="shared" si="13"/>
        <v>N/A</v>
      </c>
      <c r="I93" s="8">
        <v>-20.399999999999999</v>
      </c>
      <c r="J93" s="8">
        <v>16.93</v>
      </c>
      <c r="K93" s="25" t="s">
        <v>736</v>
      </c>
      <c r="L93" s="91" t="str">
        <f t="shared" si="14"/>
        <v>Yes</v>
      </c>
    </row>
    <row r="94" spans="1:12" x14ac:dyDescent="0.25">
      <c r="A94" s="151" t="s">
        <v>622</v>
      </c>
      <c r="B94" s="22" t="s">
        <v>213</v>
      </c>
      <c r="C94" s="22">
        <v>11681</v>
      </c>
      <c r="D94" s="7" t="str">
        <f t="shared" si="11"/>
        <v>N/A</v>
      </c>
      <c r="E94" s="22">
        <v>10689</v>
      </c>
      <c r="F94" s="7" t="str">
        <f t="shared" si="12"/>
        <v>N/A</v>
      </c>
      <c r="G94" s="22">
        <v>10973</v>
      </c>
      <c r="H94" s="7" t="str">
        <f t="shared" si="13"/>
        <v>N/A</v>
      </c>
      <c r="I94" s="8">
        <v>-8.49</v>
      </c>
      <c r="J94" s="8">
        <v>2.657</v>
      </c>
      <c r="K94" s="1" t="s">
        <v>736</v>
      </c>
      <c r="L94" s="91" t="str">
        <f t="shared" si="14"/>
        <v>Yes</v>
      </c>
    </row>
    <row r="95" spans="1:12" x14ac:dyDescent="0.25">
      <c r="A95" s="148" t="s">
        <v>1437</v>
      </c>
      <c r="B95" s="21" t="s">
        <v>213</v>
      </c>
      <c r="C95" s="26">
        <v>10572.243729</v>
      </c>
      <c r="D95" s="7" t="str">
        <f t="shared" si="11"/>
        <v>N/A</v>
      </c>
      <c r="E95" s="26">
        <v>9201.0444382000005</v>
      </c>
      <c r="F95" s="7" t="str">
        <f t="shared" si="12"/>
        <v>N/A</v>
      </c>
      <c r="G95" s="26">
        <v>10480.36125</v>
      </c>
      <c r="H95" s="7" t="str">
        <f t="shared" si="13"/>
        <v>N/A</v>
      </c>
      <c r="I95" s="8">
        <v>-13</v>
      </c>
      <c r="J95" s="8">
        <v>13.9</v>
      </c>
      <c r="K95" s="25" t="s">
        <v>736</v>
      </c>
      <c r="L95" s="91" t="str">
        <f t="shared" si="14"/>
        <v>Yes</v>
      </c>
    </row>
    <row r="96" spans="1:12" ht="25" x14ac:dyDescent="0.25">
      <c r="A96" s="148" t="s">
        <v>623</v>
      </c>
      <c r="B96" s="21" t="s">
        <v>213</v>
      </c>
      <c r="C96" s="26">
        <v>1528642</v>
      </c>
      <c r="D96" s="7" t="str">
        <f t="shared" si="11"/>
        <v>N/A</v>
      </c>
      <c r="E96" s="26">
        <v>1278331</v>
      </c>
      <c r="F96" s="7" t="str">
        <f t="shared" si="12"/>
        <v>N/A</v>
      </c>
      <c r="G96" s="26">
        <v>1199342</v>
      </c>
      <c r="H96" s="7" t="str">
        <f t="shared" si="13"/>
        <v>N/A</v>
      </c>
      <c r="I96" s="8">
        <v>-16.399999999999999</v>
      </c>
      <c r="J96" s="8">
        <v>-6.18</v>
      </c>
      <c r="K96" s="25" t="s">
        <v>736</v>
      </c>
      <c r="L96" s="91" t="str">
        <f t="shared" si="14"/>
        <v>Yes</v>
      </c>
    </row>
    <row r="97" spans="1:12" x14ac:dyDescent="0.25">
      <c r="A97" s="148" t="s">
        <v>624</v>
      </c>
      <c r="B97" s="21" t="s">
        <v>213</v>
      </c>
      <c r="C97" s="22">
        <v>4186</v>
      </c>
      <c r="D97" s="7" t="str">
        <f t="shared" si="11"/>
        <v>N/A</v>
      </c>
      <c r="E97" s="22">
        <v>3514</v>
      </c>
      <c r="F97" s="7" t="str">
        <f t="shared" si="12"/>
        <v>N/A</v>
      </c>
      <c r="G97" s="22">
        <v>2676</v>
      </c>
      <c r="H97" s="7" t="str">
        <f t="shared" si="13"/>
        <v>N/A</v>
      </c>
      <c r="I97" s="8">
        <v>-16.100000000000001</v>
      </c>
      <c r="J97" s="8">
        <v>-23.8</v>
      </c>
      <c r="K97" s="25" t="s">
        <v>736</v>
      </c>
      <c r="L97" s="91" t="str">
        <f t="shared" si="14"/>
        <v>Yes</v>
      </c>
    </row>
    <row r="98" spans="1:12" x14ac:dyDescent="0.25">
      <c r="A98" s="148" t="s">
        <v>1438</v>
      </c>
      <c r="B98" s="21" t="s">
        <v>213</v>
      </c>
      <c r="C98" s="26">
        <v>365.17964644</v>
      </c>
      <c r="D98" s="7" t="str">
        <f t="shared" si="11"/>
        <v>N/A</v>
      </c>
      <c r="E98" s="26">
        <v>363.78229936999998</v>
      </c>
      <c r="F98" s="7" t="str">
        <f t="shared" si="12"/>
        <v>N/A</v>
      </c>
      <c r="G98" s="26">
        <v>448.18460389000001</v>
      </c>
      <c r="H98" s="7" t="str">
        <f t="shared" si="13"/>
        <v>N/A</v>
      </c>
      <c r="I98" s="8">
        <v>-0.38300000000000001</v>
      </c>
      <c r="J98" s="8">
        <v>23.2</v>
      </c>
      <c r="K98" s="25" t="s">
        <v>736</v>
      </c>
      <c r="L98" s="91" t="str">
        <f t="shared" si="14"/>
        <v>Yes</v>
      </c>
    </row>
    <row r="99" spans="1:12" ht="25" x14ac:dyDescent="0.25">
      <c r="A99" s="148" t="s">
        <v>625</v>
      </c>
      <c r="B99" s="21" t="s">
        <v>213</v>
      </c>
      <c r="C99" s="26">
        <v>0</v>
      </c>
      <c r="D99" s="7" t="str">
        <f t="shared" si="11"/>
        <v>N/A</v>
      </c>
      <c r="E99" s="26">
        <v>0</v>
      </c>
      <c r="F99" s="7" t="str">
        <f t="shared" si="12"/>
        <v>N/A</v>
      </c>
      <c r="G99" s="26">
        <v>0</v>
      </c>
      <c r="H99" s="7" t="str">
        <f t="shared" si="13"/>
        <v>N/A</v>
      </c>
      <c r="I99" s="8" t="s">
        <v>1747</v>
      </c>
      <c r="J99" s="8" t="s">
        <v>1747</v>
      </c>
      <c r="K99" s="25" t="s">
        <v>736</v>
      </c>
      <c r="L99" s="91" t="str">
        <f t="shared" si="14"/>
        <v>N/A</v>
      </c>
    </row>
    <row r="100" spans="1:12" x14ac:dyDescent="0.25">
      <c r="A100" s="148" t="s">
        <v>626</v>
      </c>
      <c r="B100" s="21" t="s">
        <v>213</v>
      </c>
      <c r="C100" s="22">
        <v>0</v>
      </c>
      <c r="D100" s="7" t="str">
        <f t="shared" si="11"/>
        <v>N/A</v>
      </c>
      <c r="E100" s="22">
        <v>0</v>
      </c>
      <c r="F100" s="7" t="str">
        <f t="shared" si="12"/>
        <v>N/A</v>
      </c>
      <c r="G100" s="22">
        <v>0</v>
      </c>
      <c r="H100" s="7" t="str">
        <f t="shared" si="13"/>
        <v>N/A</v>
      </c>
      <c r="I100" s="8" t="s">
        <v>1747</v>
      </c>
      <c r="J100" s="8" t="s">
        <v>1747</v>
      </c>
      <c r="K100" s="25" t="s">
        <v>736</v>
      </c>
      <c r="L100" s="91" t="str">
        <f t="shared" si="14"/>
        <v>N/A</v>
      </c>
    </row>
    <row r="101" spans="1:12" ht="25" x14ac:dyDescent="0.25">
      <c r="A101" s="148" t="s">
        <v>1439</v>
      </c>
      <c r="B101" s="21" t="s">
        <v>213</v>
      </c>
      <c r="C101" s="26" t="s">
        <v>1747</v>
      </c>
      <c r="D101" s="7" t="str">
        <f t="shared" si="11"/>
        <v>N/A</v>
      </c>
      <c r="E101" s="26" t="s">
        <v>1747</v>
      </c>
      <c r="F101" s="7" t="str">
        <f t="shared" si="12"/>
        <v>N/A</v>
      </c>
      <c r="G101" s="26" t="s">
        <v>1747</v>
      </c>
      <c r="H101" s="7" t="str">
        <f t="shared" si="13"/>
        <v>N/A</v>
      </c>
      <c r="I101" s="8" t="s">
        <v>1747</v>
      </c>
      <c r="J101" s="8" t="s">
        <v>1747</v>
      </c>
      <c r="K101" s="25" t="s">
        <v>736</v>
      </c>
      <c r="L101" s="91" t="str">
        <f t="shared" si="14"/>
        <v>N/A</v>
      </c>
    </row>
    <row r="102" spans="1:12" ht="25" x14ac:dyDescent="0.25">
      <c r="A102" s="148" t="s">
        <v>627</v>
      </c>
      <c r="B102" s="21" t="s">
        <v>213</v>
      </c>
      <c r="C102" s="26">
        <v>517858</v>
      </c>
      <c r="D102" s="7" t="str">
        <f t="shared" si="11"/>
        <v>N/A</v>
      </c>
      <c r="E102" s="26">
        <v>418743</v>
      </c>
      <c r="F102" s="7" t="str">
        <f t="shared" si="12"/>
        <v>N/A</v>
      </c>
      <c r="G102" s="26">
        <v>411204</v>
      </c>
      <c r="H102" s="7" t="str">
        <f t="shared" si="13"/>
        <v>N/A</v>
      </c>
      <c r="I102" s="8">
        <v>-19.100000000000001</v>
      </c>
      <c r="J102" s="8">
        <v>-1.8</v>
      </c>
      <c r="K102" s="25" t="s">
        <v>736</v>
      </c>
      <c r="L102" s="91" t="str">
        <f t="shared" si="14"/>
        <v>Yes</v>
      </c>
    </row>
    <row r="103" spans="1:12" x14ac:dyDescent="0.25">
      <c r="A103" s="148" t="s">
        <v>628</v>
      </c>
      <c r="B103" s="21" t="s">
        <v>213</v>
      </c>
      <c r="C103" s="22">
        <v>303</v>
      </c>
      <c r="D103" s="7" t="str">
        <f t="shared" si="11"/>
        <v>N/A</v>
      </c>
      <c r="E103" s="22">
        <v>191</v>
      </c>
      <c r="F103" s="7" t="str">
        <f t="shared" si="12"/>
        <v>N/A</v>
      </c>
      <c r="G103" s="22">
        <v>214</v>
      </c>
      <c r="H103" s="7" t="str">
        <f t="shared" si="13"/>
        <v>N/A</v>
      </c>
      <c r="I103" s="8">
        <v>-37</v>
      </c>
      <c r="J103" s="8">
        <v>12.04</v>
      </c>
      <c r="K103" s="25" t="s">
        <v>736</v>
      </c>
      <c r="L103" s="91" t="str">
        <f t="shared" si="14"/>
        <v>Yes</v>
      </c>
    </row>
    <row r="104" spans="1:12" ht="25" x14ac:dyDescent="0.25">
      <c r="A104" s="148" t="s">
        <v>1440</v>
      </c>
      <c r="B104" s="21" t="s">
        <v>213</v>
      </c>
      <c r="C104" s="26">
        <v>1709.1023101999999</v>
      </c>
      <c r="D104" s="7" t="str">
        <f t="shared" si="11"/>
        <v>N/A</v>
      </c>
      <c r="E104" s="26">
        <v>2192.3717277000001</v>
      </c>
      <c r="F104" s="7" t="str">
        <f t="shared" si="12"/>
        <v>N/A</v>
      </c>
      <c r="G104" s="26">
        <v>1921.5140187</v>
      </c>
      <c r="H104" s="7" t="str">
        <f t="shared" si="13"/>
        <v>N/A</v>
      </c>
      <c r="I104" s="8">
        <v>28.28</v>
      </c>
      <c r="J104" s="8">
        <v>-12.4</v>
      </c>
      <c r="K104" s="25" t="s">
        <v>736</v>
      </c>
      <c r="L104" s="91" t="str">
        <f t="shared" si="14"/>
        <v>Yes</v>
      </c>
    </row>
    <row r="105" spans="1:12" ht="25" x14ac:dyDescent="0.25">
      <c r="A105" s="148" t="s">
        <v>629</v>
      </c>
      <c r="B105" s="21" t="s">
        <v>213</v>
      </c>
      <c r="C105" s="26">
        <v>1515</v>
      </c>
      <c r="D105" s="7" t="str">
        <f t="shared" si="11"/>
        <v>N/A</v>
      </c>
      <c r="E105" s="26">
        <v>3111</v>
      </c>
      <c r="F105" s="7" t="str">
        <f t="shared" si="12"/>
        <v>N/A</v>
      </c>
      <c r="G105" s="26">
        <v>2976</v>
      </c>
      <c r="H105" s="7" t="str">
        <f t="shared" si="13"/>
        <v>N/A</v>
      </c>
      <c r="I105" s="8">
        <v>105.3</v>
      </c>
      <c r="J105" s="8">
        <v>-4.34</v>
      </c>
      <c r="K105" s="25" t="s">
        <v>736</v>
      </c>
      <c r="L105" s="91" t="str">
        <f t="shared" si="14"/>
        <v>Yes</v>
      </c>
    </row>
    <row r="106" spans="1:12" x14ac:dyDescent="0.25">
      <c r="A106" s="148" t="s">
        <v>630</v>
      </c>
      <c r="B106" s="21" t="s">
        <v>213</v>
      </c>
      <c r="C106" s="22">
        <v>11</v>
      </c>
      <c r="D106" s="7" t="str">
        <f t="shared" si="11"/>
        <v>N/A</v>
      </c>
      <c r="E106" s="22">
        <v>13</v>
      </c>
      <c r="F106" s="7" t="str">
        <f t="shared" si="12"/>
        <v>N/A</v>
      </c>
      <c r="G106" s="22">
        <v>94</v>
      </c>
      <c r="H106" s="7" t="str">
        <f t="shared" si="13"/>
        <v>N/A</v>
      </c>
      <c r="I106" s="8">
        <v>62.5</v>
      </c>
      <c r="J106" s="8">
        <v>623.1</v>
      </c>
      <c r="K106" s="25" t="s">
        <v>736</v>
      </c>
      <c r="L106" s="91" t="str">
        <f t="shared" si="14"/>
        <v>No</v>
      </c>
    </row>
    <row r="107" spans="1:12" ht="25" x14ac:dyDescent="0.25">
      <c r="A107" s="148" t="s">
        <v>1441</v>
      </c>
      <c r="B107" s="21" t="s">
        <v>213</v>
      </c>
      <c r="C107" s="26">
        <v>189.375</v>
      </c>
      <c r="D107" s="7" t="str">
        <f t="shared" si="11"/>
        <v>N/A</v>
      </c>
      <c r="E107" s="26">
        <v>239.30769230999999</v>
      </c>
      <c r="F107" s="7" t="str">
        <f t="shared" si="12"/>
        <v>N/A</v>
      </c>
      <c r="G107" s="26">
        <v>31.659574467999999</v>
      </c>
      <c r="H107" s="7" t="str">
        <f t="shared" si="13"/>
        <v>N/A</v>
      </c>
      <c r="I107" s="8">
        <v>26.37</v>
      </c>
      <c r="J107" s="8">
        <v>-86.8</v>
      </c>
      <c r="K107" s="25" t="s">
        <v>736</v>
      </c>
      <c r="L107" s="91" t="str">
        <f t="shared" si="14"/>
        <v>No</v>
      </c>
    </row>
    <row r="108" spans="1:12" ht="25" x14ac:dyDescent="0.25">
      <c r="A108" s="148" t="s">
        <v>631</v>
      </c>
      <c r="B108" s="21" t="s">
        <v>213</v>
      </c>
      <c r="C108" s="26">
        <v>23698</v>
      </c>
      <c r="D108" s="7" t="str">
        <f t="shared" si="11"/>
        <v>N/A</v>
      </c>
      <c r="E108" s="26">
        <v>21101</v>
      </c>
      <c r="F108" s="7" t="str">
        <f t="shared" si="12"/>
        <v>N/A</v>
      </c>
      <c r="G108" s="26">
        <v>22656</v>
      </c>
      <c r="H108" s="7" t="str">
        <f t="shared" si="13"/>
        <v>N/A</v>
      </c>
      <c r="I108" s="8">
        <v>-11</v>
      </c>
      <c r="J108" s="8">
        <v>7.3689999999999998</v>
      </c>
      <c r="K108" s="25" t="s">
        <v>736</v>
      </c>
      <c r="L108" s="91" t="str">
        <f t="shared" si="14"/>
        <v>Yes</v>
      </c>
    </row>
    <row r="109" spans="1:12" x14ac:dyDescent="0.25">
      <c r="A109" s="148" t="s">
        <v>632</v>
      </c>
      <c r="B109" s="21" t="s">
        <v>213</v>
      </c>
      <c r="C109" s="22">
        <v>174</v>
      </c>
      <c r="D109" s="7" t="str">
        <f t="shared" si="11"/>
        <v>N/A</v>
      </c>
      <c r="E109" s="22">
        <v>340</v>
      </c>
      <c r="F109" s="7" t="str">
        <f t="shared" si="12"/>
        <v>N/A</v>
      </c>
      <c r="G109" s="22">
        <v>382</v>
      </c>
      <c r="H109" s="7" t="str">
        <f t="shared" si="13"/>
        <v>N/A</v>
      </c>
      <c r="I109" s="8">
        <v>95.4</v>
      </c>
      <c r="J109" s="8">
        <v>12.35</v>
      </c>
      <c r="K109" s="25" t="s">
        <v>736</v>
      </c>
      <c r="L109" s="91" t="str">
        <f t="shared" si="14"/>
        <v>Yes</v>
      </c>
    </row>
    <row r="110" spans="1:12" ht="25" x14ac:dyDescent="0.25">
      <c r="A110" s="148" t="s">
        <v>1442</v>
      </c>
      <c r="B110" s="21" t="s">
        <v>213</v>
      </c>
      <c r="C110" s="26">
        <v>136.19540230000001</v>
      </c>
      <c r="D110" s="7" t="str">
        <f t="shared" si="11"/>
        <v>N/A</v>
      </c>
      <c r="E110" s="26">
        <v>62.061764705999998</v>
      </c>
      <c r="F110" s="7" t="str">
        <f t="shared" si="12"/>
        <v>N/A</v>
      </c>
      <c r="G110" s="26">
        <v>59.308900524000002</v>
      </c>
      <c r="H110" s="7" t="str">
        <f t="shared" si="13"/>
        <v>N/A</v>
      </c>
      <c r="I110" s="8">
        <v>-54.4</v>
      </c>
      <c r="J110" s="8">
        <v>-4.4400000000000004</v>
      </c>
      <c r="K110" s="25" t="s">
        <v>736</v>
      </c>
      <c r="L110" s="91" t="str">
        <f t="shared" si="14"/>
        <v>Yes</v>
      </c>
    </row>
    <row r="111" spans="1:12" x14ac:dyDescent="0.25">
      <c r="A111" s="148" t="s">
        <v>633</v>
      </c>
      <c r="B111" s="21" t="s">
        <v>213</v>
      </c>
      <c r="C111" s="26">
        <v>22291670</v>
      </c>
      <c r="D111" s="7" t="str">
        <f t="shared" si="11"/>
        <v>N/A</v>
      </c>
      <c r="E111" s="26">
        <v>17984952</v>
      </c>
      <c r="F111" s="7" t="str">
        <f t="shared" si="12"/>
        <v>N/A</v>
      </c>
      <c r="G111" s="26">
        <v>18215873</v>
      </c>
      <c r="H111" s="7" t="str">
        <f t="shared" si="13"/>
        <v>N/A</v>
      </c>
      <c r="I111" s="8">
        <v>-19.3</v>
      </c>
      <c r="J111" s="8">
        <v>1.284</v>
      </c>
      <c r="K111" s="25" t="s">
        <v>736</v>
      </c>
      <c r="L111" s="91" t="str">
        <f t="shared" si="14"/>
        <v>Yes</v>
      </c>
    </row>
    <row r="112" spans="1:12" x14ac:dyDescent="0.25">
      <c r="A112" s="148" t="s">
        <v>634</v>
      </c>
      <c r="B112" s="21" t="s">
        <v>213</v>
      </c>
      <c r="C112" s="22">
        <v>1768</v>
      </c>
      <c r="D112" s="7" t="str">
        <f t="shared" si="11"/>
        <v>N/A</v>
      </c>
      <c r="E112" s="22">
        <v>1465</v>
      </c>
      <c r="F112" s="7" t="str">
        <f t="shared" si="12"/>
        <v>N/A</v>
      </c>
      <c r="G112" s="22">
        <v>1573</v>
      </c>
      <c r="H112" s="7" t="str">
        <f t="shared" si="13"/>
        <v>N/A</v>
      </c>
      <c r="I112" s="8">
        <v>-17.100000000000001</v>
      </c>
      <c r="J112" s="8">
        <v>7.3719999999999999</v>
      </c>
      <c r="K112" s="25" t="s">
        <v>736</v>
      </c>
      <c r="L112" s="91" t="str">
        <f t="shared" si="14"/>
        <v>Yes</v>
      </c>
    </row>
    <row r="113" spans="1:12" x14ac:dyDescent="0.25">
      <c r="A113" s="148" t="s">
        <v>1443</v>
      </c>
      <c r="B113" s="21" t="s">
        <v>213</v>
      </c>
      <c r="C113" s="26">
        <v>12608.410633</v>
      </c>
      <c r="D113" s="7" t="str">
        <f t="shared" si="11"/>
        <v>N/A</v>
      </c>
      <c r="E113" s="26">
        <v>12276.417747</v>
      </c>
      <c r="F113" s="7" t="str">
        <f t="shared" si="12"/>
        <v>N/A</v>
      </c>
      <c r="G113" s="26">
        <v>11580.338843</v>
      </c>
      <c r="H113" s="7" t="str">
        <f t="shared" si="13"/>
        <v>N/A</v>
      </c>
      <c r="I113" s="8">
        <v>-2.63</v>
      </c>
      <c r="J113" s="8">
        <v>-5.67</v>
      </c>
      <c r="K113" s="25" t="s">
        <v>736</v>
      </c>
      <c r="L113" s="91" t="str">
        <f t="shared" si="14"/>
        <v>Yes</v>
      </c>
    </row>
    <row r="114" spans="1:12" ht="25" x14ac:dyDescent="0.25">
      <c r="A114" s="148" t="s">
        <v>635</v>
      </c>
      <c r="B114" s="21" t="s">
        <v>213</v>
      </c>
      <c r="C114" s="26">
        <v>243644</v>
      </c>
      <c r="D114" s="7" t="str">
        <f t="shared" si="11"/>
        <v>N/A</v>
      </c>
      <c r="E114" s="26">
        <v>204546</v>
      </c>
      <c r="F114" s="7" t="str">
        <f t="shared" si="12"/>
        <v>N/A</v>
      </c>
      <c r="G114" s="26">
        <v>303148</v>
      </c>
      <c r="H114" s="7" t="str">
        <f t="shared" si="13"/>
        <v>N/A</v>
      </c>
      <c r="I114" s="8">
        <v>-16</v>
      </c>
      <c r="J114" s="8">
        <v>48.21</v>
      </c>
      <c r="K114" s="25" t="s">
        <v>736</v>
      </c>
      <c r="L114" s="91" t="str">
        <f>IF(J114="Div by 0", "N/A", IF(OR(J114="N/A",K114="N/A"),"N/A", IF(J114&gt;VALUE(MID(K114,1,2)), "No", IF(J114&lt;-1*VALUE(MID(K114,1,2)), "No", "Yes"))))</f>
        <v>No</v>
      </c>
    </row>
    <row r="115" spans="1:12" x14ac:dyDescent="0.25">
      <c r="A115" s="148" t="s">
        <v>636</v>
      </c>
      <c r="B115" s="21" t="s">
        <v>213</v>
      </c>
      <c r="C115" s="22">
        <v>4729</v>
      </c>
      <c r="D115" s="7" t="str">
        <f t="shared" si="11"/>
        <v>N/A</v>
      </c>
      <c r="E115" s="22">
        <v>3995</v>
      </c>
      <c r="F115" s="7" t="str">
        <f t="shared" si="12"/>
        <v>N/A</v>
      </c>
      <c r="G115" s="22">
        <v>4733</v>
      </c>
      <c r="H115" s="7" t="str">
        <f t="shared" si="13"/>
        <v>N/A</v>
      </c>
      <c r="I115" s="8">
        <v>-15.5</v>
      </c>
      <c r="J115" s="8">
        <v>18.47</v>
      </c>
      <c r="K115" s="25" t="s">
        <v>736</v>
      </c>
      <c r="L115" s="91" t="str">
        <f t="shared" ref="L115:L119" si="15">IF(J115="Div by 0", "N/A", IF(OR(J115="N/A",K115="N/A"),"N/A", IF(J115&gt;VALUE(MID(K115,1,2)), "No", IF(J115&lt;-1*VALUE(MID(K115,1,2)), "No", "Yes"))))</f>
        <v>Yes</v>
      </c>
    </row>
    <row r="116" spans="1:12" ht="25" x14ac:dyDescent="0.25">
      <c r="A116" s="148" t="s">
        <v>1444</v>
      </c>
      <c r="B116" s="21" t="s">
        <v>213</v>
      </c>
      <c r="C116" s="26">
        <v>51.521251849999999</v>
      </c>
      <c r="D116" s="7" t="str">
        <f t="shared" si="11"/>
        <v>N/A</v>
      </c>
      <c r="E116" s="26">
        <v>51.200500626</v>
      </c>
      <c r="F116" s="7" t="str">
        <f t="shared" si="12"/>
        <v>N/A</v>
      </c>
      <c r="G116" s="26">
        <v>64.049862665999996</v>
      </c>
      <c r="H116" s="7" t="str">
        <f t="shared" si="13"/>
        <v>N/A</v>
      </c>
      <c r="I116" s="8">
        <v>-0.623</v>
      </c>
      <c r="J116" s="8">
        <v>25.1</v>
      </c>
      <c r="K116" s="25" t="s">
        <v>736</v>
      </c>
      <c r="L116" s="91" t="str">
        <f t="shared" si="15"/>
        <v>Yes</v>
      </c>
    </row>
    <row r="117" spans="1:12" ht="25" x14ac:dyDescent="0.25">
      <c r="A117" s="148" t="s">
        <v>637</v>
      </c>
      <c r="B117" s="21" t="s">
        <v>213</v>
      </c>
      <c r="C117" s="26">
        <v>0</v>
      </c>
      <c r="D117" s="7" t="str">
        <f t="shared" si="11"/>
        <v>N/A</v>
      </c>
      <c r="E117" s="26">
        <v>0</v>
      </c>
      <c r="F117" s="7" t="str">
        <f t="shared" si="12"/>
        <v>N/A</v>
      </c>
      <c r="G117" s="26">
        <v>0</v>
      </c>
      <c r="H117" s="7" t="str">
        <f t="shared" si="13"/>
        <v>N/A</v>
      </c>
      <c r="I117" s="8" t="s">
        <v>1747</v>
      </c>
      <c r="J117" s="8" t="s">
        <v>1747</v>
      </c>
      <c r="K117" s="25" t="s">
        <v>736</v>
      </c>
      <c r="L117" s="91" t="str">
        <f t="shared" si="15"/>
        <v>N/A</v>
      </c>
    </row>
    <row r="118" spans="1:12" x14ac:dyDescent="0.25">
      <c r="A118" s="148" t="s">
        <v>638</v>
      </c>
      <c r="B118" s="21" t="s">
        <v>213</v>
      </c>
      <c r="C118" s="22">
        <v>0</v>
      </c>
      <c r="D118" s="7" t="str">
        <f t="shared" si="11"/>
        <v>N/A</v>
      </c>
      <c r="E118" s="22">
        <v>0</v>
      </c>
      <c r="F118" s="7" t="str">
        <f t="shared" si="12"/>
        <v>N/A</v>
      </c>
      <c r="G118" s="22">
        <v>0</v>
      </c>
      <c r="H118" s="7" t="str">
        <f t="shared" si="13"/>
        <v>N/A</v>
      </c>
      <c r="I118" s="8" t="s">
        <v>1747</v>
      </c>
      <c r="J118" s="8" t="s">
        <v>1747</v>
      </c>
      <c r="K118" s="25" t="s">
        <v>736</v>
      </c>
      <c r="L118" s="91" t="str">
        <f t="shared" si="15"/>
        <v>N/A</v>
      </c>
    </row>
    <row r="119" spans="1:12" ht="25" x14ac:dyDescent="0.25">
      <c r="A119" s="148" t="s">
        <v>1445</v>
      </c>
      <c r="B119" s="21" t="s">
        <v>213</v>
      </c>
      <c r="C119" s="26" t="s">
        <v>1747</v>
      </c>
      <c r="D119" s="7" t="str">
        <f t="shared" si="11"/>
        <v>N/A</v>
      </c>
      <c r="E119" s="26" t="s">
        <v>1747</v>
      </c>
      <c r="F119" s="7" t="str">
        <f t="shared" si="12"/>
        <v>N/A</v>
      </c>
      <c r="G119" s="26" t="s">
        <v>1747</v>
      </c>
      <c r="H119" s="7" t="str">
        <f t="shared" si="13"/>
        <v>N/A</v>
      </c>
      <c r="I119" s="8" t="s">
        <v>1747</v>
      </c>
      <c r="J119" s="8" t="s">
        <v>1747</v>
      </c>
      <c r="K119" s="25" t="s">
        <v>736</v>
      </c>
      <c r="L119" s="91" t="str">
        <f t="shared" si="15"/>
        <v>N/A</v>
      </c>
    </row>
    <row r="120" spans="1:12" ht="25" x14ac:dyDescent="0.25">
      <c r="A120" s="148" t="s">
        <v>639</v>
      </c>
      <c r="B120" s="21" t="s">
        <v>213</v>
      </c>
      <c r="C120" s="26">
        <v>12896390</v>
      </c>
      <c r="D120" s="7" t="str">
        <f t="shared" si="11"/>
        <v>N/A</v>
      </c>
      <c r="E120" s="26">
        <v>11661244</v>
      </c>
      <c r="F120" s="7" t="str">
        <f t="shared" si="12"/>
        <v>N/A</v>
      </c>
      <c r="G120" s="26">
        <v>12228713</v>
      </c>
      <c r="H120" s="7" t="str">
        <f t="shared" si="13"/>
        <v>N/A</v>
      </c>
      <c r="I120" s="8">
        <v>-9.58</v>
      </c>
      <c r="J120" s="8">
        <v>4.8659999999999997</v>
      </c>
      <c r="K120" s="25" t="s">
        <v>736</v>
      </c>
      <c r="L120" s="91" t="str">
        <f t="shared" ref="L120:L131" si="16">IF(J120="Div by 0", "N/A", IF(K120="N/A","N/A", IF(J120&gt;VALUE(MID(K120,1,2)), "No", IF(J120&lt;-1*VALUE(MID(K120,1,2)), "No", "Yes"))))</f>
        <v>Yes</v>
      </c>
    </row>
    <row r="121" spans="1:12" x14ac:dyDescent="0.25">
      <c r="A121" s="148" t="s">
        <v>640</v>
      </c>
      <c r="B121" s="21" t="s">
        <v>213</v>
      </c>
      <c r="C121" s="22">
        <v>14671</v>
      </c>
      <c r="D121" s="7" t="str">
        <f t="shared" si="11"/>
        <v>N/A</v>
      </c>
      <c r="E121" s="22">
        <v>12145</v>
      </c>
      <c r="F121" s="7" t="str">
        <f t="shared" si="12"/>
        <v>N/A</v>
      </c>
      <c r="G121" s="22">
        <v>12046</v>
      </c>
      <c r="H121" s="7" t="str">
        <f t="shared" si="13"/>
        <v>N/A</v>
      </c>
      <c r="I121" s="8">
        <v>-17.2</v>
      </c>
      <c r="J121" s="8">
        <v>-0.81499999999999995</v>
      </c>
      <c r="K121" s="25" t="s">
        <v>736</v>
      </c>
      <c r="L121" s="91" t="str">
        <f t="shared" si="16"/>
        <v>Yes</v>
      </c>
    </row>
    <row r="122" spans="1:12" ht="25" x14ac:dyDescent="0.25">
      <c r="A122" s="148" t="s">
        <v>1446</v>
      </c>
      <c r="B122" s="21" t="s">
        <v>213</v>
      </c>
      <c r="C122" s="26">
        <v>879.03960194000001</v>
      </c>
      <c r="D122" s="7" t="str">
        <f t="shared" si="11"/>
        <v>N/A</v>
      </c>
      <c r="E122" s="26">
        <v>960.16829971000004</v>
      </c>
      <c r="F122" s="7" t="str">
        <f t="shared" si="12"/>
        <v>N/A</v>
      </c>
      <c r="G122" s="26">
        <v>1015.1679396</v>
      </c>
      <c r="H122" s="7" t="str">
        <f t="shared" si="13"/>
        <v>N/A</v>
      </c>
      <c r="I122" s="8">
        <v>9.2289999999999992</v>
      </c>
      <c r="J122" s="8">
        <v>5.7279999999999998</v>
      </c>
      <c r="K122" s="25" t="s">
        <v>736</v>
      </c>
      <c r="L122" s="91" t="str">
        <f t="shared" si="16"/>
        <v>Yes</v>
      </c>
    </row>
    <row r="123" spans="1:12" ht="25" x14ac:dyDescent="0.25">
      <c r="A123" s="148" t="s">
        <v>641</v>
      </c>
      <c r="B123" s="21" t="s">
        <v>213</v>
      </c>
      <c r="C123" s="26">
        <v>99269135</v>
      </c>
      <c r="D123" s="7" t="str">
        <f t="shared" ref="D123:D131" si="17">IF($B123="N/A","N/A",IF(C123&gt;10,"No",IF(C123&lt;-10,"No","Yes")))</f>
        <v>N/A</v>
      </c>
      <c r="E123" s="26">
        <v>101154032</v>
      </c>
      <c r="F123" s="7" t="str">
        <f t="shared" ref="F123:F131" si="18">IF($B123="N/A","N/A",IF(E123&gt;10,"No",IF(E123&lt;-10,"No","Yes")))</f>
        <v>N/A</v>
      </c>
      <c r="G123" s="26">
        <v>107601900</v>
      </c>
      <c r="H123" s="7" t="str">
        <f t="shared" ref="H123:H131" si="19">IF($B123="N/A","N/A",IF(G123&gt;10,"No",IF(G123&lt;-10,"No","Yes")))</f>
        <v>N/A</v>
      </c>
      <c r="I123" s="8">
        <v>1.899</v>
      </c>
      <c r="J123" s="8">
        <v>6.3739999999999997</v>
      </c>
      <c r="K123" s="25" t="s">
        <v>736</v>
      </c>
      <c r="L123" s="91" t="str">
        <f t="shared" si="16"/>
        <v>Yes</v>
      </c>
    </row>
    <row r="124" spans="1:12" x14ac:dyDescent="0.25">
      <c r="A124" s="148" t="s">
        <v>642</v>
      </c>
      <c r="B124" s="21" t="s">
        <v>213</v>
      </c>
      <c r="C124" s="22">
        <v>1879</v>
      </c>
      <c r="D124" s="7" t="str">
        <f t="shared" si="17"/>
        <v>N/A</v>
      </c>
      <c r="E124" s="22">
        <v>1864</v>
      </c>
      <c r="F124" s="7" t="str">
        <f t="shared" si="18"/>
        <v>N/A</v>
      </c>
      <c r="G124" s="22">
        <v>1976</v>
      </c>
      <c r="H124" s="7" t="str">
        <f t="shared" si="19"/>
        <v>N/A</v>
      </c>
      <c r="I124" s="8">
        <v>-0.79800000000000004</v>
      </c>
      <c r="J124" s="8">
        <v>6.0090000000000003</v>
      </c>
      <c r="K124" s="25" t="s">
        <v>736</v>
      </c>
      <c r="L124" s="91" t="str">
        <f t="shared" si="16"/>
        <v>Yes</v>
      </c>
    </row>
    <row r="125" spans="1:12" ht="25" x14ac:dyDescent="0.25">
      <c r="A125" s="148" t="s">
        <v>1447</v>
      </c>
      <c r="B125" s="21" t="s">
        <v>213</v>
      </c>
      <c r="C125" s="26">
        <v>52830.832889999998</v>
      </c>
      <c r="D125" s="7" t="str">
        <f t="shared" si="17"/>
        <v>N/A</v>
      </c>
      <c r="E125" s="26">
        <v>54267.184548999998</v>
      </c>
      <c r="F125" s="7" t="str">
        <f t="shared" si="18"/>
        <v>N/A</v>
      </c>
      <c r="G125" s="26">
        <v>54454.402834</v>
      </c>
      <c r="H125" s="7" t="str">
        <f t="shared" si="19"/>
        <v>N/A</v>
      </c>
      <c r="I125" s="8">
        <v>2.7189999999999999</v>
      </c>
      <c r="J125" s="8">
        <v>0.34499999999999997</v>
      </c>
      <c r="K125" s="25" t="s">
        <v>736</v>
      </c>
      <c r="L125" s="91" t="str">
        <f t="shared" si="16"/>
        <v>Yes</v>
      </c>
    </row>
    <row r="126" spans="1:12" ht="25" x14ac:dyDescent="0.25">
      <c r="A126" s="148" t="s">
        <v>643</v>
      </c>
      <c r="B126" s="21" t="s">
        <v>213</v>
      </c>
      <c r="C126" s="26">
        <v>13098049</v>
      </c>
      <c r="D126" s="7" t="str">
        <f t="shared" si="17"/>
        <v>N/A</v>
      </c>
      <c r="E126" s="26">
        <v>14073227</v>
      </c>
      <c r="F126" s="7" t="str">
        <f t="shared" si="18"/>
        <v>N/A</v>
      </c>
      <c r="G126" s="26">
        <v>15970900</v>
      </c>
      <c r="H126" s="7" t="str">
        <f t="shared" si="19"/>
        <v>N/A</v>
      </c>
      <c r="I126" s="8">
        <v>7.4450000000000003</v>
      </c>
      <c r="J126" s="8">
        <v>13.48</v>
      </c>
      <c r="K126" s="25" t="s">
        <v>736</v>
      </c>
      <c r="L126" s="91" t="str">
        <f t="shared" si="16"/>
        <v>Yes</v>
      </c>
    </row>
    <row r="127" spans="1:12" x14ac:dyDescent="0.25">
      <c r="A127" s="148" t="s">
        <v>644</v>
      </c>
      <c r="B127" s="21" t="s">
        <v>213</v>
      </c>
      <c r="C127" s="22">
        <v>5883</v>
      </c>
      <c r="D127" s="7" t="str">
        <f t="shared" si="17"/>
        <v>N/A</v>
      </c>
      <c r="E127" s="22">
        <v>5159</v>
      </c>
      <c r="F127" s="7" t="str">
        <f t="shared" si="18"/>
        <v>N/A</v>
      </c>
      <c r="G127" s="22">
        <v>4824</v>
      </c>
      <c r="H127" s="7" t="str">
        <f t="shared" si="19"/>
        <v>N/A</v>
      </c>
      <c r="I127" s="8">
        <v>-12.3</v>
      </c>
      <c r="J127" s="8">
        <v>-6.49</v>
      </c>
      <c r="K127" s="25" t="s">
        <v>736</v>
      </c>
      <c r="L127" s="91" t="str">
        <f t="shared" si="16"/>
        <v>Yes</v>
      </c>
    </row>
    <row r="128" spans="1:12" ht="25" x14ac:dyDescent="0.25">
      <c r="A128" s="148" t="s">
        <v>1448</v>
      </c>
      <c r="B128" s="21" t="s">
        <v>213</v>
      </c>
      <c r="C128" s="26">
        <v>2226.4234234</v>
      </c>
      <c r="D128" s="7" t="str">
        <f t="shared" si="17"/>
        <v>N/A</v>
      </c>
      <c r="E128" s="26">
        <v>2727.8982360999998</v>
      </c>
      <c r="F128" s="7" t="str">
        <f t="shared" si="18"/>
        <v>N/A</v>
      </c>
      <c r="G128" s="26">
        <v>3310.7172470999999</v>
      </c>
      <c r="H128" s="7" t="str">
        <f t="shared" si="19"/>
        <v>N/A</v>
      </c>
      <c r="I128" s="8">
        <v>22.52</v>
      </c>
      <c r="J128" s="8">
        <v>21.37</v>
      </c>
      <c r="K128" s="25" t="s">
        <v>736</v>
      </c>
      <c r="L128" s="91" t="str">
        <f t="shared" si="16"/>
        <v>Yes</v>
      </c>
    </row>
    <row r="129" spans="1:12" ht="25" x14ac:dyDescent="0.25">
      <c r="A129" s="148" t="s">
        <v>645</v>
      </c>
      <c r="B129" s="21" t="s">
        <v>213</v>
      </c>
      <c r="C129" s="26">
        <v>18400780</v>
      </c>
      <c r="D129" s="7" t="str">
        <f t="shared" si="17"/>
        <v>N/A</v>
      </c>
      <c r="E129" s="26">
        <v>55280471</v>
      </c>
      <c r="F129" s="7" t="str">
        <f t="shared" si="18"/>
        <v>N/A</v>
      </c>
      <c r="G129" s="26">
        <v>57493954</v>
      </c>
      <c r="H129" s="7" t="str">
        <f t="shared" si="19"/>
        <v>N/A</v>
      </c>
      <c r="I129" s="8">
        <v>200.4</v>
      </c>
      <c r="J129" s="8">
        <v>4.0039999999999996</v>
      </c>
      <c r="K129" s="25" t="s">
        <v>736</v>
      </c>
      <c r="L129" s="91" t="str">
        <f t="shared" si="16"/>
        <v>Yes</v>
      </c>
    </row>
    <row r="130" spans="1:12" x14ac:dyDescent="0.25">
      <c r="A130" s="148" t="s">
        <v>646</v>
      </c>
      <c r="B130" s="21" t="s">
        <v>213</v>
      </c>
      <c r="C130" s="22">
        <v>2143</v>
      </c>
      <c r="D130" s="7" t="str">
        <f t="shared" si="17"/>
        <v>N/A</v>
      </c>
      <c r="E130" s="22">
        <v>4756</v>
      </c>
      <c r="F130" s="7" t="str">
        <f t="shared" si="18"/>
        <v>N/A</v>
      </c>
      <c r="G130" s="22">
        <v>4983</v>
      </c>
      <c r="H130" s="7" t="str">
        <f t="shared" si="19"/>
        <v>N/A</v>
      </c>
      <c r="I130" s="8">
        <v>121.9</v>
      </c>
      <c r="J130" s="8">
        <v>4.7729999999999997</v>
      </c>
      <c r="K130" s="25" t="s">
        <v>736</v>
      </c>
      <c r="L130" s="91" t="str">
        <f t="shared" si="16"/>
        <v>Yes</v>
      </c>
    </row>
    <row r="131" spans="1:12" ht="25" x14ac:dyDescent="0.25">
      <c r="A131" s="148" t="s">
        <v>1449</v>
      </c>
      <c r="B131" s="21" t="s">
        <v>213</v>
      </c>
      <c r="C131" s="26">
        <v>8586.4582360999993</v>
      </c>
      <c r="D131" s="7" t="str">
        <f t="shared" si="17"/>
        <v>N/A</v>
      </c>
      <c r="E131" s="26">
        <v>11623.311817</v>
      </c>
      <c r="F131" s="7" t="str">
        <f t="shared" si="18"/>
        <v>N/A</v>
      </c>
      <c r="G131" s="26">
        <v>11538.020068</v>
      </c>
      <c r="H131" s="7" t="str">
        <f t="shared" si="19"/>
        <v>N/A</v>
      </c>
      <c r="I131" s="8">
        <v>35.369999999999997</v>
      </c>
      <c r="J131" s="8">
        <v>-0.73399999999999999</v>
      </c>
      <c r="K131" s="25" t="s">
        <v>736</v>
      </c>
      <c r="L131" s="91" t="str">
        <f t="shared" si="16"/>
        <v>Yes</v>
      </c>
    </row>
    <row r="132" spans="1:12" x14ac:dyDescent="0.25">
      <c r="A132" s="148" t="s">
        <v>1450</v>
      </c>
      <c r="B132" s="21" t="s">
        <v>213</v>
      </c>
      <c r="C132" s="26">
        <v>518.27554586999997</v>
      </c>
      <c r="D132" s="7" t="str">
        <f t="shared" ref="D132:D143" si="20">IF($B132="N/A","N/A",IF(C132&gt;10,"No",IF(C132&lt;-10,"No","Yes")))</f>
        <v>N/A</v>
      </c>
      <c r="E132" s="26">
        <v>458.51835395000001</v>
      </c>
      <c r="F132" s="7" t="str">
        <f t="shared" ref="F132:F143" si="21">IF($B132="N/A","N/A",IF(E132&gt;10,"No",IF(E132&lt;-10,"No","Yes")))</f>
        <v>N/A</v>
      </c>
      <c r="G132" s="26">
        <v>706.27291708999996</v>
      </c>
      <c r="H132" s="7" t="str">
        <f t="shared" ref="H132:H143" si="22">IF($B132="N/A","N/A",IF(G132&gt;10,"No",IF(G132&lt;-10,"No","Yes")))</f>
        <v>N/A</v>
      </c>
      <c r="I132" s="8">
        <v>-11.5</v>
      </c>
      <c r="J132" s="8">
        <v>54.03</v>
      </c>
      <c r="K132" s="25" t="s">
        <v>736</v>
      </c>
      <c r="L132" s="91" t="str">
        <f t="shared" ref="L132:L143" si="23">IF(J132="Div by 0", "N/A", IF(K132="N/A","N/A", IF(J132&gt;VALUE(MID(K132,1,2)), "No", IF(J132&lt;-1*VALUE(MID(K132,1,2)), "No", "Yes"))))</f>
        <v>No</v>
      </c>
    </row>
    <row r="133" spans="1:12" x14ac:dyDescent="0.25">
      <c r="A133" s="148" t="s">
        <v>1451</v>
      </c>
      <c r="B133" s="21" t="s">
        <v>213</v>
      </c>
      <c r="C133" s="26">
        <v>486.22161482000001</v>
      </c>
      <c r="D133" s="7" t="str">
        <f t="shared" si="20"/>
        <v>N/A</v>
      </c>
      <c r="E133" s="26">
        <v>430.87147661</v>
      </c>
      <c r="F133" s="7" t="str">
        <f t="shared" si="21"/>
        <v>N/A</v>
      </c>
      <c r="G133" s="26">
        <v>733.4928946</v>
      </c>
      <c r="H133" s="7" t="str">
        <f t="shared" si="22"/>
        <v>N/A</v>
      </c>
      <c r="I133" s="8">
        <v>-11.4</v>
      </c>
      <c r="J133" s="8">
        <v>70.23</v>
      </c>
      <c r="K133" s="25" t="s">
        <v>736</v>
      </c>
      <c r="L133" s="91" t="str">
        <f t="shared" si="23"/>
        <v>No</v>
      </c>
    </row>
    <row r="134" spans="1:12" x14ac:dyDescent="0.25">
      <c r="A134" s="148" t="s">
        <v>1452</v>
      </c>
      <c r="B134" s="21" t="s">
        <v>213</v>
      </c>
      <c r="C134" s="26">
        <v>566.15523386999996</v>
      </c>
      <c r="D134" s="7" t="str">
        <f t="shared" si="20"/>
        <v>N/A</v>
      </c>
      <c r="E134" s="26">
        <v>523.41958652999995</v>
      </c>
      <c r="F134" s="7" t="str">
        <f t="shared" si="21"/>
        <v>N/A</v>
      </c>
      <c r="G134" s="26">
        <v>637.94253192999997</v>
      </c>
      <c r="H134" s="7" t="str">
        <f t="shared" si="22"/>
        <v>N/A</v>
      </c>
      <c r="I134" s="8">
        <v>-7.55</v>
      </c>
      <c r="J134" s="8">
        <v>21.88</v>
      </c>
      <c r="K134" s="25" t="s">
        <v>736</v>
      </c>
      <c r="L134" s="91" t="str">
        <f t="shared" si="23"/>
        <v>Yes</v>
      </c>
    </row>
    <row r="135" spans="1:12" x14ac:dyDescent="0.25">
      <c r="A135" s="148" t="s">
        <v>1453</v>
      </c>
      <c r="B135" s="21" t="s">
        <v>213</v>
      </c>
      <c r="C135" s="26">
        <v>19727.810549000002</v>
      </c>
      <c r="D135" s="7" t="str">
        <f t="shared" si="20"/>
        <v>N/A</v>
      </c>
      <c r="E135" s="26">
        <v>24131.810099999999</v>
      </c>
      <c r="F135" s="7" t="str">
        <f t="shared" si="21"/>
        <v>N/A</v>
      </c>
      <c r="G135" s="26">
        <v>26086.36937</v>
      </c>
      <c r="H135" s="7" t="str">
        <f t="shared" si="22"/>
        <v>N/A</v>
      </c>
      <c r="I135" s="8">
        <v>22.32</v>
      </c>
      <c r="J135" s="8">
        <v>8.1</v>
      </c>
      <c r="K135" s="25" t="s">
        <v>736</v>
      </c>
      <c r="L135" s="91" t="str">
        <f t="shared" si="23"/>
        <v>Yes</v>
      </c>
    </row>
    <row r="136" spans="1:12" x14ac:dyDescent="0.25">
      <c r="A136" s="148" t="s">
        <v>1454</v>
      </c>
      <c r="B136" s="21" t="s">
        <v>213</v>
      </c>
      <c r="C136" s="26">
        <v>24064.415609</v>
      </c>
      <c r="D136" s="7" t="str">
        <f t="shared" si="20"/>
        <v>N/A</v>
      </c>
      <c r="E136" s="26">
        <v>27783.533355</v>
      </c>
      <c r="F136" s="7" t="str">
        <f t="shared" si="21"/>
        <v>N/A</v>
      </c>
      <c r="G136" s="26">
        <v>30677.611444999999</v>
      </c>
      <c r="H136" s="7" t="str">
        <f t="shared" si="22"/>
        <v>N/A</v>
      </c>
      <c r="I136" s="8">
        <v>15.45</v>
      </c>
      <c r="J136" s="8">
        <v>10.42</v>
      </c>
      <c r="K136" s="25" t="s">
        <v>736</v>
      </c>
      <c r="L136" s="91" t="str">
        <f t="shared" si="23"/>
        <v>Yes</v>
      </c>
    </row>
    <row r="137" spans="1:12" x14ac:dyDescent="0.25">
      <c r="A137" s="148" t="s">
        <v>1455</v>
      </c>
      <c r="B137" s="21" t="s">
        <v>213</v>
      </c>
      <c r="C137" s="26">
        <v>11264.619117</v>
      </c>
      <c r="D137" s="7" t="str">
        <f t="shared" si="20"/>
        <v>N/A</v>
      </c>
      <c r="E137" s="26">
        <v>15692.246336</v>
      </c>
      <c r="F137" s="7" t="str">
        <f t="shared" si="21"/>
        <v>N/A</v>
      </c>
      <c r="G137" s="26">
        <v>16120.195261999999</v>
      </c>
      <c r="H137" s="7" t="str">
        <f t="shared" si="22"/>
        <v>N/A</v>
      </c>
      <c r="I137" s="8">
        <v>39.31</v>
      </c>
      <c r="J137" s="8">
        <v>2.7269999999999999</v>
      </c>
      <c r="K137" s="25" t="s">
        <v>736</v>
      </c>
      <c r="L137" s="91" t="str">
        <f t="shared" si="23"/>
        <v>Yes</v>
      </c>
    </row>
    <row r="138" spans="1:12" x14ac:dyDescent="0.25">
      <c r="A138" s="148" t="s">
        <v>1456</v>
      </c>
      <c r="B138" s="21" t="s">
        <v>213</v>
      </c>
      <c r="C138" s="26">
        <v>270.88668359000002</v>
      </c>
      <c r="D138" s="7" t="str">
        <f t="shared" si="20"/>
        <v>N/A</v>
      </c>
      <c r="E138" s="26">
        <v>132.77925887000001</v>
      </c>
      <c r="F138" s="7" t="str">
        <f t="shared" si="21"/>
        <v>N/A</v>
      </c>
      <c r="G138" s="26">
        <v>105.26813212</v>
      </c>
      <c r="H138" s="7" t="str">
        <f t="shared" si="22"/>
        <v>N/A</v>
      </c>
      <c r="I138" s="8">
        <v>-51</v>
      </c>
      <c r="J138" s="8">
        <v>-20.7</v>
      </c>
      <c r="K138" s="25" t="s">
        <v>736</v>
      </c>
      <c r="L138" s="91" t="str">
        <f t="shared" si="23"/>
        <v>Yes</v>
      </c>
    </row>
    <row r="139" spans="1:12" x14ac:dyDescent="0.25">
      <c r="A139" s="148" t="s">
        <v>1457</v>
      </c>
      <c r="B139" s="21" t="s">
        <v>213</v>
      </c>
      <c r="C139" s="26">
        <v>261.11666966000001</v>
      </c>
      <c r="D139" s="7" t="str">
        <f t="shared" si="20"/>
        <v>N/A</v>
      </c>
      <c r="E139" s="26">
        <v>125.99551663</v>
      </c>
      <c r="F139" s="7" t="str">
        <f t="shared" si="21"/>
        <v>N/A</v>
      </c>
      <c r="G139" s="26">
        <v>101.06356792</v>
      </c>
      <c r="H139" s="7" t="str">
        <f t="shared" si="22"/>
        <v>N/A</v>
      </c>
      <c r="I139" s="8">
        <v>-51.7</v>
      </c>
      <c r="J139" s="8">
        <v>-19.8</v>
      </c>
      <c r="K139" s="25" t="s">
        <v>736</v>
      </c>
      <c r="L139" s="91" t="str">
        <f t="shared" si="23"/>
        <v>Yes</v>
      </c>
    </row>
    <row r="140" spans="1:12" x14ac:dyDescent="0.25">
      <c r="A140" s="148" t="s">
        <v>1458</v>
      </c>
      <c r="B140" s="21" t="s">
        <v>213</v>
      </c>
      <c r="C140" s="26">
        <v>288.77435077000001</v>
      </c>
      <c r="D140" s="7" t="str">
        <f t="shared" si="20"/>
        <v>N/A</v>
      </c>
      <c r="E140" s="26">
        <v>149.17218285999999</v>
      </c>
      <c r="F140" s="7" t="str">
        <f t="shared" si="21"/>
        <v>N/A</v>
      </c>
      <c r="G140" s="26">
        <v>114.71497316</v>
      </c>
      <c r="H140" s="7" t="str">
        <f t="shared" si="22"/>
        <v>N/A</v>
      </c>
      <c r="I140" s="8">
        <v>-48.3</v>
      </c>
      <c r="J140" s="8">
        <v>-23.1</v>
      </c>
      <c r="K140" s="25" t="s">
        <v>736</v>
      </c>
      <c r="L140" s="91" t="str">
        <f t="shared" si="23"/>
        <v>Yes</v>
      </c>
    </row>
    <row r="141" spans="1:12" x14ac:dyDescent="0.25">
      <c r="A141" s="148" t="s">
        <v>1459</v>
      </c>
      <c r="B141" s="21" t="s">
        <v>213</v>
      </c>
      <c r="C141" s="26">
        <v>7603.4226920000001</v>
      </c>
      <c r="D141" s="7" t="str">
        <f t="shared" si="20"/>
        <v>N/A</v>
      </c>
      <c r="E141" s="26">
        <v>9357.3551721999993</v>
      </c>
      <c r="F141" s="7" t="str">
        <f t="shared" si="21"/>
        <v>N/A</v>
      </c>
      <c r="G141" s="26">
        <v>10106.833541</v>
      </c>
      <c r="H141" s="7" t="str">
        <f t="shared" si="22"/>
        <v>N/A</v>
      </c>
      <c r="I141" s="8">
        <v>23.07</v>
      </c>
      <c r="J141" s="8">
        <v>8.01</v>
      </c>
      <c r="K141" s="25" t="s">
        <v>736</v>
      </c>
      <c r="L141" s="91" t="str">
        <f t="shared" si="23"/>
        <v>Yes</v>
      </c>
    </row>
    <row r="142" spans="1:12" x14ac:dyDescent="0.25">
      <c r="A142" s="148" t="s">
        <v>1460</v>
      </c>
      <c r="B142" s="21" t="s">
        <v>213</v>
      </c>
      <c r="C142" s="26">
        <v>3084.6539112</v>
      </c>
      <c r="D142" s="7" t="str">
        <f t="shared" si="20"/>
        <v>N/A</v>
      </c>
      <c r="E142" s="26">
        <v>3382.4046659999999</v>
      </c>
      <c r="F142" s="7" t="str">
        <f t="shared" si="21"/>
        <v>N/A</v>
      </c>
      <c r="G142" s="26">
        <v>3631.2181102999998</v>
      </c>
      <c r="H142" s="7" t="str">
        <f t="shared" si="22"/>
        <v>N/A</v>
      </c>
      <c r="I142" s="8">
        <v>9.6530000000000005</v>
      </c>
      <c r="J142" s="8">
        <v>7.3559999999999999</v>
      </c>
      <c r="K142" s="25" t="s">
        <v>736</v>
      </c>
      <c r="L142" s="91" t="str">
        <f t="shared" si="23"/>
        <v>Yes</v>
      </c>
    </row>
    <row r="143" spans="1:12" x14ac:dyDescent="0.25">
      <c r="A143" s="148" t="s">
        <v>1461</v>
      </c>
      <c r="B143" s="21" t="s">
        <v>213</v>
      </c>
      <c r="C143" s="26">
        <v>16841.854586000001</v>
      </c>
      <c r="D143" s="7" t="str">
        <f t="shared" si="20"/>
        <v>N/A</v>
      </c>
      <c r="E143" s="26">
        <v>23358.480928000001</v>
      </c>
      <c r="F143" s="7" t="str">
        <f t="shared" si="21"/>
        <v>N/A</v>
      </c>
      <c r="G143" s="26">
        <v>24302.463354</v>
      </c>
      <c r="H143" s="7" t="str">
        <f t="shared" si="22"/>
        <v>N/A</v>
      </c>
      <c r="I143" s="8">
        <v>38.69</v>
      </c>
      <c r="J143" s="8">
        <v>4.0410000000000004</v>
      </c>
      <c r="K143" s="25" t="s">
        <v>736</v>
      </c>
      <c r="L143" s="91" t="str">
        <f t="shared" si="23"/>
        <v>Yes</v>
      </c>
    </row>
    <row r="144" spans="1:12" x14ac:dyDescent="0.25">
      <c r="A144" s="148" t="s">
        <v>89</v>
      </c>
      <c r="B144" s="21" t="s">
        <v>213</v>
      </c>
      <c r="C144" s="4">
        <v>12.6268914</v>
      </c>
      <c r="D144" s="7" t="str">
        <f t="shared" ref="D144:D161" si="24">IF($B144="N/A","N/A",IF(C144&gt;10,"No",IF(C144&lt;-10,"No","Yes")))</f>
        <v>N/A</v>
      </c>
      <c r="E144" s="4">
        <v>11.869082883000001</v>
      </c>
      <c r="F144" s="7" t="str">
        <f t="shared" ref="F144:F161" si="25">IF($B144="N/A","N/A",IF(E144&gt;10,"No",IF(E144&lt;-10,"No","Yes")))</f>
        <v>N/A</v>
      </c>
      <c r="G144" s="4">
        <v>12.107415248000001</v>
      </c>
      <c r="H144" s="7" t="str">
        <f t="shared" ref="H144:H161" si="26">IF($B144="N/A","N/A",IF(G144&gt;10,"No",IF(G144&lt;-10,"No","Yes")))</f>
        <v>N/A</v>
      </c>
      <c r="I144" s="8">
        <v>-6</v>
      </c>
      <c r="J144" s="8">
        <v>2.008</v>
      </c>
      <c r="K144" s="25" t="s">
        <v>736</v>
      </c>
      <c r="L144" s="91" t="str">
        <f t="shared" ref="L144:L161" si="27">IF(J144="Div by 0", "N/A", IF(K144="N/A","N/A", IF(J144&gt;VALUE(MID(K144,1,2)), "No", IF(J144&lt;-1*VALUE(MID(K144,1,2)), "No", "Yes"))))</f>
        <v>Yes</v>
      </c>
    </row>
    <row r="145" spans="1:12" x14ac:dyDescent="0.25">
      <c r="A145" s="148" t="s">
        <v>475</v>
      </c>
      <c r="B145" s="21" t="s">
        <v>213</v>
      </c>
      <c r="C145" s="4">
        <v>13.594677215999999</v>
      </c>
      <c r="D145" s="7" t="str">
        <f t="shared" si="24"/>
        <v>N/A</v>
      </c>
      <c r="E145" s="4">
        <v>12.570052721</v>
      </c>
      <c r="F145" s="7" t="str">
        <f t="shared" si="25"/>
        <v>N/A</v>
      </c>
      <c r="G145" s="4">
        <v>13.140754525</v>
      </c>
      <c r="H145" s="7" t="str">
        <f t="shared" si="26"/>
        <v>N/A</v>
      </c>
      <c r="I145" s="8">
        <v>-7.54</v>
      </c>
      <c r="J145" s="8">
        <v>4.54</v>
      </c>
      <c r="K145" s="25" t="s">
        <v>736</v>
      </c>
      <c r="L145" s="91" t="str">
        <f t="shared" si="27"/>
        <v>Yes</v>
      </c>
    </row>
    <row r="146" spans="1:12" x14ac:dyDescent="0.25">
      <c r="A146" s="148" t="s">
        <v>476</v>
      </c>
      <c r="B146" s="21" t="s">
        <v>213</v>
      </c>
      <c r="C146" s="4">
        <v>10.620499018</v>
      </c>
      <c r="D146" s="7" t="str">
        <f t="shared" si="24"/>
        <v>N/A</v>
      </c>
      <c r="E146" s="4">
        <v>10.24944191</v>
      </c>
      <c r="F146" s="7" t="str">
        <f t="shared" si="25"/>
        <v>N/A</v>
      </c>
      <c r="G146" s="4">
        <v>9.8093651674999993</v>
      </c>
      <c r="H146" s="7" t="str">
        <f t="shared" si="26"/>
        <v>N/A</v>
      </c>
      <c r="I146" s="8">
        <v>-3.49</v>
      </c>
      <c r="J146" s="8">
        <v>-4.29</v>
      </c>
      <c r="K146" s="25" t="s">
        <v>736</v>
      </c>
      <c r="L146" s="91" t="str">
        <f t="shared" si="27"/>
        <v>Yes</v>
      </c>
    </row>
    <row r="147" spans="1:12" x14ac:dyDescent="0.25">
      <c r="A147" s="148" t="s">
        <v>1462</v>
      </c>
      <c r="B147" s="21" t="s">
        <v>213</v>
      </c>
      <c r="C147" s="4">
        <v>49.683968587999999</v>
      </c>
      <c r="D147" s="7" t="str">
        <f t="shared" si="24"/>
        <v>N/A</v>
      </c>
      <c r="E147" s="4">
        <v>56.368705349000003</v>
      </c>
      <c r="F147" s="7" t="str">
        <f t="shared" si="25"/>
        <v>N/A</v>
      </c>
      <c r="G147" s="4">
        <v>54.795116434000001</v>
      </c>
      <c r="H147" s="7" t="str">
        <f t="shared" si="26"/>
        <v>N/A</v>
      </c>
      <c r="I147" s="8">
        <v>13.45</v>
      </c>
      <c r="J147" s="8">
        <v>-2.79</v>
      </c>
      <c r="K147" s="25" t="s">
        <v>736</v>
      </c>
      <c r="L147" s="91" t="str">
        <f t="shared" si="27"/>
        <v>Yes</v>
      </c>
    </row>
    <row r="148" spans="1:12" x14ac:dyDescent="0.25">
      <c r="A148" s="148" t="s">
        <v>1463</v>
      </c>
      <c r="B148" s="21" t="s">
        <v>213</v>
      </c>
      <c r="C148" s="4">
        <v>66.423305161000002</v>
      </c>
      <c r="D148" s="7" t="str">
        <f t="shared" si="24"/>
        <v>N/A</v>
      </c>
      <c r="E148" s="4">
        <v>71.817011914000005</v>
      </c>
      <c r="F148" s="7" t="str">
        <f t="shared" si="25"/>
        <v>N/A</v>
      </c>
      <c r="G148" s="4">
        <v>71.273896125999997</v>
      </c>
      <c r="H148" s="7" t="str">
        <f t="shared" si="26"/>
        <v>N/A</v>
      </c>
      <c r="I148" s="8">
        <v>8.1199999999999992</v>
      </c>
      <c r="J148" s="8">
        <v>-0.75600000000000001</v>
      </c>
      <c r="K148" s="25" t="s">
        <v>736</v>
      </c>
      <c r="L148" s="91" t="str">
        <f t="shared" si="27"/>
        <v>Yes</v>
      </c>
    </row>
    <row r="149" spans="1:12" x14ac:dyDescent="0.25">
      <c r="A149" s="148" t="s">
        <v>1464</v>
      </c>
      <c r="B149" s="21" t="s">
        <v>213</v>
      </c>
      <c r="C149" s="4">
        <v>16.570888193999998</v>
      </c>
      <c r="D149" s="7" t="str">
        <f t="shared" si="24"/>
        <v>N/A</v>
      </c>
      <c r="E149" s="4">
        <v>20.479471998000001</v>
      </c>
      <c r="F149" s="7" t="str">
        <f t="shared" si="25"/>
        <v>N/A</v>
      </c>
      <c r="G149" s="4">
        <v>18.906163243000002</v>
      </c>
      <c r="H149" s="7" t="str">
        <f t="shared" si="26"/>
        <v>N/A</v>
      </c>
      <c r="I149" s="8">
        <v>23.59</v>
      </c>
      <c r="J149" s="8">
        <v>-7.68</v>
      </c>
      <c r="K149" s="25" t="s">
        <v>736</v>
      </c>
      <c r="L149" s="91" t="str">
        <f t="shared" si="27"/>
        <v>Yes</v>
      </c>
    </row>
    <row r="150" spans="1:12" x14ac:dyDescent="0.25">
      <c r="A150" s="148" t="s">
        <v>90</v>
      </c>
      <c r="B150" s="21" t="s">
        <v>213</v>
      </c>
      <c r="C150" s="4">
        <v>70.147002490000006</v>
      </c>
      <c r="D150" s="7" t="str">
        <f t="shared" si="24"/>
        <v>N/A</v>
      </c>
      <c r="E150" s="4">
        <v>70.677237614000006</v>
      </c>
      <c r="F150" s="7" t="str">
        <f t="shared" si="25"/>
        <v>N/A</v>
      </c>
      <c r="G150" s="4">
        <v>65.304642866999998</v>
      </c>
      <c r="H150" s="7" t="str">
        <f t="shared" si="26"/>
        <v>N/A</v>
      </c>
      <c r="I150" s="8">
        <v>0.75590000000000002</v>
      </c>
      <c r="J150" s="8">
        <v>-7.6</v>
      </c>
      <c r="K150" s="25" t="s">
        <v>736</v>
      </c>
      <c r="L150" s="91" t="str">
        <f t="shared" si="27"/>
        <v>Yes</v>
      </c>
    </row>
    <row r="151" spans="1:12" x14ac:dyDescent="0.25">
      <c r="A151" s="148" t="s">
        <v>477</v>
      </c>
      <c r="B151" s="21" t="s">
        <v>213</v>
      </c>
      <c r="C151" s="4">
        <v>77.162380866999996</v>
      </c>
      <c r="D151" s="7" t="str">
        <f t="shared" si="24"/>
        <v>N/A</v>
      </c>
      <c r="E151" s="4">
        <v>78.010710282999995</v>
      </c>
      <c r="F151" s="7" t="str">
        <f t="shared" si="25"/>
        <v>N/A</v>
      </c>
      <c r="G151" s="4">
        <v>74.302148536999994</v>
      </c>
      <c r="H151" s="7" t="str">
        <f t="shared" si="26"/>
        <v>N/A</v>
      </c>
      <c r="I151" s="8">
        <v>1.099</v>
      </c>
      <c r="J151" s="8">
        <v>-4.75</v>
      </c>
      <c r="K151" s="25" t="s">
        <v>736</v>
      </c>
      <c r="L151" s="91" t="str">
        <f t="shared" si="27"/>
        <v>Yes</v>
      </c>
    </row>
    <row r="152" spans="1:12" x14ac:dyDescent="0.25">
      <c r="A152" s="148" t="s">
        <v>478</v>
      </c>
      <c r="B152" s="21" t="s">
        <v>213</v>
      </c>
      <c r="C152" s="4">
        <v>56.383210882</v>
      </c>
      <c r="D152" s="7" t="str">
        <f t="shared" si="24"/>
        <v>N/A</v>
      </c>
      <c r="E152" s="4">
        <v>53.790158206000001</v>
      </c>
      <c r="F152" s="7" t="str">
        <f t="shared" si="25"/>
        <v>N/A</v>
      </c>
      <c r="G152" s="4">
        <v>45.780122153999997</v>
      </c>
      <c r="H152" s="7" t="str">
        <f t="shared" si="26"/>
        <v>N/A</v>
      </c>
      <c r="I152" s="8">
        <v>-4.5999999999999996</v>
      </c>
      <c r="J152" s="8">
        <v>-14.9</v>
      </c>
      <c r="K152" s="25" t="s">
        <v>736</v>
      </c>
      <c r="L152" s="91" t="str">
        <f t="shared" si="27"/>
        <v>Yes</v>
      </c>
    </row>
    <row r="153" spans="1:12" x14ac:dyDescent="0.25">
      <c r="A153" s="148" t="s">
        <v>117</v>
      </c>
      <c r="B153" s="21" t="s">
        <v>213</v>
      </c>
      <c r="C153" s="4">
        <v>87.186362766000002</v>
      </c>
      <c r="D153" s="7" t="str">
        <f t="shared" si="24"/>
        <v>N/A</v>
      </c>
      <c r="E153" s="4">
        <v>87.250972876000006</v>
      </c>
      <c r="F153" s="7" t="str">
        <f t="shared" si="25"/>
        <v>N/A</v>
      </c>
      <c r="G153" s="4">
        <v>86.013397905999994</v>
      </c>
      <c r="H153" s="7" t="str">
        <f t="shared" si="26"/>
        <v>N/A</v>
      </c>
      <c r="I153" s="8">
        <v>7.4099999999999999E-2</v>
      </c>
      <c r="J153" s="8">
        <v>-1.42</v>
      </c>
      <c r="K153" s="25" t="s">
        <v>736</v>
      </c>
      <c r="L153" s="91" t="str">
        <f t="shared" si="27"/>
        <v>Yes</v>
      </c>
    </row>
    <row r="154" spans="1:12" x14ac:dyDescent="0.25">
      <c r="A154" s="148" t="s">
        <v>479</v>
      </c>
      <c r="B154" s="21" t="s">
        <v>213</v>
      </c>
      <c r="C154" s="4">
        <v>86.462866391000006</v>
      </c>
      <c r="D154" s="7" t="str">
        <f t="shared" si="24"/>
        <v>N/A</v>
      </c>
      <c r="E154" s="4">
        <v>86.715928431999998</v>
      </c>
      <c r="F154" s="7" t="str">
        <f t="shared" si="25"/>
        <v>N/A</v>
      </c>
      <c r="G154" s="4">
        <v>85.954153274000006</v>
      </c>
      <c r="H154" s="7" t="str">
        <f t="shared" si="26"/>
        <v>N/A</v>
      </c>
      <c r="I154" s="8">
        <v>0.29270000000000002</v>
      </c>
      <c r="J154" s="8">
        <v>-0.878</v>
      </c>
      <c r="K154" s="25" t="s">
        <v>736</v>
      </c>
      <c r="L154" s="91" t="str">
        <f t="shared" si="27"/>
        <v>Yes</v>
      </c>
    </row>
    <row r="155" spans="1:12" x14ac:dyDescent="0.25">
      <c r="A155" s="148" t="s">
        <v>480</v>
      </c>
      <c r="B155" s="21" t="s">
        <v>213</v>
      </c>
      <c r="C155" s="4">
        <v>88.790281515999993</v>
      </c>
      <c r="D155" s="7" t="str">
        <f t="shared" si="24"/>
        <v>N/A</v>
      </c>
      <c r="E155" s="4">
        <v>88.576142871000002</v>
      </c>
      <c r="F155" s="7" t="str">
        <f t="shared" si="25"/>
        <v>N/A</v>
      </c>
      <c r="G155" s="4">
        <v>86.202109938999996</v>
      </c>
      <c r="H155" s="7" t="str">
        <f t="shared" si="26"/>
        <v>N/A</v>
      </c>
      <c r="I155" s="8">
        <v>-0.24099999999999999</v>
      </c>
      <c r="J155" s="8">
        <v>-2.68</v>
      </c>
      <c r="K155" s="25" t="s">
        <v>736</v>
      </c>
      <c r="L155" s="91" t="str">
        <f t="shared" si="27"/>
        <v>Yes</v>
      </c>
    </row>
    <row r="156" spans="1:12" x14ac:dyDescent="0.25">
      <c r="A156" s="148" t="s">
        <v>1465</v>
      </c>
      <c r="B156" s="21" t="s">
        <v>213</v>
      </c>
      <c r="C156" s="22">
        <v>2.0259764884</v>
      </c>
      <c r="D156" s="7" t="str">
        <f t="shared" si="24"/>
        <v>N/A</v>
      </c>
      <c r="E156" s="22">
        <v>1.4702715929000001</v>
      </c>
      <c r="F156" s="7" t="str">
        <f t="shared" si="25"/>
        <v>N/A</v>
      </c>
      <c r="G156" s="22">
        <v>1.508742515</v>
      </c>
      <c r="H156" s="7" t="str">
        <f t="shared" si="26"/>
        <v>N/A</v>
      </c>
      <c r="I156" s="8">
        <v>-27.4</v>
      </c>
      <c r="J156" s="8">
        <v>2.617</v>
      </c>
      <c r="K156" s="25" t="s">
        <v>736</v>
      </c>
      <c r="L156" s="91" t="str">
        <f t="shared" si="27"/>
        <v>Yes</v>
      </c>
    </row>
    <row r="157" spans="1:12" x14ac:dyDescent="0.25">
      <c r="A157" s="148" t="s">
        <v>1466</v>
      </c>
      <c r="B157" s="21" t="s">
        <v>213</v>
      </c>
      <c r="C157" s="22">
        <v>1.5777777777999999</v>
      </c>
      <c r="D157" s="7" t="str">
        <f t="shared" si="24"/>
        <v>N/A</v>
      </c>
      <c r="E157" s="22">
        <v>1.2153236460000001</v>
      </c>
      <c r="F157" s="7" t="str">
        <f t="shared" si="25"/>
        <v>N/A</v>
      </c>
      <c r="G157" s="22">
        <v>1.2178950756</v>
      </c>
      <c r="H157" s="7" t="str">
        <f t="shared" si="26"/>
        <v>N/A</v>
      </c>
      <c r="I157" s="8">
        <v>-23</v>
      </c>
      <c r="J157" s="8">
        <v>0.21160000000000001</v>
      </c>
      <c r="K157" s="25" t="s">
        <v>736</v>
      </c>
      <c r="L157" s="91" t="str">
        <f t="shared" si="27"/>
        <v>Yes</v>
      </c>
    </row>
    <row r="158" spans="1:12" x14ac:dyDescent="0.25">
      <c r="A158" s="148" t="s">
        <v>1467</v>
      </c>
      <c r="B158" s="21" t="s">
        <v>213</v>
      </c>
      <c r="C158" s="22">
        <v>2.995890411</v>
      </c>
      <c r="D158" s="7" t="str">
        <f t="shared" si="24"/>
        <v>N/A</v>
      </c>
      <c r="E158" s="22">
        <v>2.2026515151999999</v>
      </c>
      <c r="F158" s="7" t="str">
        <f t="shared" si="25"/>
        <v>N/A</v>
      </c>
      <c r="G158" s="22">
        <v>2.3207547169999998</v>
      </c>
      <c r="H158" s="7" t="str">
        <f t="shared" si="26"/>
        <v>N/A</v>
      </c>
      <c r="I158" s="8">
        <v>-26.5</v>
      </c>
      <c r="J158" s="8">
        <v>5.3620000000000001</v>
      </c>
      <c r="K158" s="25" t="s">
        <v>736</v>
      </c>
      <c r="L158" s="91" t="str">
        <f t="shared" si="27"/>
        <v>Yes</v>
      </c>
    </row>
    <row r="159" spans="1:12" x14ac:dyDescent="0.25">
      <c r="A159" s="148" t="s">
        <v>1468</v>
      </c>
      <c r="B159" s="21" t="s">
        <v>213</v>
      </c>
      <c r="C159" s="22">
        <v>191.42453739000001</v>
      </c>
      <c r="D159" s="7" t="str">
        <f t="shared" si="24"/>
        <v>N/A</v>
      </c>
      <c r="E159" s="22">
        <v>202.03333333</v>
      </c>
      <c r="F159" s="7" t="str">
        <f t="shared" si="25"/>
        <v>N/A</v>
      </c>
      <c r="G159" s="22">
        <v>211.94824027999999</v>
      </c>
      <c r="H159" s="7" t="str">
        <f t="shared" si="26"/>
        <v>N/A</v>
      </c>
      <c r="I159" s="8">
        <v>5.5419999999999998</v>
      </c>
      <c r="J159" s="8">
        <v>4.9080000000000004</v>
      </c>
      <c r="K159" s="25" t="s">
        <v>736</v>
      </c>
      <c r="L159" s="91" t="str">
        <f t="shared" si="27"/>
        <v>Yes</v>
      </c>
    </row>
    <row r="160" spans="1:12" x14ac:dyDescent="0.25">
      <c r="A160" s="148" t="s">
        <v>1469</v>
      </c>
      <c r="B160" s="21" t="s">
        <v>213</v>
      </c>
      <c r="C160" s="22">
        <v>189.87200172999999</v>
      </c>
      <c r="D160" s="7" t="str">
        <f t="shared" si="24"/>
        <v>N/A</v>
      </c>
      <c r="E160" s="22">
        <v>199.83884393</v>
      </c>
      <c r="F160" s="7" t="str">
        <f t="shared" si="25"/>
        <v>N/A</v>
      </c>
      <c r="G160" s="22">
        <v>209.67119629999999</v>
      </c>
      <c r="H160" s="7" t="str">
        <f t="shared" si="26"/>
        <v>N/A</v>
      </c>
      <c r="I160" s="8">
        <v>5.2489999999999997</v>
      </c>
      <c r="J160" s="8">
        <v>4.92</v>
      </c>
      <c r="K160" s="25" t="s">
        <v>736</v>
      </c>
      <c r="L160" s="91" t="str">
        <f t="shared" si="27"/>
        <v>Yes</v>
      </c>
    </row>
    <row r="161" spans="1:12" x14ac:dyDescent="0.25">
      <c r="A161" s="148" t="s">
        <v>1470</v>
      </c>
      <c r="B161" s="21" t="s">
        <v>213</v>
      </c>
      <c r="C161" s="22">
        <v>204.41922739</v>
      </c>
      <c r="D161" s="7" t="str">
        <f t="shared" si="24"/>
        <v>N/A</v>
      </c>
      <c r="E161" s="22">
        <v>220.02606635000001</v>
      </c>
      <c r="F161" s="7" t="str">
        <f t="shared" si="25"/>
        <v>N/A</v>
      </c>
      <c r="G161" s="22">
        <v>230.73078806000001</v>
      </c>
      <c r="H161" s="7" t="str">
        <f t="shared" si="26"/>
        <v>N/A</v>
      </c>
      <c r="I161" s="8">
        <v>7.6349999999999998</v>
      </c>
      <c r="J161" s="8">
        <v>4.8650000000000002</v>
      </c>
      <c r="K161" s="25" t="s">
        <v>736</v>
      </c>
      <c r="L161" s="91" t="str">
        <f t="shared" si="27"/>
        <v>Yes</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0</v>
      </c>
      <c r="D163" s="7" t="str">
        <f t="shared" si="28"/>
        <v>N/A</v>
      </c>
      <c r="E163" s="22">
        <v>0</v>
      </c>
      <c r="F163" s="7" t="str">
        <f t="shared" si="29"/>
        <v>N/A</v>
      </c>
      <c r="G163" s="22">
        <v>14</v>
      </c>
      <c r="H163" s="7" t="str">
        <f t="shared" si="30"/>
        <v>N/A</v>
      </c>
      <c r="I163" s="8" t="s">
        <v>1747</v>
      </c>
      <c r="J163" s="8" t="s">
        <v>1747</v>
      </c>
      <c r="K163" s="10" t="s">
        <v>213</v>
      </c>
      <c r="L163" s="91" t="str">
        <f t="shared" si="31"/>
        <v>N/A</v>
      </c>
    </row>
    <row r="164" spans="1:12" ht="25" x14ac:dyDescent="0.25">
      <c r="A164" s="148" t="s">
        <v>1604</v>
      </c>
      <c r="B164" s="21" t="s">
        <v>213</v>
      </c>
      <c r="C164" s="22">
        <v>0</v>
      </c>
      <c r="D164" s="7" t="str">
        <f t="shared" si="28"/>
        <v>N/A</v>
      </c>
      <c r="E164" s="22">
        <v>0</v>
      </c>
      <c r="F164" s="7" t="str">
        <f t="shared" si="29"/>
        <v>N/A</v>
      </c>
      <c r="G164" s="22">
        <v>0</v>
      </c>
      <c r="H164" s="7" t="str">
        <f t="shared" si="30"/>
        <v>N/A</v>
      </c>
      <c r="I164" s="8" t="s">
        <v>1747</v>
      </c>
      <c r="J164" s="8" t="s">
        <v>1747</v>
      </c>
      <c r="K164" s="10" t="s">
        <v>213</v>
      </c>
      <c r="L164" s="91" t="str">
        <f t="shared" si="31"/>
        <v>N/A</v>
      </c>
    </row>
    <row r="165" spans="1:12" ht="25" x14ac:dyDescent="0.25">
      <c r="A165" s="148" t="s">
        <v>1471</v>
      </c>
      <c r="B165" s="21" t="s">
        <v>213</v>
      </c>
      <c r="C165" s="22">
        <v>237</v>
      </c>
      <c r="D165" s="7" t="str">
        <f t="shared" si="28"/>
        <v>N/A</v>
      </c>
      <c r="E165" s="22">
        <v>250</v>
      </c>
      <c r="F165" s="7" t="str">
        <f t="shared" si="29"/>
        <v>N/A</v>
      </c>
      <c r="G165" s="22">
        <v>358</v>
      </c>
      <c r="H165" s="7" t="str">
        <f t="shared" si="30"/>
        <v>N/A</v>
      </c>
      <c r="I165" s="8">
        <v>5.4850000000000003</v>
      </c>
      <c r="J165" s="8">
        <v>43.2</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11</v>
      </c>
      <c r="D167" s="7" t="str">
        <f t="shared" si="28"/>
        <v>N/A</v>
      </c>
      <c r="E167" s="22">
        <v>15</v>
      </c>
      <c r="F167" s="7" t="str">
        <f t="shared" si="29"/>
        <v>N/A</v>
      </c>
      <c r="G167" s="22">
        <v>11</v>
      </c>
      <c r="H167" s="7" t="str">
        <f t="shared" si="30"/>
        <v>N/A</v>
      </c>
      <c r="I167" s="8">
        <v>650</v>
      </c>
      <c r="J167" s="8">
        <v>-46.7</v>
      </c>
      <c r="K167" s="10" t="s">
        <v>213</v>
      </c>
      <c r="L167" s="91" t="str">
        <f t="shared" si="31"/>
        <v>N/A</v>
      </c>
    </row>
    <row r="168" spans="1:12" x14ac:dyDescent="0.25">
      <c r="A168" s="148" t="s">
        <v>125</v>
      </c>
      <c r="B168" s="21" t="s">
        <v>213</v>
      </c>
      <c r="C168" s="26">
        <v>417877</v>
      </c>
      <c r="D168" s="7" t="str">
        <f t="shared" si="28"/>
        <v>N/A</v>
      </c>
      <c r="E168" s="26">
        <v>478308</v>
      </c>
      <c r="F168" s="7" t="str">
        <f t="shared" si="29"/>
        <v>N/A</v>
      </c>
      <c r="G168" s="26">
        <v>561463</v>
      </c>
      <c r="H168" s="7" t="str">
        <f t="shared" si="30"/>
        <v>N/A</v>
      </c>
      <c r="I168" s="8">
        <v>14.46</v>
      </c>
      <c r="J168" s="8">
        <v>17.39</v>
      </c>
      <c r="K168" s="10" t="s">
        <v>213</v>
      </c>
      <c r="L168" s="91" t="str">
        <f t="shared" si="31"/>
        <v>N/A</v>
      </c>
    </row>
    <row r="169" spans="1:12" x14ac:dyDescent="0.25">
      <c r="A169" s="148" t="s">
        <v>1607</v>
      </c>
      <c r="B169" s="21" t="s">
        <v>213</v>
      </c>
      <c r="C169" s="26">
        <v>289702</v>
      </c>
      <c r="D169" s="7" t="str">
        <f t="shared" si="28"/>
        <v>N/A</v>
      </c>
      <c r="E169" s="26">
        <v>269697</v>
      </c>
      <c r="F169" s="7" t="str">
        <f t="shared" si="29"/>
        <v>N/A</v>
      </c>
      <c r="G169" s="26">
        <v>345281</v>
      </c>
      <c r="H169" s="7" t="str">
        <f t="shared" si="30"/>
        <v>N/A</v>
      </c>
      <c r="I169" s="8">
        <v>-6.91</v>
      </c>
      <c r="J169" s="8">
        <v>28.03</v>
      </c>
      <c r="K169" s="10" t="s">
        <v>213</v>
      </c>
      <c r="L169" s="91" t="str">
        <f t="shared" si="31"/>
        <v>N/A</v>
      </c>
    </row>
    <row r="170" spans="1:12" x14ac:dyDescent="0.25">
      <c r="A170" s="148" t="s">
        <v>1364</v>
      </c>
      <c r="B170" s="21" t="s">
        <v>213</v>
      </c>
      <c r="C170" s="26">
        <v>417004</v>
      </c>
      <c r="D170" s="7" t="str">
        <f t="shared" si="28"/>
        <v>N/A</v>
      </c>
      <c r="E170" s="26">
        <v>477708</v>
      </c>
      <c r="F170" s="7" t="str">
        <f t="shared" si="29"/>
        <v>N/A</v>
      </c>
      <c r="G170" s="26">
        <v>560560</v>
      </c>
      <c r="H170" s="7" t="str">
        <f t="shared" si="30"/>
        <v>N/A</v>
      </c>
      <c r="I170" s="8">
        <v>14.56</v>
      </c>
      <c r="J170" s="8">
        <v>17.34</v>
      </c>
      <c r="K170" s="10" t="s">
        <v>213</v>
      </c>
      <c r="L170" s="91" t="str">
        <f t="shared" si="31"/>
        <v>N/A</v>
      </c>
    </row>
    <row r="171" spans="1:12" x14ac:dyDescent="0.25">
      <c r="A171" s="148" t="s">
        <v>1601</v>
      </c>
      <c r="B171" s="21" t="s">
        <v>213</v>
      </c>
      <c r="C171" s="26">
        <v>109325</v>
      </c>
      <c r="D171" s="7" t="str">
        <f t="shared" si="28"/>
        <v>N/A</v>
      </c>
      <c r="E171" s="26">
        <v>112697</v>
      </c>
      <c r="F171" s="7" t="str">
        <f t="shared" si="29"/>
        <v>N/A</v>
      </c>
      <c r="G171" s="26">
        <v>50674</v>
      </c>
      <c r="H171" s="7" t="str">
        <f t="shared" si="30"/>
        <v>N/A</v>
      </c>
      <c r="I171" s="8">
        <v>3.0840000000000001</v>
      </c>
      <c r="J171" s="8">
        <v>-55</v>
      </c>
      <c r="K171" s="10" t="s">
        <v>213</v>
      </c>
      <c r="L171" s="91" t="str">
        <f t="shared" si="31"/>
        <v>N/A</v>
      </c>
    </row>
    <row r="172" spans="1:12" x14ac:dyDescent="0.25">
      <c r="A172" s="148" t="s">
        <v>1602</v>
      </c>
      <c r="B172" s="21" t="s">
        <v>213</v>
      </c>
      <c r="C172" s="26">
        <v>217213</v>
      </c>
      <c r="D172" s="7" t="str">
        <f t="shared" si="28"/>
        <v>N/A</v>
      </c>
      <c r="E172" s="26">
        <v>251074</v>
      </c>
      <c r="F172" s="7" t="str">
        <f t="shared" si="29"/>
        <v>N/A</v>
      </c>
      <c r="G172" s="26">
        <v>252330</v>
      </c>
      <c r="H172" s="7" t="str">
        <f t="shared" si="30"/>
        <v>N/A</v>
      </c>
      <c r="I172" s="8">
        <v>15.59</v>
      </c>
      <c r="J172" s="8">
        <v>0.50029999999999997</v>
      </c>
      <c r="K172" s="10" t="s">
        <v>213</v>
      </c>
      <c r="L172" s="91" t="str">
        <f t="shared" si="31"/>
        <v>N/A</v>
      </c>
    </row>
    <row r="173" spans="1:12" ht="25" x14ac:dyDescent="0.25">
      <c r="A173" s="148" t="s">
        <v>1365</v>
      </c>
      <c r="B173" s="21" t="s">
        <v>213</v>
      </c>
      <c r="C173" s="26">
        <v>44599</v>
      </c>
      <c r="D173" s="7" t="str">
        <f t="shared" ref="D173:D187" si="32">IF($B173="N/A","N/A",IF(C173&gt;10,"No",IF(C173&lt;-10,"No","Yes")))</f>
        <v>N/A</v>
      </c>
      <c r="E173" s="26">
        <v>31646</v>
      </c>
      <c r="F173" s="7" t="str">
        <f t="shared" ref="F173:F187" si="33">IF($B173="N/A","N/A",IF(E173&gt;10,"No",IF(E173&lt;-10,"No","Yes")))</f>
        <v>N/A</v>
      </c>
      <c r="G173" s="26">
        <v>31563</v>
      </c>
      <c r="H173" s="7" t="str">
        <f t="shared" ref="H173:H187" si="34">IF($B173="N/A","N/A",IF(G173&gt;10,"No",IF(G173&lt;-10,"No","Yes")))</f>
        <v>N/A</v>
      </c>
      <c r="I173" s="8">
        <v>-29</v>
      </c>
      <c r="J173" s="8">
        <v>-0.26200000000000001</v>
      </c>
      <c r="K173" s="25" t="s">
        <v>736</v>
      </c>
      <c r="L173" s="91" t="str">
        <f t="shared" ref="L173:L187" si="35">IF(J173="Div by 0", "N/A", IF(K173="N/A","N/A", IF(J173&gt;VALUE(MID(K173,1,2)), "No", IF(J173&lt;-1*VALUE(MID(K173,1,2)), "No", "Yes"))))</f>
        <v>Yes</v>
      </c>
    </row>
    <row r="174" spans="1:12" x14ac:dyDescent="0.25">
      <c r="A174" s="148" t="s">
        <v>647</v>
      </c>
      <c r="B174" s="21" t="s">
        <v>213</v>
      </c>
      <c r="C174" s="22">
        <v>160</v>
      </c>
      <c r="D174" s="7" t="str">
        <f t="shared" si="32"/>
        <v>N/A</v>
      </c>
      <c r="E174" s="22">
        <v>121</v>
      </c>
      <c r="F174" s="7" t="str">
        <f t="shared" si="33"/>
        <v>N/A</v>
      </c>
      <c r="G174" s="22">
        <v>150</v>
      </c>
      <c r="H174" s="7" t="str">
        <f t="shared" si="34"/>
        <v>N/A</v>
      </c>
      <c r="I174" s="8">
        <v>-24.4</v>
      </c>
      <c r="J174" s="8">
        <v>23.97</v>
      </c>
      <c r="K174" s="25" t="s">
        <v>736</v>
      </c>
      <c r="L174" s="91" t="str">
        <f t="shared" si="35"/>
        <v>Yes</v>
      </c>
    </row>
    <row r="175" spans="1:12" x14ac:dyDescent="0.25">
      <c r="A175" s="148" t="s">
        <v>1366</v>
      </c>
      <c r="B175" s="21" t="s">
        <v>213</v>
      </c>
      <c r="C175" s="26">
        <v>278.74374999999998</v>
      </c>
      <c r="D175" s="7" t="str">
        <f t="shared" si="32"/>
        <v>N/A</v>
      </c>
      <c r="E175" s="26">
        <v>261.53719008000002</v>
      </c>
      <c r="F175" s="7" t="str">
        <f t="shared" si="33"/>
        <v>N/A</v>
      </c>
      <c r="G175" s="26">
        <v>210.42</v>
      </c>
      <c r="H175" s="7" t="str">
        <f t="shared" si="34"/>
        <v>N/A</v>
      </c>
      <c r="I175" s="8">
        <v>-6.17</v>
      </c>
      <c r="J175" s="8">
        <v>-19.5</v>
      </c>
      <c r="K175" s="25" t="s">
        <v>736</v>
      </c>
      <c r="L175" s="91" t="str">
        <f t="shared" si="35"/>
        <v>Yes</v>
      </c>
    </row>
    <row r="176" spans="1:12" ht="25" x14ac:dyDescent="0.25">
      <c r="A176" s="148" t="s">
        <v>1367</v>
      </c>
      <c r="B176" s="21" t="s">
        <v>213</v>
      </c>
      <c r="C176" s="26">
        <v>1104994</v>
      </c>
      <c r="D176" s="7" t="str">
        <f t="shared" si="32"/>
        <v>N/A</v>
      </c>
      <c r="E176" s="26">
        <v>721439</v>
      </c>
      <c r="F176" s="7" t="str">
        <f t="shared" si="33"/>
        <v>N/A</v>
      </c>
      <c r="G176" s="26">
        <v>729939</v>
      </c>
      <c r="H176" s="7" t="str">
        <f t="shared" si="34"/>
        <v>N/A</v>
      </c>
      <c r="I176" s="8">
        <v>-34.700000000000003</v>
      </c>
      <c r="J176" s="8">
        <v>1.1779999999999999</v>
      </c>
      <c r="K176" s="25" t="s">
        <v>736</v>
      </c>
      <c r="L176" s="91" t="str">
        <f t="shared" si="35"/>
        <v>Yes</v>
      </c>
    </row>
    <row r="177" spans="1:12" x14ac:dyDescent="0.25">
      <c r="A177" s="148" t="s">
        <v>514</v>
      </c>
      <c r="B177" s="21" t="s">
        <v>213</v>
      </c>
      <c r="C177" s="22">
        <v>5068</v>
      </c>
      <c r="D177" s="7" t="str">
        <f t="shared" si="32"/>
        <v>N/A</v>
      </c>
      <c r="E177" s="22">
        <v>3624</v>
      </c>
      <c r="F177" s="7" t="str">
        <f t="shared" si="33"/>
        <v>N/A</v>
      </c>
      <c r="G177" s="22">
        <v>3734</v>
      </c>
      <c r="H177" s="7" t="str">
        <f t="shared" si="34"/>
        <v>N/A</v>
      </c>
      <c r="I177" s="8">
        <v>-28.5</v>
      </c>
      <c r="J177" s="8">
        <v>3.0350000000000001</v>
      </c>
      <c r="K177" s="25" t="s">
        <v>736</v>
      </c>
      <c r="L177" s="91" t="str">
        <f t="shared" si="35"/>
        <v>Yes</v>
      </c>
    </row>
    <row r="178" spans="1:12" x14ac:dyDescent="0.25">
      <c r="A178" s="148" t="s">
        <v>1368</v>
      </c>
      <c r="B178" s="21" t="s">
        <v>213</v>
      </c>
      <c r="C178" s="26">
        <v>218.03354379999999</v>
      </c>
      <c r="D178" s="7" t="str">
        <f t="shared" si="32"/>
        <v>N/A</v>
      </c>
      <c r="E178" s="26">
        <v>199.07257174</v>
      </c>
      <c r="F178" s="7" t="str">
        <f t="shared" si="33"/>
        <v>N/A</v>
      </c>
      <c r="G178" s="26">
        <v>195.48446705999999</v>
      </c>
      <c r="H178" s="7" t="str">
        <f t="shared" si="34"/>
        <v>N/A</v>
      </c>
      <c r="I178" s="8">
        <v>-8.6999999999999993</v>
      </c>
      <c r="J178" s="8">
        <v>-1.8</v>
      </c>
      <c r="K178" s="25" t="s">
        <v>736</v>
      </c>
      <c r="L178" s="91" t="str">
        <f t="shared" si="35"/>
        <v>Yes</v>
      </c>
    </row>
    <row r="179" spans="1:12" ht="25" x14ac:dyDescent="0.25">
      <c r="A179" s="148" t="s">
        <v>1369</v>
      </c>
      <c r="B179" s="21" t="s">
        <v>213</v>
      </c>
      <c r="C179" s="26">
        <v>314624</v>
      </c>
      <c r="D179" s="7" t="str">
        <f t="shared" si="32"/>
        <v>N/A</v>
      </c>
      <c r="E179" s="26">
        <v>263734</v>
      </c>
      <c r="F179" s="7" t="str">
        <f t="shared" si="33"/>
        <v>N/A</v>
      </c>
      <c r="G179" s="26">
        <v>319359</v>
      </c>
      <c r="H179" s="7" t="str">
        <f t="shared" si="34"/>
        <v>N/A</v>
      </c>
      <c r="I179" s="8">
        <v>-16.2</v>
      </c>
      <c r="J179" s="8">
        <v>21.09</v>
      </c>
      <c r="K179" s="25" t="s">
        <v>736</v>
      </c>
      <c r="L179" s="91" t="str">
        <f t="shared" si="35"/>
        <v>Yes</v>
      </c>
    </row>
    <row r="180" spans="1:12" x14ac:dyDescent="0.25">
      <c r="A180" s="148" t="s">
        <v>515</v>
      </c>
      <c r="B180" s="21" t="s">
        <v>213</v>
      </c>
      <c r="C180" s="22">
        <v>1562</v>
      </c>
      <c r="D180" s="7" t="str">
        <f t="shared" si="32"/>
        <v>N/A</v>
      </c>
      <c r="E180" s="22">
        <v>1150</v>
      </c>
      <c r="F180" s="7" t="str">
        <f t="shared" si="33"/>
        <v>N/A</v>
      </c>
      <c r="G180" s="22">
        <v>1445</v>
      </c>
      <c r="H180" s="7" t="str">
        <f t="shared" si="34"/>
        <v>N/A</v>
      </c>
      <c r="I180" s="8">
        <v>-26.4</v>
      </c>
      <c r="J180" s="8">
        <v>25.65</v>
      </c>
      <c r="K180" s="25" t="s">
        <v>736</v>
      </c>
      <c r="L180" s="91" t="str">
        <f t="shared" si="35"/>
        <v>Yes</v>
      </c>
    </row>
    <row r="181" spans="1:12" ht="25" x14ac:dyDescent="0.25">
      <c r="A181" s="148" t="s">
        <v>1370</v>
      </c>
      <c r="B181" s="21" t="s">
        <v>213</v>
      </c>
      <c r="C181" s="26">
        <v>201.42381562</v>
      </c>
      <c r="D181" s="7" t="str">
        <f t="shared" si="32"/>
        <v>N/A</v>
      </c>
      <c r="E181" s="26">
        <v>229.33391304</v>
      </c>
      <c r="F181" s="7" t="str">
        <f t="shared" si="33"/>
        <v>N/A</v>
      </c>
      <c r="G181" s="26">
        <v>221.00968857999999</v>
      </c>
      <c r="H181" s="7" t="str">
        <f t="shared" si="34"/>
        <v>N/A</v>
      </c>
      <c r="I181" s="8">
        <v>13.86</v>
      </c>
      <c r="J181" s="8">
        <v>-3.63</v>
      </c>
      <c r="K181" s="25" t="s">
        <v>736</v>
      </c>
      <c r="L181" s="91" t="str">
        <f t="shared" si="35"/>
        <v>Yes</v>
      </c>
    </row>
    <row r="182" spans="1:12" ht="25" x14ac:dyDescent="0.25">
      <c r="A182" s="148" t="s">
        <v>1371</v>
      </c>
      <c r="B182" s="21" t="s">
        <v>213</v>
      </c>
      <c r="C182" s="26">
        <v>0</v>
      </c>
      <c r="D182" s="7" t="str">
        <f t="shared" si="32"/>
        <v>N/A</v>
      </c>
      <c r="E182" s="26">
        <v>0</v>
      </c>
      <c r="F182" s="7" t="str">
        <f t="shared" si="33"/>
        <v>N/A</v>
      </c>
      <c r="G182" s="26">
        <v>0</v>
      </c>
      <c r="H182" s="7" t="str">
        <f t="shared" si="34"/>
        <v>N/A</v>
      </c>
      <c r="I182" s="8" t="s">
        <v>1747</v>
      </c>
      <c r="J182" s="8" t="s">
        <v>1747</v>
      </c>
      <c r="K182" s="25" t="s">
        <v>736</v>
      </c>
      <c r="L182" s="91" t="str">
        <f t="shared" si="35"/>
        <v>N/A</v>
      </c>
    </row>
    <row r="183" spans="1:12" x14ac:dyDescent="0.25">
      <c r="A183" s="148" t="s">
        <v>516</v>
      </c>
      <c r="B183" s="21" t="s">
        <v>213</v>
      </c>
      <c r="C183" s="22">
        <v>0</v>
      </c>
      <c r="D183" s="7" t="str">
        <f t="shared" si="32"/>
        <v>N/A</v>
      </c>
      <c r="E183" s="22">
        <v>0</v>
      </c>
      <c r="F183" s="7" t="str">
        <f t="shared" si="33"/>
        <v>N/A</v>
      </c>
      <c r="G183" s="22">
        <v>0</v>
      </c>
      <c r="H183" s="7" t="str">
        <f t="shared" si="34"/>
        <v>N/A</v>
      </c>
      <c r="I183" s="8" t="s">
        <v>1747</v>
      </c>
      <c r="J183" s="8" t="s">
        <v>1747</v>
      </c>
      <c r="K183" s="25" t="s">
        <v>736</v>
      </c>
      <c r="L183" s="91" t="str">
        <f t="shared" si="35"/>
        <v>N/A</v>
      </c>
    </row>
    <row r="184" spans="1:12" x14ac:dyDescent="0.25">
      <c r="A184" s="148" t="s">
        <v>1372</v>
      </c>
      <c r="B184" s="21" t="s">
        <v>213</v>
      </c>
      <c r="C184" s="26" t="s">
        <v>1747</v>
      </c>
      <c r="D184" s="7" t="str">
        <f t="shared" si="32"/>
        <v>N/A</v>
      </c>
      <c r="E184" s="26" t="s">
        <v>1747</v>
      </c>
      <c r="F184" s="7" t="str">
        <f t="shared" si="33"/>
        <v>N/A</v>
      </c>
      <c r="G184" s="26" t="s">
        <v>1747</v>
      </c>
      <c r="H184" s="7" t="str">
        <f t="shared" si="34"/>
        <v>N/A</v>
      </c>
      <c r="I184" s="8" t="s">
        <v>1747</v>
      </c>
      <c r="J184" s="8" t="s">
        <v>1747</v>
      </c>
      <c r="K184" s="25" t="s">
        <v>736</v>
      </c>
      <c r="L184" s="91" t="str">
        <f t="shared" si="35"/>
        <v>N/A</v>
      </c>
    </row>
    <row r="185" spans="1:12" ht="25" x14ac:dyDescent="0.25">
      <c r="A185" s="148" t="s">
        <v>1373</v>
      </c>
      <c r="B185" s="21" t="s">
        <v>213</v>
      </c>
      <c r="C185" s="26">
        <v>251388918</v>
      </c>
      <c r="D185" s="7" t="str">
        <f t="shared" si="32"/>
        <v>N/A</v>
      </c>
      <c r="E185" s="26">
        <v>265967989</v>
      </c>
      <c r="F185" s="7" t="str">
        <f t="shared" si="33"/>
        <v>N/A</v>
      </c>
      <c r="G185" s="26">
        <v>293608221</v>
      </c>
      <c r="H185" s="7" t="str">
        <f t="shared" si="34"/>
        <v>N/A</v>
      </c>
      <c r="I185" s="8">
        <v>5.7990000000000004</v>
      </c>
      <c r="J185" s="8">
        <v>10.39</v>
      </c>
      <c r="K185" s="25" t="s">
        <v>736</v>
      </c>
      <c r="L185" s="91" t="str">
        <f t="shared" si="35"/>
        <v>Yes</v>
      </c>
    </row>
    <row r="186" spans="1:12" ht="25" x14ac:dyDescent="0.25">
      <c r="A186" s="148" t="s">
        <v>517</v>
      </c>
      <c r="B186" s="21" t="s">
        <v>213</v>
      </c>
      <c r="C186" s="22">
        <v>9937</v>
      </c>
      <c r="D186" s="7" t="str">
        <f t="shared" si="32"/>
        <v>N/A</v>
      </c>
      <c r="E186" s="22">
        <v>9397</v>
      </c>
      <c r="F186" s="7" t="str">
        <f t="shared" si="33"/>
        <v>N/A</v>
      </c>
      <c r="G186" s="22">
        <v>9752</v>
      </c>
      <c r="H186" s="7" t="str">
        <f t="shared" si="34"/>
        <v>N/A</v>
      </c>
      <c r="I186" s="8">
        <v>-5.43</v>
      </c>
      <c r="J186" s="8">
        <v>3.778</v>
      </c>
      <c r="K186" s="25" t="s">
        <v>736</v>
      </c>
      <c r="L186" s="91" t="str">
        <f t="shared" si="35"/>
        <v>Yes</v>
      </c>
    </row>
    <row r="187" spans="1:12" ht="25" x14ac:dyDescent="0.25">
      <c r="A187" s="148" t="s">
        <v>1374</v>
      </c>
      <c r="B187" s="21" t="s">
        <v>213</v>
      </c>
      <c r="C187" s="26">
        <v>25298.270906999998</v>
      </c>
      <c r="D187" s="7" t="str">
        <f t="shared" si="32"/>
        <v>N/A</v>
      </c>
      <c r="E187" s="26">
        <v>28303.499947</v>
      </c>
      <c r="F187" s="7" t="str">
        <f t="shared" si="33"/>
        <v>N/A</v>
      </c>
      <c r="G187" s="26">
        <v>30107.487797000002</v>
      </c>
      <c r="H187" s="7" t="str">
        <f t="shared" si="34"/>
        <v>N/A</v>
      </c>
      <c r="I187" s="8">
        <v>11.88</v>
      </c>
      <c r="J187" s="8">
        <v>6.3739999999999997</v>
      </c>
      <c r="K187" s="25" t="s">
        <v>736</v>
      </c>
      <c r="L187" s="91" t="str">
        <f t="shared" si="35"/>
        <v>Yes</v>
      </c>
    </row>
    <row r="188" spans="1:12" x14ac:dyDescent="0.25">
      <c r="A188" s="122" t="s">
        <v>1375</v>
      </c>
      <c r="B188" s="21" t="s">
        <v>213</v>
      </c>
      <c r="C188" s="26">
        <v>254560483</v>
      </c>
      <c r="D188" s="7" t="str">
        <f t="shared" ref="D188:D203" si="36">IF($B188="N/A","N/A",IF(C188&gt;10,"No",IF(C188&lt;-10,"No","Yes")))</f>
        <v>N/A</v>
      </c>
      <c r="E188" s="26">
        <v>268286814</v>
      </c>
      <c r="F188" s="7" t="str">
        <f t="shared" ref="F188:F203" si="37">IF($B188="N/A","N/A",IF(E188&gt;10,"No",IF(E188&lt;-10,"No","Yes")))</f>
        <v>N/A</v>
      </c>
      <c r="G188" s="26">
        <v>295825765</v>
      </c>
      <c r="H188" s="7" t="str">
        <f t="shared" ref="H188:H203" si="38">IF($B188="N/A","N/A",IF(G188&gt;10,"No",IF(G188&lt;-10,"No","Yes")))</f>
        <v>N/A</v>
      </c>
      <c r="I188" s="8">
        <v>5.3920000000000003</v>
      </c>
      <c r="J188" s="8">
        <v>10.26</v>
      </c>
      <c r="K188" s="25" t="s">
        <v>736</v>
      </c>
      <c r="L188" s="91" t="str">
        <f t="shared" ref="L188:L203" si="39">IF(J188="Div by 0", "N/A", IF(K188="N/A","N/A", IF(J188&gt;VALUE(MID(K188,1,2)), "No", IF(J188&lt;-1*VALUE(MID(K188,1,2)), "No", "Yes"))))</f>
        <v>Yes</v>
      </c>
    </row>
    <row r="189" spans="1:12" x14ac:dyDescent="0.25">
      <c r="A189" s="122" t="s">
        <v>1472</v>
      </c>
      <c r="B189" s="21" t="s">
        <v>213</v>
      </c>
      <c r="C189" s="22">
        <v>10137</v>
      </c>
      <c r="D189" s="7" t="str">
        <f t="shared" si="36"/>
        <v>N/A</v>
      </c>
      <c r="E189" s="22">
        <v>9473</v>
      </c>
      <c r="F189" s="7" t="str">
        <f t="shared" si="37"/>
        <v>N/A</v>
      </c>
      <c r="G189" s="22">
        <v>9812</v>
      </c>
      <c r="H189" s="7" t="str">
        <f t="shared" si="38"/>
        <v>N/A</v>
      </c>
      <c r="I189" s="8">
        <v>-6.55</v>
      </c>
      <c r="J189" s="8">
        <v>3.5790000000000002</v>
      </c>
      <c r="K189" s="25" t="s">
        <v>736</v>
      </c>
      <c r="L189" s="91" t="str">
        <f t="shared" si="39"/>
        <v>Yes</v>
      </c>
    </row>
    <row r="190" spans="1:12" x14ac:dyDescent="0.25">
      <c r="A190" s="122" t="s">
        <v>1473</v>
      </c>
      <c r="B190" s="21" t="s">
        <v>213</v>
      </c>
      <c r="C190" s="26">
        <v>25112.013712</v>
      </c>
      <c r="D190" s="7" t="str">
        <f t="shared" si="36"/>
        <v>N/A</v>
      </c>
      <c r="E190" s="26">
        <v>28321.209121</v>
      </c>
      <c r="F190" s="7" t="str">
        <f t="shared" si="37"/>
        <v>N/A</v>
      </c>
      <c r="G190" s="26">
        <v>30149.384936999999</v>
      </c>
      <c r="H190" s="7" t="str">
        <f t="shared" si="38"/>
        <v>N/A</v>
      </c>
      <c r="I190" s="8">
        <v>12.78</v>
      </c>
      <c r="J190" s="8">
        <v>6.4550000000000001</v>
      </c>
      <c r="K190" s="25" t="s">
        <v>736</v>
      </c>
      <c r="L190" s="91" t="str">
        <f t="shared" si="39"/>
        <v>Yes</v>
      </c>
    </row>
    <row r="191" spans="1:12" x14ac:dyDescent="0.25">
      <c r="A191" s="122" t="s">
        <v>1474</v>
      </c>
      <c r="B191" s="21" t="s">
        <v>213</v>
      </c>
      <c r="C191" s="26">
        <v>10273.819324</v>
      </c>
      <c r="D191" s="7" t="str">
        <f t="shared" si="36"/>
        <v>N/A</v>
      </c>
      <c r="E191" s="26">
        <v>12238.653978</v>
      </c>
      <c r="F191" s="7" t="str">
        <f t="shared" si="37"/>
        <v>N/A</v>
      </c>
      <c r="G191" s="26">
        <v>13689.467850000001</v>
      </c>
      <c r="H191" s="7" t="str">
        <f t="shared" si="38"/>
        <v>N/A</v>
      </c>
      <c r="I191" s="8">
        <v>19.12</v>
      </c>
      <c r="J191" s="8">
        <v>11.85</v>
      </c>
      <c r="K191" s="25" t="s">
        <v>736</v>
      </c>
      <c r="L191" s="91" t="str">
        <f t="shared" si="39"/>
        <v>Yes</v>
      </c>
    </row>
    <row r="192" spans="1:12" x14ac:dyDescent="0.25">
      <c r="A192" s="122" t="s">
        <v>1475</v>
      </c>
      <c r="B192" s="21" t="s">
        <v>213</v>
      </c>
      <c r="C192" s="26">
        <v>36428.631323000001</v>
      </c>
      <c r="D192" s="7" t="str">
        <f t="shared" si="36"/>
        <v>N/A</v>
      </c>
      <c r="E192" s="26">
        <v>39013.705800000003</v>
      </c>
      <c r="F192" s="7" t="str">
        <f t="shared" si="37"/>
        <v>N/A</v>
      </c>
      <c r="G192" s="26">
        <v>40193.596652</v>
      </c>
      <c r="H192" s="7" t="str">
        <f t="shared" si="38"/>
        <v>N/A</v>
      </c>
      <c r="I192" s="8">
        <v>7.0960000000000001</v>
      </c>
      <c r="J192" s="8">
        <v>3.024</v>
      </c>
      <c r="K192" s="25" t="s">
        <v>736</v>
      </c>
      <c r="L192" s="91" t="str">
        <f t="shared" si="39"/>
        <v>Yes</v>
      </c>
    </row>
    <row r="193" spans="1:12" x14ac:dyDescent="0.25">
      <c r="A193" s="148" t="s">
        <v>1476</v>
      </c>
      <c r="B193" s="21" t="s">
        <v>213</v>
      </c>
      <c r="C193" s="5">
        <v>24.269775904999999</v>
      </c>
      <c r="D193" s="7" t="str">
        <f t="shared" si="36"/>
        <v>N/A</v>
      </c>
      <c r="E193" s="5">
        <v>27.510599987999999</v>
      </c>
      <c r="F193" s="7" t="str">
        <f t="shared" si="37"/>
        <v>N/A</v>
      </c>
      <c r="G193" s="5">
        <v>28.454600817999999</v>
      </c>
      <c r="H193" s="7" t="str">
        <f t="shared" si="38"/>
        <v>N/A</v>
      </c>
      <c r="I193" s="8">
        <v>13.35</v>
      </c>
      <c r="J193" s="8">
        <v>3.431</v>
      </c>
      <c r="K193" s="25" t="s">
        <v>736</v>
      </c>
      <c r="L193" s="91" t="str">
        <f t="shared" si="39"/>
        <v>Yes</v>
      </c>
    </row>
    <row r="194" spans="1:12" x14ac:dyDescent="0.25">
      <c r="A194" s="148" t="s">
        <v>1477</v>
      </c>
      <c r="B194" s="21" t="s">
        <v>213</v>
      </c>
      <c r="C194" s="5">
        <v>15.745369538</v>
      </c>
      <c r="D194" s="7" t="str">
        <f t="shared" si="36"/>
        <v>N/A</v>
      </c>
      <c r="E194" s="5">
        <v>15.704263357</v>
      </c>
      <c r="F194" s="7" t="str">
        <f t="shared" si="37"/>
        <v>N/A</v>
      </c>
      <c r="G194" s="5">
        <v>15.720690239</v>
      </c>
      <c r="H194" s="7" t="str">
        <f t="shared" si="38"/>
        <v>N/A</v>
      </c>
      <c r="I194" s="8">
        <v>-0.26100000000000001</v>
      </c>
      <c r="J194" s="8">
        <v>0.1046</v>
      </c>
      <c r="K194" s="25" t="s">
        <v>736</v>
      </c>
      <c r="L194" s="91" t="str">
        <f t="shared" si="39"/>
        <v>Yes</v>
      </c>
    </row>
    <row r="195" spans="1:12" x14ac:dyDescent="0.25">
      <c r="A195" s="148" t="s">
        <v>1478</v>
      </c>
      <c r="B195" s="21" t="s">
        <v>213</v>
      </c>
      <c r="C195" s="5">
        <v>41.849130719000001</v>
      </c>
      <c r="D195" s="7" t="str">
        <f t="shared" si="36"/>
        <v>N/A</v>
      </c>
      <c r="E195" s="5">
        <v>55.226633020000001</v>
      </c>
      <c r="F195" s="7" t="str">
        <f t="shared" si="37"/>
        <v>N/A</v>
      </c>
      <c r="G195" s="5">
        <v>56.394595594999998</v>
      </c>
      <c r="H195" s="7" t="str">
        <f t="shared" si="38"/>
        <v>N/A</v>
      </c>
      <c r="I195" s="8">
        <v>31.97</v>
      </c>
      <c r="J195" s="8">
        <v>2.1150000000000002</v>
      </c>
      <c r="K195" s="25" t="s">
        <v>736</v>
      </c>
      <c r="L195" s="91" t="str">
        <f t="shared" si="39"/>
        <v>Yes</v>
      </c>
    </row>
    <row r="196" spans="1:12" x14ac:dyDescent="0.25">
      <c r="A196" s="122" t="s">
        <v>1387</v>
      </c>
      <c r="B196" s="21" t="s">
        <v>213</v>
      </c>
      <c r="C196" s="26">
        <v>251388918</v>
      </c>
      <c r="D196" s="7" t="str">
        <f t="shared" si="36"/>
        <v>N/A</v>
      </c>
      <c r="E196" s="26">
        <v>265967989</v>
      </c>
      <c r="F196" s="7" t="str">
        <f t="shared" si="37"/>
        <v>N/A</v>
      </c>
      <c r="G196" s="26">
        <v>293608221</v>
      </c>
      <c r="H196" s="7" t="str">
        <f t="shared" si="38"/>
        <v>N/A</v>
      </c>
      <c r="I196" s="8">
        <v>5.7990000000000004</v>
      </c>
      <c r="J196" s="8">
        <v>10.39</v>
      </c>
      <c r="K196" s="25" t="s">
        <v>736</v>
      </c>
      <c r="L196" s="91" t="str">
        <f t="shared" si="39"/>
        <v>Yes</v>
      </c>
    </row>
    <row r="197" spans="1:12" x14ac:dyDescent="0.25">
      <c r="A197" s="122" t="s">
        <v>1479</v>
      </c>
      <c r="B197" s="21" t="s">
        <v>213</v>
      </c>
      <c r="C197" s="22">
        <v>9937</v>
      </c>
      <c r="D197" s="7" t="str">
        <f t="shared" si="36"/>
        <v>N/A</v>
      </c>
      <c r="E197" s="22">
        <v>9398</v>
      </c>
      <c r="F197" s="7" t="str">
        <f t="shared" si="37"/>
        <v>N/A</v>
      </c>
      <c r="G197" s="22">
        <v>9752</v>
      </c>
      <c r="H197" s="7" t="str">
        <f t="shared" si="38"/>
        <v>N/A</v>
      </c>
      <c r="I197" s="8">
        <v>-5.42</v>
      </c>
      <c r="J197" s="8">
        <v>3.7669999999999999</v>
      </c>
      <c r="K197" s="25" t="s">
        <v>736</v>
      </c>
      <c r="L197" s="91" t="str">
        <f t="shared" si="39"/>
        <v>Yes</v>
      </c>
    </row>
    <row r="198" spans="1:12" ht="25" x14ac:dyDescent="0.25">
      <c r="A198" s="122" t="s">
        <v>1480</v>
      </c>
      <c r="B198" s="21" t="s">
        <v>213</v>
      </c>
      <c r="C198" s="26">
        <v>25298.270906999998</v>
      </c>
      <c r="D198" s="7" t="str">
        <f t="shared" si="36"/>
        <v>N/A</v>
      </c>
      <c r="E198" s="26">
        <v>28300.488294999999</v>
      </c>
      <c r="F198" s="7" t="str">
        <f t="shared" si="37"/>
        <v>N/A</v>
      </c>
      <c r="G198" s="26">
        <v>30107.487797000002</v>
      </c>
      <c r="H198" s="7" t="str">
        <f t="shared" si="38"/>
        <v>N/A</v>
      </c>
      <c r="I198" s="8">
        <v>11.87</v>
      </c>
      <c r="J198" s="8">
        <v>6.3849999999999998</v>
      </c>
      <c r="K198" s="25" t="s">
        <v>736</v>
      </c>
      <c r="L198" s="91" t="str">
        <f t="shared" si="39"/>
        <v>Yes</v>
      </c>
    </row>
    <row r="199" spans="1:12" ht="25" x14ac:dyDescent="0.25">
      <c r="A199" s="122" t="s">
        <v>1481</v>
      </c>
      <c r="B199" s="21" t="s">
        <v>213</v>
      </c>
      <c r="C199" s="26">
        <v>10096.646546</v>
      </c>
      <c r="D199" s="7" t="str">
        <f t="shared" si="36"/>
        <v>N/A</v>
      </c>
      <c r="E199" s="26">
        <v>11970.260775999999</v>
      </c>
      <c r="F199" s="7" t="str">
        <f t="shared" si="37"/>
        <v>N/A</v>
      </c>
      <c r="G199" s="26">
        <v>13412.711957</v>
      </c>
      <c r="H199" s="7" t="str">
        <f t="shared" si="38"/>
        <v>N/A</v>
      </c>
      <c r="I199" s="8">
        <v>18.559999999999999</v>
      </c>
      <c r="J199" s="8">
        <v>12.05</v>
      </c>
      <c r="K199" s="25" t="s">
        <v>736</v>
      </c>
      <c r="L199" s="91" t="str">
        <f t="shared" si="39"/>
        <v>Yes</v>
      </c>
    </row>
    <row r="200" spans="1:12" ht="25" x14ac:dyDescent="0.25">
      <c r="A200" s="122" t="s">
        <v>1482</v>
      </c>
      <c r="B200" s="21" t="s">
        <v>213</v>
      </c>
      <c r="C200" s="26">
        <v>36616.755618000003</v>
      </c>
      <c r="D200" s="7" t="str">
        <f t="shared" si="36"/>
        <v>N/A</v>
      </c>
      <c r="E200" s="26">
        <v>39070.998587000002</v>
      </c>
      <c r="F200" s="7" t="str">
        <f t="shared" si="37"/>
        <v>N/A</v>
      </c>
      <c r="G200" s="26">
        <v>40231.791468000003</v>
      </c>
      <c r="H200" s="7" t="str">
        <f t="shared" si="38"/>
        <v>N/A</v>
      </c>
      <c r="I200" s="8">
        <v>6.7030000000000003</v>
      </c>
      <c r="J200" s="8">
        <v>2.9710000000000001</v>
      </c>
      <c r="K200" s="25" t="s">
        <v>736</v>
      </c>
      <c r="L200" s="91" t="str">
        <f t="shared" si="39"/>
        <v>Yes</v>
      </c>
    </row>
    <row r="201" spans="1:12" ht="25" x14ac:dyDescent="0.25">
      <c r="A201" s="122" t="s">
        <v>1483</v>
      </c>
      <c r="B201" s="21" t="s">
        <v>213</v>
      </c>
      <c r="C201" s="5">
        <v>23.790940432999999</v>
      </c>
      <c r="D201" s="7" t="str">
        <f t="shared" si="36"/>
        <v>N/A</v>
      </c>
      <c r="E201" s="5">
        <v>27.292792007999999</v>
      </c>
      <c r="F201" s="7" t="str">
        <f t="shared" si="37"/>
        <v>N/A</v>
      </c>
      <c r="G201" s="5">
        <v>28.280602036000001</v>
      </c>
      <c r="H201" s="7" t="str">
        <f t="shared" si="38"/>
        <v>N/A</v>
      </c>
      <c r="I201" s="8">
        <v>14.72</v>
      </c>
      <c r="J201" s="8">
        <v>3.6190000000000002</v>
      </c>
      <c r="K201" s="25" t="s">
        <v>736</v>
      </c>
      <c r="L201" s="91" t="str">
        <f t="shared" si="39"/>
        <v>Yes</v>
      </c>
    </row>
    <row r="202" spans="1:12" ht="25" x14ac:dyDescent="0.25">
      <c r="A202" s="122" t="s">
        <v>1484</v>
      </c>
      <c r="B202" s="21" t="s">
        <v>213</v>
      </c>
      <c r="C202" s="5">
        <v>15.252652401000001</v>
      </c>
      <c r="D202" s="7" t="str">
        <f t="shared" si="36"/>
        <v>N/A</v>
      </c>
      <c r="E202" s="5">
        <v>15.505002283</v>
      </c>
      <c r="F202" s="7" t="str">
        <f t="shared" si="37"/>
        <v>N/A</v>
      </c>
      <c r="G202" s="5">
        <v>15.564202334999999</v>
      </c>
      <c r="H202" s="7" t="str">
        <f t="shared" si="38"/>
        <v>N/A</v>
      </c>
      <c r="I202" s="8">
        <v>1.6539999999999999</v>
      </c>
      <c r="J202" s="8">
        <v>0.38179999999999997</v>
      </c>
      <c r="K202" s="25" t="s">
        <v>736</v>
      </c>
      <c r="L202" s="91" t="str">
        <f t="shared" si="39"/>
        <v>Yes</v>
      </c>
    </row>
    <row r="203" spans="1:12" ht="25" x14ac:dyDescent="0.25">
      <c r="A203" s="150" t="s">
        <v>1485</v>
      </c>
      <c r="B203" s="99" t="s">
        <v>213</v>
      </c>
      <c r="C203" s="100">
        <v>41.434494798999999</v>
      </c>
      <c r="D203" s="130" t="str">
        <f t="shared" si="36"/>
        <v>N/A</v>
      </c>
      <c r="E203" s="100">
        <v>54.964573424999998</v>
      </c>
      <c r="F203" s="130" t="str">
        <f t="shared" si="37"/>
        <v>N/A</v>
      </c>
      <c r="G203" s="100">
        <v>56.181750878999999</v>
      </c>
      <c r="H203" s="130" t="str">
        <f t="shared" si="38"/>
        <v>N/A</v>
      </c>
      <c r="I203" s="131">
        <v>32.65</v>
      </c>
      <c r="J203" s="131">
        <v>2.214</v>
      </c>
      <c r="K203" s="144" t="s">
        <v>736</v>
      </c>
      <c r="L203" s="102" t="str">
        <f t="shared" si="39"/>
        <v>Yes</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152328</v>
      </c>
      <c r="D6" s="7" t="str">
        <f>IF($B6="N/A","N/A",IF(C6&gt;10,"No",IF(C6&lt;-10,"No","Yes")))</f>
        <v>N/A</v>
      </c>
      <c r="E6" s="22">
        <v>51669</v>
      </c>
      <c r="F6" s="7" t="str">
        <f>IF($B6="N/A","N/A",IF(E6&gt;10,"No",IF(E6&lt;-10,"No","Yes")))</f>
        <v>N/A</v>
      </c>
      <c r="G6" s="22">
        <v>53510</v>
      </c>
      <c r="H6" s="7" t="str">
        <f>IF($B6="N/A","N/A",IF(G6&gt;10,"No",IF(G6&lt;-10,"No","Yes")))</f>
        <v>N/A</v>
      </c>
      <c r="I6" s="8">
        <v>-66.099999999999994</v>
      </c>
      <c r="J6" s="8">
        <v>3.5630000000000002</v>
      </c>
      <c r="K6" s="25" t="s">
        <v>736</v>
      </c>
      <c r="L6" s="91" t="str">
        <f t="shared" ref="L6:L46" si="0">IF(J6="Div by 0", "N/A", IF(K6="N/A","N/A", IF(J6&gt;VALUE(MID(K6,1,2)), "No", IF(J6&lt;-1*VALUE(MID(K6,1,2)), "No", "Yes"))))</f>
        <v>Yes</v>
      </c>
    </row>
    <row r="7" spans="1:12" x14ac:dyDescent="0.25">
      <c r="A7" s="148" t="s">
        <v>10</v>
      </c>
      <c r="B7" s="21" t="s">
        <v>213</v>
      </c>
      <c r="C7" s="22">
        <v>129084</v>
      </c>
      <c r="D7" s="7" t="str">
        <f>IF($B7="N/A","N/A",IF(C7&gt;10,"No",IF(C7&lt;-10,"No","Yes")))</f>
        <v>N/A</v>
      </c>
      <c r="E7" s="22">
        <v>47597</v>
      </c>
      <c r="F7" s="7" t="str">
        <f>IF($B7="N/A","N/A",IF(E7&gt;10,"No",IF(E7&lt;-10,"No","Yes")))</f>
        <v>N/A</v>
      </c>
      <c r="G7" s="22">
        <v>48485</v>
      </c>
      <c r="H7" s="7" t="str">
        <f>IF($B7="N/A","N/A",IF(G7&gt;10,"No",IF(G7&lt;-10,"No","Yes")))</f>
        <v>N/A</v>
      </c>
      <c r="I7" s="8">
        <v>-63.1</v>
      </c>
      <c r="J7" s="8">
        <v>1.8660000000000001</v>
      </c>
      <c r="K7" s="25" t="s">
        <v>736</v>
      </c>
      <c r="L7" s="91" t="str">
        <f t="shared" si="0"/>
        <v>Yes</v>
      </c>
    </row>
    <row r="8" spans="1:12" x14ac:dyDescent="0.25">
      <c r="A8" s="148" t="s">
        <v>91</v>
      </c>
      <c r="B8" s="5" t="s">
        <v>297</v>
      </c>
      <c r="C8" s="4">
        <v>84.740822436000002</v>
      </c>
      <c r="D8" s="7" t="str">
        <f>IF($B8="N/A","N/A",IF(C8&gt;90,"No",IF(C8&lt;65,"No","Yes")))</f>
        <v>Yes</v>
      </c>
      <c r="E8" s="4">
        <v>92.119065590999995</v>
      </c>
      <c r="F8" s="7" t="str">
        <f>IF($B8="N/A","N/A",IF(E8&gt;90,"No",IF(E8&lt;65,"No","Yes")))</f>
        <v>No</v>
      </c>
      <c r="G8" s="4">
        <v>90.609231918999996</v>
      </c>
      <c r="H8" s="7" t="str">
        <f>IF($B8="N/A","N/A",IF(G8&gt;90,"No",IF(G8&lt;65,"No","Yes")))</f>
        <v>No</v>
      </c>
      <c r="I8" s="8">
        <v>8.7070000000000007</v>
      </c>
      <c r="J8" s="8">
        <v>-1.64</v>
      </c>
      <c r="K8" s="25" t="s">
        <v>736</v>
      </c>
      <c r="L8" s="91" t="str">
        <f t="shared" si="0"/>
        <v>Yes</v>
      </c>
    </row>
    <row r="9" spans="1:12" x14ac:dyDescent="0.25">
      <c r="A9" s="148" t="s">
        <v>92</v>
      </c>
      <c r="B9" s="5" t="s">
        <v>298</v>
      </c>
      <c r="C9" s="4">
        <v>94.777190465000004</v>
      </c>
      <c r="D9" s="7" t="str">
        <f>IF($B9="N/A","N/A",IF(C9&gt;100,"No",IF(C9&lt;90,"No","Yes")))</f>
        <v>Yes</v>
      </c>
      <c r="E9" s="4">
        <v>94.342217009999999</v>
      </c>
      <c r="F9" s="7" t="str">
        <f>IF($B9="N/A","N/A",IF(E9&gt;100,"No",IF(E9&lt;90,"No","Yes")))</f>
        <v>Yes</v>
      </c>
      <c r="G9" s="4">
        <v>93.379361360999994</v>
      </c>
      <c r="H9" s="7" t="str">
        <f>IF($B9="N/A","N/A",IF(G9&gt;100,"No",IF(G9&lt;90,"No","Yes")))</f>
        <v>Yes</v>
      </c>
      <c r="I9" s="8">
        <v>-0.45900000000000002</v>
      </c>
      <c r="J9" s="8">
        <v>-1.02</v>
      </c>
      <c r="K9" s="25" t="s">
        <v>736</v>
      </c>
      <c r="L9" s="91" t="str">
        <f t="shared" si="0"/>
        <v>Yes</v>
      </c>
    </row>
    <row r="10" spans="1:12" x14ac:dyDescent="0.25">
      <c r="A10" s="148" t="s">
        <v>93</v>
      </c>
      <c r="B10" s="5" t="s">
        <v>299</v>
      </c>
      <c r="C10" s="4">
        <v>89.569840776000007</v>
      </c>
      <c r="D10" s="7" t="str">
        <f>IF($B10="N/A","N/A",IF(C10&gt;100,"No",IF(C10&lt;85,"No","Yes")))</f>
        <v>Yes</v>
      </c>
      <c r="E10" s="4">
        <v>93.231251087999993</v>
      </c>
      <c r="F10" s="7" t="str">
        <f>IF($B10="N/A","N/A",IF(E10&gt;100,"No",IF(E10&lt;85,"No","Yes")))</f>
        <v>Yes</v>
      </c>
      <c r="G10" s="4">
        <v>90.296517101000006</v>
      </c>
      <c r="H10" s="7" t="str">
        <f>IF($B10="N/A","N/A",IF(G10&gt;100,"No",IF(G10&lt;85,"No","Yes")))</f>
        <v>Yes</v>
      </c>
      <c r="I10" s="8">
        <v>4.0880000000000001</v>
      </c>
      <c r="J10" s="8">
        <v>-3.15</v>
      </c>
      <c r="K10" s="25" t="s">
        <v>736</v>
      </c>
      <c r="L10" s="91" t="str">
        <f t="shared" si="0"/>
        <v>Yes</v>
      </c>
    </row>
    <row r="11" spans="1:12" x14ac:dyDescent="0.25">
      <c r="A11" s="148" t="s">
        <v>94</v>
      </c>
      <c r="B11" s="5" t="s">
        <v>300</v>
      </c>
      <c r="C11" s="4">
        <v>76.427640655999994</v>
      </c>
      <c r="D11" s="7" t="str">
        <f>IF($B11="N/A","N/A",IF(C11&gt;100,"No",IF(C11&lt;80,"No","Yes")))</f>
        <v>No</v>
      </c>
      <c r="E11" s="4">
        <v>45.964642583</v>
      </c>
      <c r="F11" s="7" t="str">
        <f>IF($B11="N/A","N/A",IF(E11&gt;100,"No",IF(E11&lt;80,"No","Yes")))</f>
        <v>No</v>
      </c>
      <c r="G11" s="4">
        <v>63.973313566000002</v>
      </c>
      <c r="H11" s="7" t="str">
        <f>IF($B11="N/A","N/A",IF(G11&gt;100,"No",IF(G11&lt;80,"No","Yes")))</f>
        <v>No</v>
      </c>
      <c r="I11" s="8">
        <v>-39.9</v>
      </c>
      <c r="J11" s="8">
        <v>39.18</v>
      </c>
      <c r="K11" s="25" t="s">
        <v>736</v>
      </c>
      <c r="L11" s="91" t="str">
        <f t="shared" si="0"/>
        <v>No</v>
      </c>
    </row>
    <row r="12" spans="1:12" x14ac:dyDescent="0.25">
      <c r="A12" s="148" t="s">
        <v>95</v>
      </c>
      <c r="B12" s="5" t="s">
        <v>300</v>
      </c>
      <c r="C12" s="4">
        <v>84.088022530000003</v>
      </c>
      <c r="D12" s="7" t="str">
        <f>IF($B12="N/A","N/A",IF(C12&gt;100,"No",IF(C12&lt;80,"No","Yes")))</f>
        <v>Yes</v>
      </c>
      <c r="E12" s="4">
        <v>84.395024500999995</v>
      </c>
      <c r="F12" s="7" t="str">
        <f>IF($B12="N/A","N/A",IF(E12&gt;100,"No",IF(E12&lt;80,"No","Yes")))</f>
        <v>Yes</v>
      </c>
      <c r="G12" s="4">
        <v>80.531732418999994</v>
      </c>
      <c r="H12" s="7" t="str">
        <f>IF($B12="N/A","N/A",IF(G12&gt;100,"No",IF(G12&lt;80,"No","Yes")))</f>
        <v>Yes</v>
      </c>
      <c r="I12" s="8">
        <v>0.36509999999999998</v>
      </c>
      <c r="J12" s="8">
        <v>-4.58</v>
      </c>
      <c r="K12" s="25" t="s">
        <v>736</v>
      </c>
      <c r="L12" s="91" t="str">
        <f t="shared" si="0"/>
        <v>Yes</v>
      </c>
    </row>
    <row r="13" spans="1:12" x14ac:dyDescent="0.25">
      <c r="A13" s="90" t="s">
        <v>96</v>
      </c>
      <c r="B13" s="21" t="s">
        <v>213</v>
      </c>
      <c r="C13" s="22">
        <v>87134.91</v>
      </c>
      <c r="D13" s="7" t="str">
        <f t="shared" ref="D13:D44" si="1">IF($B13="N/A","N/A",IF(C13&gt;10,"No",IF(C13&lt;-10,"No","Yes")))</f>
        <v>N/A</v>
      </c>
      <c r="E13" s="22">
        <v>39394.99</v>
      </c>
      <c r="F13" s="7" t="str">
        <f t="shared" ref="F13:F44" si="2">IF($B13="N/A","N/A",IF(E13&gt;10,"No",IF(E13&lt;-10,"No","Yes")))</f>
        <v>N/A</v>
      </c>
      <c r="G13" s="22">
        <v>40599.800000000003</v>
      </c>
      <c r="H13" s="7" t="str">
        <f t="shared" ref="H13:H44" si="3">IF($B13="N/A","N/A",IF(G13&gt;10,"No",IF(G13&lt;-10,"No","Yes")))</f>
        <v>N/A</v>
      </c>
      <c r="I13" s="8">
        <v>-54.8</v>
      </c>
      <c r="J13" s="8">
        <v>3.0579999999999998</v>
      </c>
      <c r="K13" s="25" t="s">
        <v>736</v>
      </c>
      <c r="L13" s="91" t="str">
        <f t="shared" si="0"/>
        <v>Yes</v>
      </c>
    </row>
    <row r="14" spans="1:12" x14ac:dyDescent="0.25">
      <c r="A14" s="90" t="s">
        <v>100</v>
      </c>
      <c r="B14" s="21" t="s">
        <v>213</v>
      </c>
      <c r="C14" s="22">
        <v>28567</v>
      </c>
      <c r="D14" s="7" t="str">
        <f t="shared" si="1"/>
        <v>N/A</v>
      </c>
      <c r="E14" s="22">
        <v>24727</v>
      </c>
      <c r="F14" s="7" t="str">
        <f t="shared" si="2"/>
        <v>N/A</v>
      </c>
      <c r="G14" s="22">
        <v>24333</v>
      </c>
      <c r="H14" s="7" t="str">
        <f t="shared" si="3"/>
        <v>N/A</v>
      </c>
      <c r="I14" s="8">
        <v>-13.4</v>
      </c>
      <c r="J14" s="8">
        <v>-1.59</v>
      </c>
      <c r="K14" s="25" t="s">
        <v>736</v>
      </c>
      <c r="L14" s="91" t="str">
        <f t="shared" si="0"/>
        <v>Yes</v>
      </c>
    </row>
    <row r="15" spans="1:12" x14ac:dyDescent="0.25">
      <c r="A15" s="90" t="s">
        <v>976</v>
      </c>
      <c r="B15" s="21" t="s">
        <v>213</v>
      </c>
      <c r="C15" s="22">
        <v>5859</v>
      </c>
      <c r="D15" s="7" t="str">
        <f t="shared" si="1"/>
        <v>N/A</v>
      </c>
      <c r="E15" s="22">
        <v>3308</v>
      </c>
      <c r="F15" s="7" t="str">
        <f t="shared" si="2"/>
        <v>N/A</v>
      </c>
      <c r="G15" s="22">
        <v>3368</v>
      </c>
      <c r="H15" s="7" t="str">
        <f t="shared" si="3"/>
        <v>N/A</v>
      </c>
      <c r="I15" s="8">
        <v>-43.5</v>
      </c>
      <c r="J15" s="8">
        <v>1.8140000000000001</v>
      </c>
      <c r="K15" s="25" t="s">
        <v>736</v>
      </c>
      <c r="L15" s="91" t="str">
        <f t="shared" si="0"/>
        <v>Yes</v>
      </c>
    </row>
    <row r="16" spans="1:12" x14ac:dyDescent="0.25">
      <c r="A16" s="90" t="s">
        <v>977</v>
      </c>
      <c r="B16" s="21" t="s">
        <v>213</v>
      </c>
      <c r="C16" s="22">
        <v>1200</v>
      </c>
      <c r="D16" s="7" t="str">
        <f t="shared" si="1"/>
        <v>N/A</v>
      </c>
      <c r="E16" s="22">
        <v>698</v>
      </c>
      <c r="F16" s="7" t="str">
        <f t="shared" si="2"/>
        <v>N/A</v>
      </c>
      <c r="G16" s="22">
        <v>622</v>
      </c>
      <c r="H16" s="7" t="str">
        <f t="shared" si="3"/>
        <v>N/A</v>
      </c>
      <c r="I16" s="8">
        <v>-41.8</v>
      </c>
      <c r="J16" s="8">
        <v>-10.9</v>
      </c>
      <c r="K16" s="25" t="s">
        <v>736</v>
      </c>
      <c r="L16" s="91" t="str">
        <f t="shared" si="0"/>
        <v>Yes</v>
      </c>
    </row>
    <row r="17" spans="1:12" x14ac:dyDescent="0.25">
      <c r="A17" s="90" t="s">
        <v>978</v>
      </c>
      <c r="B17" s="21" t="s">
        <v>213</v>
      </c>
      <c r="C17" s="22">
        <v>1610</v>
      </c>
      <c r="D17" s="7" t="str">
        <f t="shared" si="1"/>
        <v>N/A</v>
      </c>
      <c r="E17" s="22">
        <v>1677</v>
      </c>
      <c r="F17" s="7" t="str">
        <f t="shared" si="2"/>
        <v>N/A</v>
      </c>
      <c r="G17" s="22">
        <v>1815</v>
      </c>
      <c r="H17" s="7" t="str">
        <f t="shared" si="3"/>
        <v>N/A</v>
      </c>
      <c r="I17" s="8">
        <v>4.1609999999999996</v>
      </c>
      <c r="J17" s="8">
        <v>8.2289999999999992</v>
      </c>
      <c r="K17" s="25" t="s">
        <v>736</v>
      </c>
      <c r="L17" s="91" t="str">
        <f t="shared" si="0"/>
        <v>Yes</v>
      </c>
    </row>
    <row r="18" spans="1:12" x14ac:dyDescent="0.25">
      <c r="A18" s="90" t="s">
        <v>979</v>
      </c>
      <c r="B18" s="21" t="s">
        <v>213</v>
      </c>
      <c r="C18" s="22">
        <v>19898</v>
      </c>
      <c r="D18" s="7" t="str">
        <f t="shared" si="1"/>
        <v>N/A</v>
      </c>
      <c r="E18" s="22">
        <v>19044</v>
      </c>
      <c r="F18" s="7" t="str">
        <f t="shared" si="2"/>
        <v>N/A</v>
      </c>
      <c r="G18" s="22">
        <v>18528</v>
      </c>
      <c r="H18" s="7" t="str">
        <f t="shared" si="3"/>
        <v>N/A</v>
      </c>
      <c r="I18" s="8">
        <v>-4.29</v>
      </c>
      <c r="J18" s="8">
        <v>-2.71</v>
      </c>
      <c r="K18" s="25" t="s">
        <v>736</v>
      </c>
      <c r="L18" s="91" t="str">
        <f t="shared" si="0"/>
        <v>Yes</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35359</v>
      </c>
      <c r="D20" s="7" t="str">
        <f t="shared" si="1"/>
        <v>N/A</v>
      </c>
      <c r="E20" s="22">
        <v>22988</v>
      </c>
      <c r="F20" s="7" t="str">
        <f t="shared" si="2"/>
        <v>N/A</v>
      </c>
      <c r="G20" s="22">
        <v>25496</v>
      </c>
      <c r="H20" s="7" t="str">
        <f t="shared" si="3"/>
        <v>N/A</v>
      </c>
      <c r="I20" s="8">
        <v>-35</v>
      </c>
      <c r="J20" s="8">
        <v>10.91</v>
      </c>
      <c r="K20" s="25" t="s">
        <v>736</v>
      </c>
      <c r="L20" s="91" t="str">
        <f t="shared" si="0"/>
        <v>Yes</v>
      </c>
    </row>
    <row r="21" spans="1:12" x14ac:dyDescent="0.25">
      <c r="A21" s="90" t="s">
        <v>981</v>
      </c>
      <c r="B21" s="21" t="s">
        <v>213</v>
      </c>
      <c r="C21" s="22">
        <v>20717</v>
      </c>
      <c r="D21" s="7" t="str">
        <f t="shared" si="1"/>
        <v>N/A</v>
      </c>
      <c r="E21" s="22">
        <v>9959</v>
      </c>
      <c r="F21" s="7" t="str">
        <f t="shared" si="2"/>
        <v>N/A</v>
      </c>
      <c r="G21" s="22">
        <v>12631</v>
      </c>
      <c r="H21" s="7" t="str">
        <f t="shared" si="3"/>
        <v>N/A</v>
      </c>
      <c r="I21" s="8">
        <v>-51.9</v>
      </c>
      <c r="J21" s="8">
        <v>26.83</v>
      </c>
      <c r="K21" s="25" t="s">
        <v>736</v>
      </c>
      <c r="L21" s="91" t="str">
        <f t="shared" si="0"/>
        <v>Yes</v>
      </c>
    </row>
    <row r="22" spans="1:12" x14ac:dyDescent="0.25">
      <c r="A22" s="90" t="s">
        <v>982</v>
      </c>
      <c r="B22" s="21" t="s">
        <v>213</v>
      </c>
      <c r="C22" s="22">
        <v>3751</v>
      </c>
      <c r="D22" s="7" t="str">
        <f t="shared" si="1"/>
        <v>N/A</v>
      </c>
      <c r="E22" s="22">
        <v>2607</v>
      </c>
      <c r="F22" s="7" t="str">
        <f t="shared" si="2"/>
        <v>N/A</v>
      </c>
      <c r="G22" s="22">
        <v>1894</v>
      </c>
      <c r="H22" s="7" t="str">
        <f t="shared" si="3"/>
        <v>N/A</v>
      </c>
      <c r="I22" s="8">
        <v>-30.5</v>
      </c>
      <c r="J22" s="8">
        <v>-27.3</v>
      </c>
      <c r="K22" s="25" t="s">
        <v>736</v>
      </c>
      <c r="L22" s="91" t="str">
        <f t="shared" si="0"/>
        <v>Yes</v>
      </c>
    </row>
    <row r="23" spans="1:12" x14ac:dyDescent="0.25">
      <c r="A23" s="90" t="s">
        <v>983</v>
      </c>
      <c r="B23" s="21" t="s">
        <v>213</v>
      </c>
      <c r="C23" s="22">
        <v>3177</v>
      </c>
      <c r="D23" s="7" t="str">
        <f>IF($B23="N/A","N/A",IF(C23&gt;10,"No",IF(C23&lt;-10,"No","Yes")))</f>
        <v>N/A</v>
      </c>
      <c r="E23" s="22">
        <v>2445</v>
      </c>
      <c r="F23" s="7" t="str">
        <f t="shared" si="2"/>
        <v>N/A</v>
      </c>
      <c r="G23" s="22">
        <v>2474</v>
      </c>
      <c r="H23" s="7" t="str">
        <f t="shared" si="3"/>
        <v>N/A</v>
      </c>
      <c r="I23" s="8">
        <v>-23</v>
      </c>
      <c r="J23" s="8">
        <v>1.1859999999999999</v>
      </c>
      <c r="K23" s="25" t="s">
        <v>736</v>
      </c>
      <c r="L23" s="91" t="str">
        <f t="shared" si="0"/>
        <v>Yes</v>
      </c>
    </row>
    <row r="24" spans="1:12" x14ac:dyDescent="0.25">
      <c r="A24" s="90" t="s">
        <v>984</v>
      </c>
      <c r="B24" s="21" t="s">
        <v>213</v>
      </c>
      <c r="C24" s="22">
        <v>7714</v>
      </c>
      <c r="D24" s="7" t="str">
        <f t="shared" si="1"/>
        <v>N/A</v>
      </c>
      <c r="E24" s="22">
        <v>7977</v>
      </c>
      <c r="F24" s="7" t="str">
        <f t="shared" si="2"/>
        <v>N/A</v>
      </c>
      <c r="G24" s="22">
        <v>8497</v>
      </c>
      <c r="H24" s="7" t="str">
        <f t="shared" si="3"/>
        <v>N/A</v>
      </c>
      <c r="I24" s="8">
        <v>3.4089999999999998</v>
      </c>
      <c r="J24" s="8">
        <v>6.5190000000000001</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52184</v>
      </c>
      <c r="D26" s="7" t="str">
        <f t="shared" si="1"/>
        <v>N/A</v>
      </c>
      <c r="E26" s="22">
        <v>1301</v>
      </c>
      <c r="F26" s="7" t="str">
        <f t="shared" si="2"/>
        <v>N/A</v>
      </c>
      <c r="G26" s="22">
        <v>1349</v>
      </c>
      <c r="H26" s="7" t="str">
        <f t="shared" si="3"/>
        <v>N/A</v>
      </c>
      <c r="I26" s="8">
        <v>-97.5</v>
      </c>
      <c r="J26" s="8">
        <v>3.6890000000000001</v>
      </c>
      <c r="K26" s="25" t="s">
        <v>736</v>
      </c>
      <c r="L26" s="91" t="str">
        <f t="shared" si="0"/>
        <v>Yes</v>
      </c>
    </row>
    <row r="27" spans="1:12" x14ac:dyDescent="0.25">
      <c r="A27" s="90" t="s">
        <v>986</v>
      </c>
      <c r="B27" s="21" t="s">
        <v>213</v>
      </c>
      <c r="C27" s="22">
        <v>9090</v>
      </c>
      <c r="D27" s="7" t="str">
        <f t="shared" si="1"/>
        <v>N/A</v>
      </c>
      <c r="E27" s="22">
        <v>156</v>
      </c>
      <c r="F27" s="7" t="str">
        <f t="shared" si="2"/>
        <v>N/A</v>
      </c>
      <c r="G27" s="22">
        <v>145</v>
      </c>
      <c r="H27" s="7" t="str">
        <f t="shared" si="3"/>
        <v>N/A</v>
      </c>
      <c r="I27" s="8">
        <v>-98.3</v>
      </c>
      <c r="J27" s="8">
        <v>-7.05</v>
      </c>
      <c r="K27" s="25" t="s">
        <v>736</v>
      </c>
      <c r="L27" s="91" t="str">
        <f t="shared" si="0"/>
        <v>Yes</v>
      </c>
    </row>
    <row r="28" spans="1:12" x14ac:dyDescent="0.25">
      <c r="A28" s="90" t="s">
        <v>987</v>
      </c>
      <c r="B28" s="21" t="s">
        <v>213</v>
      </c>
      <c r="C28" s="22">
        <v>0</v>
      </c>
      <c r="D28" s="7" t="str">
        <f t="shared" si="1"/>
        <v>N/A</v>
      </c>
      <c r="E28" s="22">
        <v>0</v>
      </c>
      <c r="F28" s="7" t="str">
        <f t="shared" si="2"/>
        <v>N/A</v>
      </c>
      <c r="G28" s="22">
        <v>0</v>
      </c>
      <c r="H28" s="7" t="str">
        <f t="shared" si="3"/>
        <v>N/A</v>
      </c>
      <c r="I28" s="8" t="s">
        <v>1747</v>
      </c>
      <c r="J28" s="8" t="s">
        <v>1747</v>
      </c>
      <c r="K28" s="25" t="s">
        <v>736</v>
      </c>
      <c r="L28" s="91" t="str">
        <f t="shared" si="0"/>
        <v>N/A</v>
      </c>
    </row>
    <row r="29" spans="1:12" x14ac:dyDescent="0.25">
      <c r="A29" s="90" t="s">
        <v>988</v>
      </c>
      <c r="B29" s="21" t="s">
        <v>213</v>
      </c>
      <c r="C29" s="22">
        <v>795</v>
      </c>
      <c r="D29" s="7" t="str">
        <f t="shared" si="1"/>
        <v>N/A</v>
      </c>
      <c r="E29" s="22">
        <v>77</v>
      </c>
      <c r="F29" s="7" t="str">
        <f t="shared" si="2"/>
        <v>N/A</v>
      </c>
      <c r="G29" s="22">
        <v>57</v>
      </c>
      <c r="H29" s="7" t="str">
        <f t="shared" si="3"/>
        <v>N/A</v>
      </c>
      <c r="I29" s="8">
        <v>-90.3</v>
      </c>
      <c r="J29" s="8">
        <v>-26</v>
      </c>
      <c r="K29" s="25" t="s">
        <v>736</v>
      </c>
      <c r="L29" s="91" t="str">
        <f t="shared" si="0"/>
        <v>Yes</v>
      </c>
    </row>
    <row r="30" spans="1:12" x14ac:dyDescent="0.25">
      <c r="A30" s="90" t="s">
        <v>989</v>
      </c>
      <c r="B30" s="21" t="s">
        <v>213</v>
      </c>
      <c r="C30" s="22">
        <v>38999</v>
      </c>
      <c r="D30" s="7" t="str">
        <f t="shared" si="1"/>
        <v>N/A</v>
      </c>
      <c r="E30" s="22">
        <v>851</v>
      </c>
      <c r="F30" s="7" t="str">
        <f t="shared" si="2"/>
        <v>N/A</v>
      </c>
      <c r="G30" s="22">
        <v>885</v>
      </c>
      <c r="H30" s="7" t="str">
        <f t="shared" si="3"/>
        <v>N/A</v>
      </c>
      <c r="I30" s="8">
        <v>-97.8</v>
      </c>
      <c r="J30" s="8">
        <v>3.9950000000000001</v>
      </c>
      <c r="K30" s="25" t="s">
        <v>736</v>
      </c>
      <c r="L30" s="91" t="str">
        <f t="shared" si="0"/>
        <v>Yes</v>
      </c>
    </row>
    <row r="31" spans="1:12" x14ac:dyDescent="0.25">
      <c r="A31" s="90" t="s">
        <v>990</v>
      </c>
      <c r="B31" s="21" t="s">
        <v>213</v>
      </c>
      <c r="C31" s="22">
        <v>1916</v>
      </c>
      <c r="D31" s="7" t="str">
        <f t="shared" si="1"/>
        <v>N/A</v>
      </c>
      <c r="E31" s="22">
        <v>12</v>
      </c>
      <c r="F31" s="7" t="str">
        <f t="shared" si="2"/>
        <v>N/A</v>
      </c>
      <c r="G31" s="22">
        <v>11</v>
      </c>
      <c r="H31" s="7" t="str">
        <f t="shared" si="3"/>
        <v>N/A</v>
      </c>
      <c r="I31" s="8">
        <v>-99.4</v>
      </c>
      <c r="J31" s="8">
        <v>-50</v>
      </c>
      <c r="K31" s="25" t="s">
        <v>736</v>
      </c>
      <c r="L31" s="91" t="str">
        <f t="shared" si="0"/>
        <v>No</v>
      </c>
    </row>
    <row r="32" spans="1:12" x14ac:dyDescent="0.25">
      <c r="A32" s="90" t="s">
        <v>991</v>
      </c>
      <c r="B32" s="21" t="s">
        <v>213</v>
      </c>
      <c r="C32" s="22">
        <v>1384</v>
      </c>
      <c r="D32" s="7" t="str">
        <f t="shared" si="1"/>
        <v>N/A</v>
      </c>
      <c r="E32" s="22">
        <v>205</v>
      </c>
      <c r="F32" s="7" t="str">
        <f t="shared" si="2"/>
        <v>N/A</v>
      </c>
      <c r="G32" s="22">
        <v>256</v>
      </c>
      <c r="H32" s="7" t="str">
        <f t="shared" si="3"/>
        <v>N/A</v>
      </c>
      <c r="I32" s="8">
        <v>-85.2</v>
      </c>
      <c r="J32" s="8">
        <v>24.88</v>
      </c>
      <c r="K32" s="25" t="s">
        <v>736</v>
      </c>
      <c r="L32" s="91" t="str">
        <f t="shared" si="0"/>
        <v>Yes</v>
      </c>
    </row>
    <row r="33" spans="1:12" x14ac:dyDescent="0.25">
      <c r="A33" s="90" t="s">
        <v>992</v>
      </c>
      <c r="B33" s="21" t="s">
        <v>213</v>
      </c>
      <c r="C33" s="22">
        <v>0</v>
      </c>
      <c r="D33" s="7" t="str">
        <f t="shared" si="1"/>
        <v>N/A</v>
      </c>
      <c r="E33" s="22">
        <v>0</v>
      </c>
      <c r="F33" s="7" t="str">
        <f t="shared" si="2"/>
        <v>N/A</v>
      </c>
      <c r="G33" s="22">
        <v>0</v>
      </c>
      <c r="H33" s="7" t="str">
        <f t="shared" si="3"/>
        <v>N/A</v>
      </c>
      <c r="I33" s="8" t="s">
        <v>1747</v>
      </c>
      <c r="J33" s="8" t="s">
        <v>1747</v>
      </c>
      <c r="K33" s="25" t="s">
        <v>736</v>
      </c>
      <c r="L33" s="91" t="str">
        <f t="shared" si="0"/>
        <v>N/A</v>
      </c>
    </row>
    <row r="34" spans="1:12" x14ac:dyDescent="0.25">
      <c r="A34" s="90" t="s">
        <v>105</v>
      </c>
      <c r="B34" s="21" t="s">
        <v>213</v>
      </c>
      <c r="C34" s="22">
        <v>36218</v>
      </c>
      <c r="D34" s="7" t="str">
        <f t="shared" si="1"/>
        <v>N/A</v>
      </c>
      <c r="E34" s="22">
        <v>2653</v>
      </c>
      <c r="F34" s="7" t="str">
        <f t="shared" si="2"/>
        <v>N/A</v>
      </c>
      <c r="G34" s="22">
        <v>2332</v>
      </c>
      <c r="H34" s="7" t="str">
        <f t="shared" si="3"/>
        <v>N/A</v>
      </c>
      <c r="I34" s="8">
        <v>-92.7</v>
      </c>
      <c r="J34" s="8">
        <v>-12.1</v>
      </c>
      <c r="K34" s="25" t="s">
        <v>736</v>
      </c>
      <c r="L34" s="91" t="str">
        <f t="shared" si="0"/>
        <v>Yes</v>
      </c>
    </row>
    <row r="35" spans="1:12" x14ac:dyDescent="0.25">
      <c r="A35" s="90" t="s">
        <v>993</v>
      </c>
      <c r="B35" s="21" t="s">
        <v>213</v>
      </c>
      <c r="C35" s="22">
        <v>12853</v>
      </c>
      <c r="D35" s="7" t="str">
        <f t="shared" si="1"/>
        <v>N/A</v>
      </c>
      <c r="E35" s="22">
        <v>114</v>
      </c>
      <c r="F35" s="7" t="str">
        <f t="shared" si="2"/>
        <v>N/A</v>
      </c>
      <c r="G35" s="22">
        <v>314</v>
      </c>
      <c r="H35" s="7" t="str">
        <f t="shared" si="3"/>
        <v>N/A</v>
      </c>
      <c r="I35" s="8">
        <v>-99.1</v>
      </c>
      <c r="J35" s="8">
        <v>175.4</v>
      </c>
      <c r="K35" s="25" t="s">
        <v>736</v>
      </c>
      <c r="L35" s="91" t="str">
        <f t="shared" si="0"/>
        <v>No</v>
      </c>
    </row>
    <row r="36" spans="1:12" x14ac:dyDescent="0.25">
      <c r="A36" s="90" t="s">
        <v>994</v>
      </c>
      <c r="B36" s="21" t="s">
        <v>213</v>
      </c>
      <c r="C36" s="22">
        <v>0</v>
      </c>
      <c r="D36" s="7" t="str">
        <f t="shared" si="1"/>
        <v>N/A</v>
      </c>
      <c r="E36" s="22">
        <v>0</v>
      </c>
      <c r="F36" s="7" t="str">
        <f t="shared" si="2"/>
        <v>N/A</v>
      </c>
      <c r="G36" s="22">
        <v>0</v>
      </c>
      <c r="H36" s="7" t="str">
        <f t="shared" si="3"/>
        <v>N/A</v>
      </c>
      <c r="I36" s="8" t="s">
        <v>1747</v>
      </c>
      <c r="J36" s="8" t="s">
        <v>1747</v>
      </c>
      <c r="K36" s="25" t="s">
        <v>736</v>
      </c>
      <c r="L36" s="91" t="str">
        <f t="shared" si="0"/>
        <v>N/A</v>
      </c>
    </row>
    <row r="37" spans="1:12" x14ac:dyDescent="0.25">
      <c r="A37" s="90" t="s">
        <v>995</v>
      </c>
      <c r="B37" s="21" t="s">
        <v>213</v>
      </c>
      <c r="C37" s="22">
        <v>5888</v>
      </c>
      <c r="D37" s="7" t="str">
        <f t="shared" si="1"/>
        <v>N/A</v>
      </c>
      <c r="E37" s="22">
        <v>2264</v>
      </c>
      <c r="F37" s="7" t="str">
        <f t="shared" si="2"/>
        <v>N/A</v>
      </c>
      <c r="G37" s="22">
        <v>1738</v>
      </c>
      <c r="H37" s="7" t="str">
        <f t="shared" si="3"/>
        <v>N/A</v>
      </c>
      <c r="I37" s="8">
        <v>-61.5</v>
      </c>
      <c r="J37" s="8">
        <v>-23.2</v>
      </c>
      <c r="K37" s="25" t="s">
        <v>736</v>
      </c>
      <c r="L37" s="91" t="str">
        <f t="shared" si="0"/>
        <v>Yes</v>
      </c>
    </row>
    <row r="38" spans="1:12" x14ac:dyDescent="0.25">
      <c r="A38" s="90" t="s">
        <v>996</v>
      </c>
      <c r="B38" s="21" t="s">
        <v>213</v>
      </c>
      <c r="C38" s="22">
        <v>11495</v>
      </c>
      <c r="D38" s="7" t="str">
        <f t="shared" si="1"/>
        <v>N/A</v>
      </c>
      <c r="E38" s="22">
        <v>243</v>
      </c>
      <c r="F38" s="7" t="str">
        <f t="shared" si="2"/>
        <v>N/A</v>
      </c>
      <c r="G38" s="22">
        <v>218</v>
      </c>
      <c r="H38" s="7" t="str">
        <f t="shared" si="3"/>
        <v>N/A</v>
      </c>
      <c r="I38" s="8">
        <v>-97.9</v>
      </c>
      <c r="J38" s="8">
        <v>-10.3</v>
      </c>
      <c r="K38" s="25" t="s">
        <v>736</v>
      </c>
      <c r="L38" s="91" t="str">
        <f t="shared" si="0"/>
        <v>Yes</v>
      </c>
    </row>
    <row r="39" spans="1:12" x14ac:dyDescent="0.25">
      <c r="A39" s="90" t="s">
        <v>997</v>
      </c>
      <c r="B39" s="21" t="s">
        <v>213</v>
      </c>
      <c r="C39" s="22">
        <v>5982</v>
      </c>
      <c r="D39" s="7" t="str">
        <f t="shared" si="1"/>
        <v>N/A</v>
      </c>
      <c r="E39" s="22">
        <v>32</v>
      </c>
      <c r="F39" s="7" t="str">
        <f t="shared" si="2"/>
        <v>N/A</v>
      </c>
      <c r="G39" s="22">
        <v>62</v>
      </c>
      <c r="H39" s="7" t="str">
        <f t="shared" si="3"/>
        <v>N/A</v>
      </c>
      <c r="I39" s="8">
        <v>-99.5</v>
      </c>
      <c r="J39" s="8">
        <v>93.75</v>
      </c>
      <c r="K39" s="25" t="s">
        <v>736</v>
      </c>
      <c r="L39" s="91" t="str">
        <f t="shared" si="0"/>
        <v>No</v>
      </c>
    </row>
    <row r="40" spans="1:12" x14ac:dyDescent="0.25">
      <c r="A40" s="90" t="s">
        <v>998</v>
      </c>
      <c r="B40" s="21" t="s">
        <v>213</v>
      </c>
      <c r="C40" s="22">
        <v>0</v>
      </c>
      <c r="D40" s="7" t="str">
        <f t="shared" si="1"/>
        <v>N/A</v>
      </c>
      <c r="E40" s="22">
        <v>0</v>
      </c>
      <c r="F40" s="7" t="str">
        <f t="shared" si="2"/>
        <v>N/A</v>
      </c>
      <c r="G40" s="22">
        <v>0</v>
      </c>
      <c r="H40" s="7" t="str">
        <f t="shared" si="3"/>
        <v>N/A</v>
      </c>
      <c r="I40" s="8" t="s">
        <v>1747</v>
      </c>
      <c r="J40" s="8" t="s">
        <v>1747</v>
      </c>
      <c r="K40" s="25" t="s">
        <v>736</v>
      </c>
      <c r="L40" s="91" t="str">
        <f t="shared" si="0"/>
        <v>N/A</v>
      </c>
    </row>
    <row r="41" spans="1:12" x14ac:dyDescent="0.25">
      <c r="A41" s="148" t="s">
        <v>84</v>
      </c>
      <c r="B41" s="21" t="s">
        <v>213</v>
      </c>
      <c r="C41" s="26">
        <v>1975465872</v>
      </c>
      <c r="D41" s="7" t="str">
        <f t="shared" si="1"/>
        <v>N/A</v>
      </c>
      <c r="E41" s="26">
        <v>1715258759</v>
      </c>
      <c r="F41" s="7" t="str">
        <f t="shared" si="2"/>
        <v>N/A</v>
      </c>
      <c r="G41" s="26">
        <v>1947382693</v>
      </c>
      <c r="H41" s="7" t="str">
        <f t="shared" si="3"/>
        <v>N/A</v>
      </c>
      <c r="I41" s="8">
        <v>-13.2</v>
      </c>
      <c r="J41" s="8">
        <v>13.53</v>
      </c>
      <c r="K41" s="25" t="s">
        <v>736</v>
      </c>
      <c r="L41" s="91" t="str">
        <f t="shared" si="0"/>
        <v>Yes</v>
      </c>
    </row>
    <row r="42" spans="1:12" x14ac:dyDescent="0.25">
      <c r="A42" s="148" t="s">
        <v>1486</v>
      </c>
      <c r="B42" s="21" t="s">
        <v>213</v>
      </c>
      <c r="C42" s="26">
        <v>12968.501339</v>
      </c>
      <c r="D42" s="7" t="str">
        <f t="shared" si="1"/>
        <v>N/A</v>
      </c>
      <c r="E42" s="26">
        <v>33197.057403999999</v>
      </c>
      <c r="F42" s="7" t="str">
        <f t="shared" si="2"/>
        <v>N/A</v>
      </c>
      <c r="G42" s="26">
        <v>36392.874098</v>
      </c>
      <c r="H42" s="7" t="str">
        <f t="shared" si="3"/>
        <v>N/A</v>
      </c>
      <c r="I42" s="8">
        <v>156</v>
      </c>
      <c r="J42" s="8">
        <v>9.6270000000000007</v>
      </c>
      <c r="K42" s="25" t="s">
        <v>736</v>
      </c>
      <c r="L42" s="91" t="str">
        <f t="shared" si="0"/>
        <v>Yes</v>
      </c>
    </row>
    <row r="43" spans="1:12" x14ac:dyDescent="0.25">
      <c r="A43" s="148" t="s">
        <v>1487</v>
      </c>
      <c r="B43" s="21" t="s">
        <v>213</v>
      </c>
      <c r="C43" s="26">
        <v>15303.723715</v>
      </c>
      <c r="D43" s="7" t="str">
        <f t="shared" si="1"/>
        <v>N/A</v>
      </c>
      <c r="E43" s="26">
        <v>36037.119124999997</v>
      </c>
      <c r="F43" s="7" t="str">
        <f t="shared" si="2"/>
        <v>N/A</v>
      </c>
      <c r="G43" s="26">
        <v>40164.642528999997</v>
      </c>
      <c r="H43" s="7" t="str">
        <f t="shared" si="3"/>
        <v>N/A</v>
      </c>
      <c r="I43" s="8">
        <v>135.5</v>
      </c>
      <c r="J43" s="8">
        <v>11.45</v>
      </c>
      <c r="K43" s="25" t="s">
        <v>736</v>
      </c>
      <c r="L43" s="91" t="str">
        <f t="shared" si="0"/>
        <v>Yes</v>
      </c>
    </row>
    <row r="44" spans="1:12" x14ac:dyDescent="0.25">
      <c r="A44" s="122" t="s">
        <v>107</v>
      </c>
      <c r="B44" s="21" t="s">
        <v>213</v>
      </c>
      <c r="C44" s="26">
        <v>10096919</v>
      </c>
      <c r="D44" s="7" t="str">
        <f t="shared" si="1"/>
        <v>N/A</v>
      </c>
      <c r="E44" s="26">
        <v>4126911</v>
      </c>
      <c r="F44" s="7" t="str">
        <f t="shared" si="2"/>
        <v>N/A</v>
      </c>
      <c r="G44" s="26">
        <v>5140433</v>
      </c>
      <c r="H44" s="7" t="str">
        <f t="shared" si="3"/>
        <v>N/A</v>
      </c>
      <c r="I44" s="8">
        <v>-59.1</v>
      </c>
      <c r="J44" s="8">
        <v>24.56</v>
      </c>
      <c r="K44" s="25" t="s">
        <v>736</v>
      </c>
      <c r="L44" s="91" t="str">
        <f t="shared" si="0"/>
        <v>Yes</v>
      </c>
    </row>
    <row r="45" spans="1:12" x14ac:dyDescent="0.25">
      <c r="A45" s="148" t="s">
        <v>158</v>
      </c>
      <c r="B45" s="25" t="s">
        <v>217</v>
      </c>
      <c r="C45" s="1">
        <v>3237</v>
      </c>
      <c r="D45" s="7" t="str">
        <f>IF($B45="N/A","N/A",IF(C45&gt;0,"No",IF(C45&lt;0,"No","Yes")))</f>
        <v>No</v>
      </c>
      <c r="E45" s="1">
        <v>377</v>
      </c>
      <c r="F45" s="7" t="str">
        <f>IF($B45="N/A","N/A",IF(E45&gt;0,"No",IF(E45&lt;0,"No","Yes")))</f>
        <v>No</v>
      </c>
      <c r="G45" s="1">
        <v>1010</v>
      </c>
      <c r="H45" s="7" t="str">
        <f>IF($B45="N/A","N/A",IF(G45&gt;0,"No",IF(G45&lt;0,"No","Yes")))</f>
        <v>No</v>
      </c>
      <c r="I45" s="8">
        <v>-88.4</v>
      </c>
      <c r="J45" s="8">
        <v>167.9</v>
      </c>
      <c r="K45" s="25" t="s">
        <v>736</v>
      </c>
      <c r="L45" s="91" t="str">
        <f t="shared" si="0"/>
        <v>No</v>
      </c>
    </row>
    <row r="46" spans="1:12" x14ac:dyDescent="0.25">
      <c r="A46" s="148" t="s">
        <v>156</v>
      </c>
      <c r="B46" s="21" t="s">
        <v>213</v>
      </c>
      <c r="C46" s="26">
        <v>1693265</v>
      </c>
      <c r="D46" s="7" t="str">
        <f t="shared" ref="D46:D47" si="4">IF($B46="N/A","N/A",IF(C46&gt;10,"No",IF(C46&lt;-10,"No","Yes")))</f>
        <v>N/A</v>
      </c>
      <c r="E46" s="26">
        <v>1021756</v>
      </c>
      <c r="F46" s="7" t="str">
        <f t="shared" ref="F46:F47" si="5">IF($B46="N/A","N/A",IF(E46&gt;10,"No",IF(E46&lt;-10,"No","Yes")))</f>
        <v>N/A</v>
      </c>
      <c r="G46" s="26">
        <v>1896789</v>
      </c>
      <c r="H46" s="7" t="str">
        <f t="shared" ref="H46:H47" si="6">IF($B46="N/A","N/A",IF(G46&gt;10,"No",IF(G46&lt;-10,"No","Yes")))</f>
        <v>N/A</v>
      </c>
      <c r="I46" s="8">
        <v>-39.700000000000003</v>
      </c>
      <c r="J46" s="8">
        <v>85.64</v>
      </c>
      <c r="K46" s="25" t="s">
        <v>736</v>
      </c>
      <c r="L46" s="91" t="str">
        <f t="shared" si="0"/>
        <v>No</v>
      </c>
    </row>
    <row r="47" spans="1:12" x14ac:dyDescent="0.25">
      <c r="A47" s="148" t="s">
        <v>1289</v>
      </c>
      <c r="B47" s="21" t="s">
        <v>213</v>
      </c>
      <c r="C47" s="26">
        <v>523.09700339999995</v>
      </c>
      <c r="D47" s="7" t="str">
        <f t="shared" si="4"/>
        <v>N/A</v>
      </c>
      <c r="E47" s="26">
        <v>2710.2281167000001</v>
      </c>
      <c r="F47" s="7" t="str">
        <f t="shared" si="5"/>
        <v>N/A</v>
      </c>
      <c r="G47" s="26">
        <v>1878.0089109</v>
      </c>
      <c r="H47" s="7" t="str">
        <f t="shared" si="6"/>
        <v>N/A</v>
      </c>
      <c r="I47" s="8">
        <v>418.1</v>
      </c>
      <c r="J47" s="8">
        <v>-30.7</v>
      </c>
      <c r="K47" s="25" t="s">
        <v>736</v>
      </c>
      <c r="L47" s="91" t="str">
        <f>IF(J47="Div by 0", "N/A", IF(OR(J47="N/A",K47="N/A"),"N/A", IF(J47&gt;VALUE(MID(K47,1,2)), "No", IF(J47&lt;-1*VALUE(MID(K47,1,2)), "No", "Yes"))))</f>
        <v>No</v>
      </c>
    </row>
    <row r="48" spans="1:12" x14ac:dyDescent="0.25">
      <c r="A48" s="148" t="s">
        <v>1488</v>
      </c>
      <c r="B48" s="21" t="s">
        <v>213</v>
      </c>
      <c r="C48" s="26">
        <v>27871.225399999999</v>
      </c>
      <c r="D48" s="7" t="str">
        <f t="shared" ref="D48:D74" si="7">IF($B48="N/A","N/A",IF(C48&gt;10,"No",IF(C48&lt;-10,"No","Yes")))</f>
        <v>N/A</v>
      </c>
      <c r="E48" s="26">
        <v>31723.049905</v>
      </c>
      <c r="F48" s="7" t="str">
        <f t="shared" ref="F48:F74" si="8">IF($B48="N/A","N/A",IF(E48&gt;10,"No",IF(E48&lt;-10,"No","Yes")))</f>
        <v>N/A</v>
      </c>
      <c r="G48" s="26">
        <v>35151.652817000002</v>
      </c>
      <c r="H48" s="7" t="str">
        <f t="shared" ref="H48:H74" si="9">IF($B48="N/A","N/A",IF(G48&gt;10,"No",IF(G48&lt;-10,"No","Yes")))</f>
        <v>N/A</v>
      </c>
      <c r="I48" s="8">
        <v>13.82</v>
      </c>
      <c r="J48" s="8">
        <v>10.81</v>
      </c>
      <c r="K48" s="25" t="s">
        <v>736</v>
      </c>
      <c r="L48" s="91" t="str">
        <f t="shared" ref="L48:L74" si="10">IF(J48="Div by 0", "N/A", IF(K48="N/A","N/A", IF(J48&gt;VALUE(MID(K48,1,2)), "No", IF(J48&lt;-1*VALUE(MID(K48,1,2)), "No", "Yes"))))</f>
        <v>Yes</v>
      </c>
    </row>
    <row r="49" spans="1:12" x14ac:dyDescent="0.25">
      <c r="A49" s="148" t="s">
        <v>1489</v>
      </c>
      <c r="B49" s="21" t="s">
        <v>213</v>
      </c>
      <c r="C49" s="26">
        <v>18744.983615000001</v>
      </c>
      <c r="D49" s="7" t="str">
        <f t="shared" si="7"/>
        <v>N/A</v>
      </c>
      <c r="E49" s="26">
        <v>27725.528114000001</v>
      </c>
      <c r="F49" s="7" t="str">
        <f t="shared" si="8"/>
        <v>N/A</v>
      </c>
      <c r="G49" s="26">
        <v>30935.736342</v>
      </c>
      <c r="H49" s="7" t="str">
        <f t="shared" si="9"/>
        <v>N/A</v>
      </c>
      <c r="I49" s="8">
        <v>47.91</v>
      </c>
      <c r="J49" s="8">
        <v>11.58</v>
      </c>
      <c r="K49" s="25" t="s">
        <v>736</v>
      </c>
      <c r="L49" s="91" t="str">
        <f t="shared" si="10"/>
        <v>Yes</v>
      </c>
    </row>
    <row r="50" spans="1:12" x14ac:dyDescent="0.25">
      <c r="A50" s="148" t="s">
        <v>1490</v>
      </c>
      <c r="B50" s="21" t="s">
        <v>213</v>
      </c>
      <c r="C50" s="26">
        <v>10134.592500000001</v>
      </c>
      <c r="D50" s="7" t="str">
        <f t="shared" si="7"/>
        <v>N/A</v>
      </c>
      <c r="E50" s="26">
        <v>9692.1260745</v>
      </c>
      <c r="F50" s="7" t="str">
        <f t="shared" si="8"/>
        <v>N/A</v>
      </c>
      <c r="G50" s="26">
        <v>16879.401929</v>
      </c>
      <c r="H50" s="7" t="str">
        <f t="shared" si="9"/>
        <v>N/A</v>
      </c>
      <c r="I50" s="8">
        <v>-4.37</v>
      </c>
      <c r="J50" s="8">
        <v>74.16</v>
      </c>
      <c r="K50" s="25" t="s">
        <v>736</v>
      </c>
      <c r="L50" s="91" t="str">
        <f t="shared" si="10"/>
        <v>No</v>
      </c>
    </row>
    <row r="51" spans="1:12" x14ac:dyDescent="0.25">
      <c r="A51" s="148" t="s">
        <v>1491</v>
      </c>
      <c r="B51" s="21" t="s">
        <v>213</v>
      </c>
      <c r="C51" s="26">
        <v>3321.6801242000001</v>
      </c>
      <c r="D51" s="7" t="str">
        <f t="shared" si="7"/>
        <v>N/A</v>
      </c>
      <c r="E51" s="26">
        <v>3264.0590339999999</v>
      </c>
      <c r="F51" s="7" t="str">
        <f t="shared" si="8"/>
        <v>N/A</v>
      </c>
      <c r="G51" s="26">
        <v>2908.2269971999999</v>
      </c>
      <c r="H51" s="7" t="str">
        <f t="shared" si="9"/>
        <v>N/A</v>
      </c>
      <c r="I51" s="8">
        <v>-1.73</v>
      </c>
      <c r="J51" s="8">
        <v>-10.9</v>
      </c>
      <c r="K51" s="25" t="s">
        <v>736</v>
      </c>
      <c r="L51" s="91" t="str">
        <f t="shared" si="10"/>
        <v>Yes</v>
      </c>
    </row>
    <row r="52" spans="1:12" x14ac:dyDescent="0.25">
      <c r="A52" s="148" t="s">
        <v>1492</v>
      </c>
      <c r="B52" s="21" t="s">
        <v>213</v>
      </c>
      <c r="C52" s="26">
        <v>33614.484923000004</v>
      </c>
      <c r="D52" s="7" t="str">
        <f t="shared" si="7"/>
        <v>N/A</v>
      </c>
      <c r="E52" s="26">
        <v>35730.984929999999</v>
      </c>
      <c r="F52" s="7" t="str">
        <f t="shared" si="8"/>
        <v>N/A</v>
      </c>
      <c r="G52" s="26">
        <v>39689.992875999997</v>
      </c>
      <c r="H52" s="7" t="str">
        <f t="shared" si="9"/>
        <v>N/A</v>
      </c>
      <c r="I52" s="8">
        <v>6.2960000000000003</v>
      </c>
      <c r="J52" s="8">
        <v>11.08</v>
      </c>
      <c r="K52" s="25" t="s">
        <v>736</v>
      </c>
      <c r="L52" s="91" t="str">
        <f t="shared" si="10"/>
        <v>Yes</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27879.825052</v>
      </c>
      <c r="D54" s="7" t="str">
        <f t="shared" si="7"/>
        <v>N/A</v>
      </c>
      <c r="E54" s="26">
        <v>39371.064077000003</v>
      </c>
      <c r="F54" s="7" t="str">
        <f t="shared" si="8"/>
        <v>N/A</v>
      </c>
      <c r="G54" s="26">
        <v>41515.76208</v>
      </c>
      <c r="H54" s="7" t="str">
        <f t="shared" si="9"/>
        <v>N/A</v>
      </c>
      <c r="I54" s="8">
        <v>41.22</v>
      </c>
      <c r="J54" s="8">
        <v>5.4470000000000001</v>
      </c>
      <c r="K54" s="25" t="s">
        <v>736</v>
      </c>
      <c r="L54" s="91" t="str">
        <f t="shared" si="10"/>
        <v>Yes</v>
      </c>
    </row>
    <row r="55" spans="1:12" x14ac:dyDescent="0.25">
      <c r="A55" s="148" t="s">
        <v>1495</v>
      </c>
      <c r="B55" s="21" t="s">
        <v>213</v>
      </c>
      <c r="C55" s="26">
        <v>27440.067626</v>
      </c>
      <c r="D55" s="7" t="str">
        <f t="shared" si="7"/>
        <v>N/A</v>
      </c>
      <c r="E55" s="26">
        <v>47582.105933999999</v>
      </c>
      <c r="F55" s="7" t="str">
        <f t="shared" si="8"/>
        <v>N/A</v>
      </c>
      <c r="G55" s="26">
        <v>45353.389835000002</v>
      </c>
      <c r="H55" s="7" t="str">
        <f t="shared" si="9"/>
        <v>N/A</v>
      </c>
      <c r="I55" s="8">
        <v>73.400000000000006</v>
      </c>
      <c r="J55" s="8">
        <v>-4.68</v>
      </c>
      <c r="K55" s="25" t="s">
        <v>736</v>
      </c>
      <c r="L55" s="91" t="str">
        <f t="shared" si="10"/>
        <v>Yes</v>
      </c>
    </row>
    <row r="56" spans="1:12" x14ac:dyDescent="0.25">
      <c r="A56" s="148" t="s">
        <v>1496</v>
      </c>
      <c r="B56" s="21" t="s">
        <v>213</v>
      </c>
      <c r="C56" s="26">
        <v>14095.6265</v>
      </c>
      <c r="D56" s="7" t="str">
        <f t="shared" si="7"/>
        <v>N/A</v>
      </c>
      <c r="E56" s="26">
        <v>13497.130418000001</v>
      </c>
      <c r="F56" s="7" t="str">
        <f t="shared" si="8"/>
        <v>N/A</v>
      </c>
      <c r="G56" s="26">
        <v>25176.862195999998</v>
      </c>
      <c r="H56" s="7" t="str">
        <f t="shared" si="9"/>
        <v>N/A</v>
      </c>
      <c r="I56" s="8">
        <v>-4.25</v>
      </c>
      <c r="J56" s="8">
        <v>86.53</v>
      </c>
      <c r="K56" s="25" t="s">
        <v>736</v>
      </c>
      <c r="L56" s="91" t="str">
        <f t="shared" si="10"/>
        <v>No</v>
      </c>
    </row>
    <row r="57" spans="1:12" x14ac:dyDescent="0.25">
      <c r="A57" s="148" t="s">
        <v>1497</v>
      </c>
      <c r="B57" s="21" t="s">
        <v>213</v>
      </c>
      <c r="C57" s="26">
        <v>5809.6833490999998</v>
      </c>
      <c r="D57" s="7" t="str">
        <f t="shared" si="7"/>
        <v>N/A</v>
      </c>
      <c r="E57" s="26">
        <v>6765.3002045000003</v>
      </c>
      <c r="F57" s="7" t="str">
        <f t="shared" si="8"/>
        <v>N/A</v>
      </c>
      <c r="G57" s="26">
        <v>6220.5165723999999</v>
      </c>
      <c r="H57" s="7" t="str">
        <f t="shared" si="9"/>
        <v>N/A</v>
      </c>
      <c r="I57" s="8">
        <v>16.45</v>
      </c>
      <c r="J57" s="8">
        <v>-8.0500000000000007</v>
      </c>
      <c r="K57" s="25" t="s">
        <v>736</v>
      </c>
      <c r="L57" s="91" t="str">
        <f t="shared" si="10"/>
        <v>Yes</v>
      </c>
    </row>
    <row r="58" spans="1:12" x14ac:dyDescent="0.25">
      <c r="A58" s="148" t="s">
        <v>1498</v>
      </c>
      <c r="B58" s="21" t="s">
        <v>213</v>
      </c>
      <c r="C58" s="26">
        <v>44853.097484999998</v>
      </c>
      <c r="D58" s="7" t="str">
        <f t="shared" si="7"/>
        <v>N/A</v>
      </c>
      <c r="E58" s="26">
        <v>47569.719192999997</v>
      </c>
      <c r="F58" s="7" t="str">
        <f t="shared" si="8"/>
        <v>N/A</v>
      </c>
      <c r="G58" s="26">
        <v>49729.630222</v>
      </c>
      <c r="H58" s="7" t="str">
        <f t="shared" si="9"/>
        <v>N/A</v>
      </c>
      <c r="I58" s="8">
        <v>6.0570000000000004</v>
      </c>
      <c r="J58" s="8">
        <v>4.5410000000000004</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1387.9769853</v>
      </c>
      <c r="D60" s="7" t="str">
        <f t="shared" si="7"/>
        <v>N/A</v>
      </c>
      <c r="E60" s="26">
        <v>9272.8178324</v>
      </c>
      <c r="F60" s="7" t="str">
        <f t="shared" si="8"/>
        <v>N/A</v>
      </c>
      <c r="G60" s="26">
        <v>11418.551520000001</v>
      </c>
      <c r="H60" s="7" t="str">
        <f t="shared" si="9"/>
        <v>N/A</v>
      </c>
      <c r="I60" s="8">
        <v>568.1</v>
      </c>
      <c r="J60" s="8">
        <v>23.14</v>
      </c>
      <c r="K60" s="25" t="s">
        <v>736</v>
      </c>
      <c r="L60" s="91" t="str">
        <f t="shared" si="10"/>
        <v>Yes</v>
      </c>
    </row>
    <row r="61" spans="1:12" x14ac:dyDescent="0.25">
      <c r="A61" s="148" t="s">
        <v>1501</v>
      </c>
      <c r="B61" s="21" t="s">
        <v>213</v>
      </c>
      <c r="C61" s="26">
        <v>1134.5018702</v>
      </c>
      <c r="D61" s="7" t="str">
        <f t="shared" si="7"/>
        <v>N/A</v>
      </c>
      <c r="E61" s="26">
        <v>2126.1602564</v>
      </c>
      <c r="F61" s="7" t="str">
        <f t="shared" si="8"/>
        <v>N/A</v>
      </c>
      <c r="G61" s="26">
        <v>2078.1655172000001</v>
      </c>
      <c r="H61" s="7" t="str">
        <f t="shared" si="9"/>
        <v>N/A</v>
      </c>
      <c r="I61" s="8">
        <v>87.41</v>
      </c>
      <c r="J61" s="8">
        <v>-2.2599999999999998</v>
      </c>
      <c r="K61" s="25" t="s">
        <v>736</v>
      </c>
      <c r="L61" s="91" t="str">
        <f t="shared" si="10"/>
        <v>Yes</v>
      </c>
    </row>
    <row r="62" spans="1:12" x14ac:dyDescent="0.25">
      <c r="A62" s="148" t="s">
        <v>1502</v>
      </c>
      <c r="B62" s="21" t="s">
        <v>213</v>
      </c>
      <c r="C62" s="26" t="s">
        <v>1747</v>
      </c>
      <c r="D62" s="7" t="str">
        <f t="shared" si="7"/>
        <v>N/A</v>
      </c>
      <c r="E62" s="26" t="s">
        <v>1747</v>
      </c>
      <c r="F62" s="7" t="str">
        <f t="shared" si="8"/>
        <v>N/A</v>
      </c>
      <c r="G62" s="26" t="s">
        <v>1747</v>
      </c>
      <c r="H62" s="7" t="str">
        <f t="shared" si="9"/>
        <v>N/A</v>
      </c>
      <c r="I62" s="8" t="s">
        <v>1747</v>
      </c>
      <c r="J62" s="8" t="s">
        <v>1747</v>
      </c>
      <c r="K62" s="25" t="s">
        <v>736</v>
      </c>
      <c r="L62" s="91" t="str">
        <f t="shared" si="10"/>
        <v>N/A</v>
      </c>
    </row>
    <row r="63" spans="1:12" ht="25" x14ac:dyDescent="0.25">
      <c r="A63" s="148" t="s">
        <v>1503</v>
      </c>
      <c r="B63" s="21" t="s">
        <v>213</v>
      </c>
      <c r="C63" s="26">
        <v>1915.9949686</v>
      </c>
      <c r="D63" s="7" t="str">
        <f t="shared" si="7"/>
        <v>N/A</v>
      </c>
      <c r="E63" s="26">
        <v>4697.0389610000002</v>
      </c>
      <c r="F63" s="7" t="str">
        <f t="shared" si="8"/>
        <v>N/A</v>
      </c>
      <c r="G63" s="26">
        <v>5524.5614034999999</v>
      </c>
      <c r="H63" s="7" t="str">
        <f t="shared" si="9"/>
        <v>N/A</v>
      </c>
      <c r="I63" s="8">
        <v>145.1</v>
      </c>
      <c r="J63" s="8">
        <v>17.62</v>
      </c>
      <c r="K63" s="25" t="s">
        <v>736</v>
      </c>
      <c r="L63" s="91" t="str">
        <f t="shared" si="10"/>
        <v>Yes</v>
      </c>
    </row>
    <row r="64" spans="1:12" x14ac:dyDescent="0.25">
      <c r="A64" s="148" t="s">
        <v>1504</v>
      </c>
      <c r="B64" s="21" t="s">
        <v>213</v>
      </c>
      <c r="C64" s="26">
        <v>1168.2286211999999</v>
      </c>
      <c r="D64" s="7" t="str">
        <f t="shared" si="7"/>
        <v>N/A</v>
      </c>
      <c r="E64" s="26">
        <v>3398.6639248000001</v>
      </c>
      <c r="F64" s="7" t="str">
        <f t="shared" si="8"/>
        <v>N/A</v>
      </c>
      <c r="G64" s="26">
        <v>4990.980791</v>
      </c>
      <c r="H64" s="7" t="str">
        <f t="shared" si="9"/>
        <v>N/A</v>
      </c>
      <c r="I64" s="8">
        <v>190.9</v>
      </c>
      <c r="J64" s="8">
        <v>46.85</v>
      </c>
      <c r="K64" s="25" t="s">
        <v>736</v>
      </c>
      <c r="L64" s="91" t="str">
        <f t="shared" si="10"/>
        <v>No</v>
      </c>
    </row>
    <row r="65" spans="1:12" x14ac:dyDescent="0.25">
      <c r="A65" s="148" t="s">
        <v>1505</v>
      </c>
      <c r="B65" s="21" t="s">
        <v>213</v>
      </c>
      <c r="C65" s="26">
        <v>926.52296450999995</v>
      </c>
      <c r="D65" s="7" t="str">
        <f t="shared" si="7"/>
        <v>N/A</v>
      </c>
      <c r="E65" s="26">
        <v>686</v>
      </c>
      <c r="F65" s="7" t="str">
        <f t="shared" si="8"/>
        <v>N/A</v>
      </c>
      <c r="G65" s="26">
        <v>95.833333332999999</v>
      </c>
      <c r="H65" s="7" t="str">
        <f t="shared" si="9"/>
        <v>N/A</v>
      </c>
      <c r="I65" s="8">
        <v>-26</v>
      </c>
      <c r="J65" s="8">
        <v>-86</v>
      </c>
      <c r="K65" s="25" t="s">
        <v>736</v>
      </c>
      <c r="L65" s="91" t="str">
        <f t="shared" si="10"/>
        <v>No</v>
      </c>
    </row>
    <row r="66" spans="1:12" x14ac:dyDescent="0.25">
      <c r="A66" s="148" t="s">
        <v>1506</v>
      </c>
      <c r="B66" s="21" t="s">
        <v>213</v>
      </c>
      <c r="C66" s="26">
        <v>9580.4819363999995</v>
      </c>
      <c r="D66" s="7" t="str">
        <f t="shared" si="7"/>
        <v>N/A</v>
      </c>
      <c r="E66" s="26">
        <v>41317.502439000004</v>
      </c>
      <c r="F66" s="7" t="str">
        <f t="shared" si="8"/>
        <v>N/A</v>
      </c>
      <c r="G66" s="26">
        <v>40507.027344000002</v>
      </c>
      <c r="H66" s="7" t="str">
        <f t="shared" si="9"/>
        <v>N/A</v>
      </c>
      <c r="I66" s="8">
        <v>331.3</v>
      </c>
      <c r="J66" s="8">
        <v>-1.96</v>
      </c>
      <c r="K66" s="25" t="s">
        <v>736</v>
      </c>
      <c r="L66" s="91" t="str">
        <f t="shared" si="10"/>
        <v>Yes</v>
      </c>
    </row>
    <row r="67" spans="1:12" x14ac:dyDescent="0.25">
      <c r="A67" s="148" t="s">
        <v>1507</v>
      </c>
      <c r="B67" s="21" t="s">
        <v>213</v>
      </c>
      <c r="C67" s="26" t="s">
        <v>1747</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3341.8645701</v>
      </c>
      <c r="D68" s="7" t="str">
        <f t="shared" si="7"/>
        <v>N/A</v>
      </c>
      <c r="E68" s="26">
        <v>5170.3531850999998</v>
      </c>
      <c r="F68" s="7" t="str">
        <f t="shared" si="8"/>
        <v>N/A</v>
      </c>
      <c r="G68" s="26">
        <v>7782.1736707</v>
      </c>
      <c r="H68" s="7" t="str">
        <f t="shared" si="9"/>
        <v>N/A</v>
      </c>
      <c r="I68" s="8">
        <v>54.71</v>
      </c>
      <c r="J68" s="8">
        <v>50.52</v>
      </c>
      <c r="K68" s="25" t="s">
        <v>736</v>
      </c>
      <c r="L68" s="91" t="str">
        <f t="shared" si="10"/>
        <v>No</v>
      </c>
    </row>
    <row r="69" spans="1:12" x14ac:dyDescent="0.25">
      <c r="A69" s="148" t="s">
        <v>1509</v>
      </c>
      <c r="B69" s="21" t="s">
        <v>213</v>
      </c>
      <c r="C69" s="26">
        <v>2223.6086516999999</v>
      </c>
      <c r="D69" s="7" t="str">
        <f t="shared" si="7"/>
        <v>N/A</v>
      </c>
      <c r="E69" s="26">
        <v>565.36842105000005</v>
      </c>
      <c r="F69" s="7" t="str">
        <f t="shared" si="8"/>
        <v>N/A</v>
      </c>
      <c r="G69" s="26">
        <v>2537.6050955000001</v>
      </c>
      <c r="H69" s="7" t="str">
        <f t="shared" si="9"/>
        <v>N/A</v>
      </c>
      <c r="I69" s="8">
        <v>-74.599999999999994</v>
      </c>
      <c r="J69" s="8">
        <v>348.8</v>
      </c>
      <c r="K69" s="25" t="s">
        <v>736</v>
      </c>
      <c r="L69" s="91" t="str">
        <f t="shared" si="10"/>
        <v>No</v>
      </c>
    </row>
    <row r="70" spans="1:12" x14ac:dyDescent="0.25">
      <c r="A70" s="148" t="s">
        <v>1510</v>
      </c>
      <c r="B70" s="21" t="s">
        <v>213</v>
      </c>
      <c r="C70" s="26" t="s">
        <v>1747</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v>3942.4532948000001</v>
      </c>
      <c r="D71" s="7" t="str">
        <f t="shared" si="7"/>
        <v>N/A</v>
      </c>
      <c r="E71" s="26">
        <v>5795.5640458999997</v>
      </c>
      <c r="F71" s="7" t="str">
        <f t="shared" si="8"/>
        <v>N/A</v>
      </c>
      <c r="G71" s="26">
        <v>9265.3958573</v>
      </c>
      <c r="H71" s="7" t="str">
        <f t="shared" si="9"/>
        <v>N/A</v>
      </c>
      <c r="I71" s="8">
        <v>47</v>
      </c>
      <c r="J71" s="8">
        <v>59.87</v>
      </c>
      <c r="K71" s="25" t="s">
        <v>736</v>
      </c>
      <c r="L71" s="91" t="str">
        <f t="shared" si="10"/>
        <v>No</v>
      </c>
    </row>
    <row r="72" spans="1:12" x14ac:dyDescent="0.25">
      <c r="A72" s="148" t="s">
        <v>1512</v>
      </c>
      <c r="B72" s="21" t="s">
        <v>213</v>
      </c>
      <c r="C72" s="26">
        <v>5272.4132231000003</v>
      </c>
      <c r="D72" s="7" t="str">
        <f t="shared" si="7"/>
        <v>N/A</v>
      </c>
      <c r="E72" s="26">
        <v>1622.2962963</v>
      </c>
      <c r="F72" s="7" t="str">
        <f t="shared" si="8"/>
        <v>N/A</v>
      </c>
      <c r="G72" s="26">
        <v>3718.912844</v>
      </c>
      <c r="H72" s="7" t="str">
        <f t="shared" si="9"/>
        <v>N/A</v>
      </c>
      <c r="I72" s="8">
        <v>-69.2</v>
      </c>
      <c r="J72" s="8">
        <v>129.19999999999999</v>
      </c>
      <c r="K72" s="25" t="s">
        <v>736</v>
      </c>
      <c r="L72" s="91" t="str">
        <f t="shared" si="10"/>
        <v>No</v>
      </c>
    </row>
    <row r="73" spans="1:12" x14ac:dyDescent="0.25">
      <c r="A73" s="148" t="s">
        <v>1513</v>
      </c>
      <c r="B73" s="21" t="s">
        <v>213</v>
      </c>
      <c r="C73" s="26">
        <v>1443.6733534</v>
      </c>
      <c r="D73" s="7" t="str">
        <f t="shared" si="7"/>
        <v>N/A</v>
      </c>
      <c r="E73" s="26">
        <v>4285</v>
      </c>
      <c r="F73" s="7" t="str">
        <f t="shared" si="8"/>
        <v>N/A</v>
      </c>
      <c r="G73" s="26">
        <v>7052.2580644999998</v>
      </c>
      <c r="H73" s="7" t="str">
        <f t="shared" si="9"/>
        <v>N/A</v>
      </c>
      <c r="I73" s="8">
        <v>196.8</v>
      </c>
      <c r="J73" s="8">
        <v>64.58</v>
      </c>
      <c r="K73" s="25" t="s">
        <v>736</v>
      </c>
      <c r="L73" s="91" t="str">
        <f t="shared" si="10"/>
        <v>No</v>
      </c>
    </row>
    <row r="74" spans="1:12" x14ac:dyDescent="0.25">
      <c r="A74" s="148" t="s">
        <v>1514</v>
      </c>
      <c r="B74" s="21" t="s">
        <v>213</v>
      </c>
      <c r="C74" s="26" t="s">
        <v>1747</v>
      </c>
      <c r="D74" s="7" t="str">
        <f t="shared" si="7"/>
        <v>N/A</v>
      </c>
      <c r="E74" s="26" t="s">
        <v>1747</v>
      </c>
      <c r="F74" s="7" t="str">
        <f t="shared" si="8"/>
        <v>N/A</v>
      </c>
      <c r="G74" s="26" t="s">
        <v>1747</v>
      </c>
      <c r="H74" s="7" t="str">
        <f t="shared" si="9"/>
        <v>N/A</v>
      </c>
      <c r="I74" s="8" t="s">
        <v>1747</v>
      </c>
      <c r="J74" s="8" t="s">
        <v>1747</v>
      </c>
      <c r="K74" s="25" t="s">
        <v>736</v>
      </c>
      <c r="L74" s="91" t="str">
        <f t="shared" si="10"/>
        <v>N/A</v>
      </c>
    </row>
    <row r="75" spans="1:12" x14ac:dyDescent="0.25">
      <c r="A75" s="148" t="s">
        <v>1596</v>
      </c>
      <c r="B75" s="21" t="s">
        <v>213</v>
      </c>
      <c r="C75" s="26">
        <v>177420660</v>
      </c>
      <c r="D75" s="7" t="str">
        <f t="shared" ref="D75:D144" si="11">IF($B75="N/A","N/A",IF(C75&gt;10,"No",IF(C75&lt;-10,"No","Yes")))</f>
        <v>N/A</v>
      </c>
      <c r="E75" s="26">
        <v>70748304</v>
      </c>
      <c r="F75" s="7" t="str">
        <f t="shared" ref="F75:F144" si="12">IF($B75="N/A","N/A",IF(E75&gt;10,"No",IF(E75&lt;-10,"No","Yes")))</f>
        <v>N/A</v>
      </c>
      <c r="G75" s="26">
        <v>147679654</v>
      </c>
      <c r="H75" s="7" t="str">
        <f t="shared" ref="H75:H144" si="13">IF($B75="N/A","N/A",IF(G75&gt;10,"No",IF(G75&lt;-10,"No","Yes")))</f>
        <v>N/A</v>
      </c>
      <c r="I75" s="8">
        <v>-60.1</v>
      </c>
      <c r="J75" s="8">
        <v>108.7</v>
      </c>
      <c r="K75" s="25" t="s">
        <v>736</v>
      </c>
      <c r="L75" s="91" t="str">
        <f t="shared" ref="L75:L135" si="14">IF(J75="Div by 0", "N/A", IF(K75="N/A","N/A", IF(J75&gt;VALUE(MID(K75,1,2)), "No", IF(J75&lt;-1*VALUE(MID(K75,1,2)), "No", "Yes"))))</f>
        <v>No</v>
      </c>
    </row>
    <row r="76" spans="1:12" x14ac:dyDescent="0.25">
      <c r="A76" s="148" t="s">
        <v>596</v>
      </c>
      <c r="B76" s="21" t="s">
        <v>213</v>
      </c>
      <c r="C76" s="22">
        <v>21307</v>
      </c>
      <c r="D76" s="7" t="str">
        <f t="shared" si="11"/>
        <v>N/A</v>
      </c>
      <c r="E76" s="22">
        <v>7828</v>
      </c>
      <c r="F76" s="7" t="str">
        <f t="shared" si="12"/>
        <v>N/A</v>
      </c>
      <c r="G76" s="22">
        <v>7767</v>
      </c>
      <c r="H76" s="7" t="str">
        <f t="shared" si="13"/>
        <v>N/A</v>
      </c>
      <c r="I76" s="8">
        <v>-63.3</v>
      </c>
      <c r="J76" s="8">
        <v>-0.77900000000000003</v>
      </c>
      <c r="K76" s="25" t="s">
        <v>736</v>
      </c>
      <c r="L76" s="91" t="str">
        <f t="shared" si="14"/>
        <v>Yes</v>
      </c>
    </row>
    <row r="77" spans="1:12" x14ac:dyDescent="0.25">
      <c r="A77" s="148" t="s">
        <v>1423</v>
      </c>
      <c r="B77" s="21" t="s">
        <v>213</v>
      </c>
      <c r="C77" s="26">
        <v>8326.8719199999996</v>
      </c>
      <c r="D77" s="7" t="str">
        <f t="shared" si="11"/>
        <v>N/A</v>
      </c>
      <c r="E77" s="26">
        <v>9037.8518139999996</v>
      </c>
      <c r="F77" s="7" t="str">
        <f t="shared" si="12"/>
        <v>N/A</v>
      </c>
      <c r="G77" s="26">
        <v>19013.731684999999</v>
      </c>
      <c r="H77" s="7" t="str">
        <f t="shared" si="13"/>
        <v>N/A</v>
      </c>
      <c r="I77" s="8">
        <v>8.5380000000000003</v>
      </c>
      <c r="J77" s="8">
        <v>110.4</v>
      </c>
      <c r="K77" s="25" t="s">
        <v>736</v>
      </c>
      <c r="L77" s="91" t="str">
        <f t="shared" si="14"/>
        <v>No</v>
      </c>
    </row>
    <row r="78" spans="1:12" x14ac:dyDescent="0.25">
      <c r="A78" s="148" t="s">
        <v>1424</v>
      </c>
      <c r="B78" s="21" t="s">
        <v>213</v>
      </c>
      <c r="C78" s="22">
        <v>5.8229220444000003</v>
      </c>
      <c r="D78" s="7" t="str">
        <f t="shared" si="11"/>
        <v>N/A</v>
      </c>
      <c r="E78" s="22">
        <v>5.6806336229000003</v>
      </c>
      <c r="F78" s="7" t="str">
        <f t="shared" si="12"/>
        <v>N/A</v>
      </c>
      <c r="G78" s="22">
        <v>7.0002574997</v>
      </c>
      <c r="H78" s="7" t="str">
        <f t="shared" si="13"/>
        <v>N/A</v>
      </c>
      <c r="I78" s="8">
        <v>-2.44</v>
      </c>
      <c r="J78" s="8">
        <v>23.23</v>
      </c>
      <c r="K78" s="25" t="s">
        <v>736</v>
      </c>
      <c r="L78" s="91" t="str">
        <f t="shared" si="14"/>
        <v>Yes</v>
      </c>
    </row>
    <row r="79" spans="1:12" x14ac:dyDescent="0.25">
      <c r="A79" s="148" t="s">
        <v>597</v>
      </c>
      <c r="B79" s="21" t="s">
        <v>213</v>
      </c>
      <c r="C79" s="26">
        <v>1160265</v>
      </c>
      <c r="D79" s="7" t="str">
        <f t="shared" si="11"/>
        <v>N/A</v>
      </c>
      <c r="E79" s="26">
        <v>716370</v>
      </c>
      <c r="F79" s="7" t="str">
        <f t="shared" si="12"/>
        <v>N/A</v>
      </c>
      <c r="G79" s="26">
        <v>455612</v>
      </c>
      <c r="H79" s="7" t="str">
        <f t="shared" si="13"/>
        <v>N/A</v>
      </c>
      <c r="I79" s="8">
        <v>-38.299999999999997</v>
      </c>
      <c r="J79" s="8">
        <v>-36.4</v>
      </c>
      <c r="K79" s="25" t="s">
        <v>736</v>
      </c>
      <c r="L79" s="91" t="str">
        <f t="shared" si="14"/>
        <v>No</v>
      </c>
    </row>
    <row r="80" spans="1:12" x14ac:dyDescent="0.25">
      <c r="A80" s="148" t="s">
        <v>598</v>
      </c>
      <c r="B80" s="21" t="s">
        <v>213</v>
      </c>
      <c r="C80" s="22">
        <v>240</v>
      </c>
      <c r="D80" s="7" t="str">
        <f t="shared" si="11"/>
        <v>N/A</v>
      </c>
      <c r="E80" s="22">
        <v>178</v>
      </c>
      <c r="F80" s="7" t="str">
        <f t="shared" si="12"/>
        <v>N/A</v>
      </c>
      <c r="G80" s="22">
        <v>185</v>
      </c>
      <c r="H80" s="7" t="str">
        <f t="shared" si="13"/>
        <v>N/A</v>
      </c>
      <c r="I80" s="8">
        <v>-25.8</v>
      </c>
      <c r="J80" s="8">
        <v>3.9329999999999998</v>
      </c>
      <c r="K80" s="25" t="s">
        <v>736</v>
      </c>
      <c r="L80" s="91" t="str">
        <f t="shared" si="14"/>
        <v>Yes</v>
      </c>
    </row>
    <row r="81" spans="1:12" x14ac:dyDescent="0.25">
      <c r="A81" s="148" t="s">
        <v>1425</v>
      </c>
      <c r="B81" s="21" t="s">
        <v>213</v>
      </c>
      <c r="C81" s="26">
        <v>4834.4375</v>
      </c>
      <c r="D81" s="7" t="str">
        <f t="shared" si="11"/>
        <v>N/A</v>
      </c>
      <c r="E81" s="26">
        <v>4024.5505618000002</v>
      </c>
      <c r="F81" s="7" t="str">
        <f t="shared" si="12"/>
        <v>N/A</v>
      </c>
      <c r="G81" s="26">
        <v>2462.7675675999999</v>
      </c>
      <c r="H81" s="7" t="str">
        <f t="shared" si="13"/>
        <v>N/A</v>
      </c>
      <c r="I81" s="8">
        <v>-16.8</v>
      </c>
      <c r="J81" s="8">
        <v>-38.799999999999997</v>
      </c>
      <c r="K81" s="25" t="s">
        <v>736</v>
      </c>
      <c r="L81" s="91" t="str">
        <f t="shared" si="14"/>
        <v>No</v>
      </c>
    </row>
    <row r="82" spans="1:12" ht="25" x14ac:dyDescent="0.25">
      <c r="A82" s="148" t="s">
        <v>599</v>
      </c>
      <c r="B82" s="21" t="s">
        <v>213</v>
      </c>
      <c r="C82" s="26">
        <v>3101936</v>
      </c>
      <c r="D82" s="7" t="str">
        <f t="shared" si="11"/>
        <v>N/A</v>
      </c>
      <c r="E82" s="26">
        <v>547957</v>
      </c>
      <c r="F82" s="7" t="str">
        <f t="shared" si="12"/>
        <v>N/A</v>
      </c>
      <c r="G82" s="26">
        <v>298816</v>
      </c>
      <c r="H82" s="7" t="str">
        <f t="shared" si="13"/>
        <v>N/A</v>
      </c>
      <c r="I82" s="8">
        <v>-82.3</v>
      </c>
      <c r="J82" s="8">
        <v>-45.5</v>
      </c>
      <c r="K82" s="25" t="s">
        <v>736</v>
      </c>
      <c r="L82" s="91" t="str">
        <f t="shared" si="14"/>
        <v>No</v>
      </c>
    </row>
    <row r="83" spans="1:12" x14ac:dyDescent="0.25">
      <c r="A83" s="148" t="s">
        <v>600</v>
      </c>
      <c r="B83" s="21" t="s">
        <v>213</v>
      </c>
      <c r="C83" s="22">
        <v>259</v>
      </c>
      <c r="D83" s="7" t="str">
        <f t="shared" si="11"/>
        <v>N/A</v>
      </c>
      <c r="E83" s="22">
        <v>38</v>
      </c>
      <c r="F83" s="7" t="str">
        <f t="shared" si="12"/>
        <v>N/A</v>
      </c>
      <c r="G83" s="22">
        <v>44</v>
      </c>
      <c r="H83" s="7" t="str">
        <f t="shared" si="13"/>
        <v>N/A</v>
      </c>
      <c r="I83" s="8">
        <v>-85.3</v>
      </c>
      <c r="J83" s="8">
        <v>15.79</v>
      </c>
      <c r="K83" s="25" t="s">
        <v>736</v>
      </c>
      <c r="L83" s="91" t="str">
        <f t="shared" si="14"/>
        <v>Yes</v>
      </c>
    </row>
    <row r="84" spans="1:12" ht="25" x14ac:dyDescent="0.25">
      <c r="A84" s="122" t="s">
        <v>1426</v>
      </c>
      <c r="B84" s="21" t="s">
        <v>213</v>
      </c>
      <c r="C84" s="26">
        <v>11976.586873</v>
      </c>
      <c r="D84" s="7" t="str">
        <f t="shared" si="11"/>
        <v>N/A</v>
      </c>
      <c r="E84" s="26">
        <v>14419.921053</v>
      </c>
      <c r="F84" s="7" t="str">
        <f t="shared" si="12"/>
        <v>N/A</v>
      </c>
      <c r="G84" s="26">
        <v>6791.2727273</v>
      </c>
      <c r="H84" s="7" t="str">
        <f t="shared" si="13"/>
        <v>N/A</v>
      </c>
      <c r="I84" s="8">
        <v>20.399999999999999</v>
      </c>
      <c r="J84" s="8">
        <v>-52.9</v>
      </c>
      <c r="K84" s="25" t="s">
        <v>736</v>
      </c>
      <c r="L84" s="91" t="str">
        <f t="shared" si="14"/>
        <v>No</v>
      </c>
    </row>
    <row r="85" spans="1:12" x14ac:dyDescent="0.25">
      <c r="A85" s="122" t="s">
        <v>601</v>
      </c>
      <c r="B85" s="21" t="s">
        <v>213</v>
      </c>
      <c r="C85" s="26">
        <v>125771515</v>
      </c>
      <c r="D85" s="7" t="str">
        <f t="shared" si="11"/>
        <v>N/A</v>
      </c>
      <c r="E85" s="26">
        <v>137250266</v>
      </c>
      <c r="F85" s="7" t="str">
        <f t="shared" si="12"/>
        <v>N/A</v>
      </c>
      <c r="G85" s="26">
        <v>152193442</v>
      </c>
      <c r="H85" s="7" t="str">
        <f t="shared" si="13"/>
        <v>N/A</v>
      </c>
      <c r="I85" s="8">
        <v>9.1270000000000007</v>
      </c>
      <c r="J85" s="8">
        <v>10.89</v>
      </c>
      <c r="K85" s="25" t="s">
        <v>736</v>
      </c>
      <c r="L85" s="91" t="str">
        <f t="shared" si="14"/>
        <v>Yes</v>
      </c>
    </row>
    <row r="86" spans="1:12" x14ac:dyDescent="0.25">
      <c r="A86" s="122" t="s">
        <v>602</v>
      </c>
      <c r="B86" s="21" t="s">
        <v>213</v>
      </c>
      <c r="C86" s="22">
        <v>527</v>
      </c>
      <c r="D86" s="7" t="str">
        <f t="shared" si="11"/>
        <v>N/A</v>
      </c>
      <c r="E86" s="22">
        <v>496</v>
      </c>
      <c r="F86" s="7" t="str">
        <f t="shared" si="12"/>
        <v>N/A</v>
      </c>
      <c r="G86" s="22">
        <v>464</v>
      </c>
      <c r="H86" s="7" t="str">
        <f t="shared" si="13"/>
        <v>N/A</v>
      </c>
      <c r="I86" s="8">
        <v>-5.88</v>
      </c>
      <c r="J86" s="8">
        <v>-6.45</v>
      </c>
      <c r="K86" s="25" t="s">
        <v>736</v>
      </c>
      <c r="L86" s="91" t="str">
        <f t="shared" si="14"/>
        <v>Yes</v>
      </c>
    </row>
    <row r="87" spans="1:12" x14ac:dyDescent="0.25">
      <c r="A87" s="122" t="s">
        <v>1427</v>
      </c>
      <c r="B87" s="21" t="s">
        <v>213</v>
      </c>
      <c r="C87" s="26">
        <v>238655.62619000001</v>
      </c>
      <c r="D87" s="7" t="str">
        <f t="shared" si="11"/>
        <v>N/A</v>
      </c>
      <c r="E87" s="26">
        <v>276714.24596999999</v>
      </c>
      <c r="F87" s="7" t="str">
        <f t="shared" si="12"/>
        <v>N/A</v>
      </c>
      <c r="G87" s="26">
        <v>328003.10775999998</v>
      </c>
      <c r="H87" s="7" t="str">
        <f t="shared" si="13"/>
        <v>N/A</v>
      </c>
      <c r="I87" s="8">
        <v>15.95</v>
      </c>
      <c r="J87" s="8">
        <v>18.53</v>
      </c>
      <c r="K87" s="25" t="s">
        <v>736</v>
      </c>
      <c r="L87" s="91" t="str">
        <f t="shared" si="14"/>
        <v>Yes</v>
      </c>
    </row>
    <row r="88" spans="1:12" x14ac:dyDescent="0.25">
      <c r="A88" s="148" t="s">
        <v>603</v>
      </c>
      <c r="B88" s="21" t="s">
        <v>213</v>
      </c>
      <c r="C88" s="26">
        <v>819470930</v>
      </c>
      <c r="D88" s="7" t="str">
        <f t="shared" si="11"/>
        <v>N/A</v>
      </c>
      <c r="E88" s="26">
        <v>803662386</v>
      </c>
      <c r="F88" s="7" t="str">
        <f t="shared" si="12"/>
        <v>N/A</v>
      </c>
      <c r="G88" s="26">
        <v>872089221</v>
      </c>
      <c r="H88" s="7" t="str">
        <f t="shared" si="13"/>
        <v>N/A</v>
      </c>
      <c r="I88" s="8">
        <v>-1.93</v>
      </c>
      <c r="J88" s="8">
        <v>8.5139999999999993</v>
      </c>
      <c r="K88" s="25" t="s">
        <v>736</v>
      </c>
      <c r="L88" s="91" t="str">
        <f t="shared" si="14"/>
        <v>Yes</v>
      </c>
    </row>
    <row r="89" spans="1:12" x14ac:dyDescent="0.25">
      <c r="A89" s="151" t="s">
        <v>604</v>
      </c>
      <c r="B89" s="22" t="s">
        <v>213</v>
      </c>
      <c r="C89" s="22">
        <v>22493</v>
      </c>
      <c r="D89" s="7" t="str">
        <f t="shared" si="11"/>
        <v>N/A</v>
      </c>
      <c r="E89" s="22">
        <v>20467</v>
      </c>
      <c r="F89" s="7" t="str">
        <f t="shared" si="12"/>
        <v>N/A</v>
      </c>
      <c r="G89" s="22">
        <v>19986</v>
      </c>
      <c r="H89" s="7" t="str">
        <f t="shared" si="13"/>
        <v>N/A</v>
      </c>
      <c r="I89" s="8">
        <v>-9.01</v>
      </c>
      <c r="J89" s="8">
        <v>-2.35</v>
      </c>
      <c r="K89" s="1" t="s">
        <v>736</v>
      </c>
      <c r="L89" s="91" t="str">
        <f t="shared" si="14"/>
        <v>Yes</v>
      </c>
    </row>
    <row r="90" spans="1:12" x14ac:dyDescent="0.25">
      <c r="A90" s="148" t="s">
        <v>1428</v>
      </c>
      <c r="B90" s="21" t="s">
        <v>213</v>
      </c>
      <c r="C90" s="26">
        <v>36432.264705000001</v>
      </c>
      <c r="D90" s="7" t="str">
        <f t="shared" si="11"/>
        <v>N/A</v>
      </c>
      <c r="E90" s="26">
        <v>39266.252309000003</v>
      </c>
      <c r="F90" s="7" t="str">
        <f t="shared" si="12"/>
        <v>N/A</v>
      </c>
      <c r="G90" s="26">
        <v>43635.005554000003</v>
      </c>
      <c r="H90" s="7" t="str">
        <f t="shared" si="13"/>
        <v>N/A</v>
      </c>
      <c r="I90" s="8">
        <v>7.7789999999999999</v>
      </c>
      <c r="J90" s="8">
        <v>11.13</v>
      </c>
      <c r="K90" s="25" t="s">
        <v>736</v>
      </c>
      <c r="L90" s="91" t="str">
        <f t="shared" si="14"/>
        <v>Yes</v>
      </c>
    </row>
    <row r="91" spans="1:12" x14ac:dyDescent="0.25">
      <c r="A91" s="148" t="s">
        <v>605</v>
      </c>
      <c r="B91" s="21" t="s">
        <v>213</v>
      </c>
      <c r="C91" s="26">
        <v>51020460</v>
      </c>
      <c r="D91" s="7" t="str">
        <f t="shared" si="11"/>
        <v>N/A</v>
      </c>
      <c r="E91" s="26">
        <v>16395618</v>
      </c>
      <c r="F91" s="7" t="str">
        <f t="shared" si="12"/>
        <v>N/A</v>
      </c>
      <c r="G91" s="26">
        <v>16335217</v>
      </c>
      <c r="H91" s="7" t="str">
        <f t="shared" si="13"/>
        <v>N/A</v>
      </c>
      <c r="I91" s="8">
        <v>-67.900000000000006</v>
      </c>
      <c r="J91" s="8">
        <v>-0.36799999999999999</v>
      </c>
      <c r="K91" s="25" t="s">
        <v>736</v>
      </c>
      <c r="L91" s="91" t="str">
        <f t="shared" si="14"/>
        <v>Yes</v>
      </c>
    </row>
    <row r="92" spans="1:12" x14ac:dyDescent="0.25">
      <c r="A92" s="148" t="s">
        <v>606</v>
      </c>
      <c r="B92" s="21" t="s">
        <v>213</v>
      </c>
      <c r="C92" s="22">
        <v>86728</v>
      </c>
      <c r="D92" s="7" t="str">
        <f t="shared" si="11"/>
        <v>N/A</v>
      </c>
      <c r="E92" s="22">
        <v>33602</v>
      </c>
      <c r="F92" s="7" t="str">
        <f t="shared" si="12"/>
        <v>N/A</v>
      </c>
      <c r="G92" s="22">
        <v>34165</v>
      </c>
      <c r="H92" s="7" t="str">
        <f t="shared" si="13"/>
        <v>N/A</v>
      </c>
      <c r="I92" s="8">
        <v>-61.3</v>
      </c>
      <c r="J92" s="8">
        <v>1.675</v>
      </c>
      <c r="K92" s="25" t="s">
        <v>736</v>
      </c>
      <c r="L92" s="91" t="str">
        <f t="shared" si="14"/>
        <v>Yes</v>
      </c>
    </row>
    <row r="93" spans="1:12" x14ac:dyDescent="0.25">
      <c r="A93" s="148" t="s">
        <v>1429</v>
      </c>
      <c r="B93" s="21" t="s">
        <v>213</v>
      </c>
      <c r="C93" s="26">
        <v>588.28129323999997</v>
      </c>
      <c r="D93" s="7" t="str">
        <f t="shared" si="11"/>
        <v>N/A</v>
      </c>
      <c r="E93" s="26">
        <v>487.93577763000002</v>
      </c>
      <c r="F93" s="7" t="str">
        <f t="shared" si="12"/>
        <v>N/A</v>
      </c>
      <c r="G93" s="26">
        <v>478.12723547000002</v>
      </c>
      <c r="H93" s="7" t="str">
        <f t="shared" si="13"/>
        <v>N/A</v>
      </c>
      <c r="I93" s="8">
        <v>-17.100000000000001</v>
      </c>
      <c r="J93" s="8">
        <v>-2.0099999999999998</v>
      </c>
      <c r="K93" s="25" t="s">
        <v>736</v>
      </c>
      <c r="L93" s="91" t="str">
        <f t="shared" si="14"/>
        <v>Yes</v>
      </c>
    </row>
    <row r="94" spans="1:12" x14ac:dyDescent="0.25">
      <c r="A94" s="148" t="s">
        <v>607</v>
      </c>
      <c r="B94" s="21" t="s">
        <v>213</v>
      </c>
      <c r="C94" s="26">
        <v>9136651</v>
      </c>
      <c r="D94" s="7" t="str">
        <f t="shared" si="11"/>
        <v>N/A</v>
      </c>
      <c r="E94" s="26">
        <v>1847975</v>
      </c>
      <c r="F94" s="7" t="str">
        <f t="shared" si="12"/>
        <v>N/A</v>
      </c>
      <c r="G94" s="26">
        <v>1989332</v>
      </c>
      <c r="H94" s="7" t="str">
        <f t="shared" si="13"/>
        <v>N/A</v>
      </c>
      <c r="I94" s="8">
        <v>-79.8</v>
      </c>
      <c r="J94" s="8">
        <v>7.649</v>
      </c>
      <c r="K94" s="25" t="s">
        <v>736</v>
      </c>
      <c r="L94" s="91" t="str">
        <f t="shared" si="14"/>
        <v>Yes</v>
      </c>
    </row>
    <row r="95" spans="1:12" x14ac:dyDescent="0.25">
      <c r="A95" s="148" t="s">
        <v>608</v>
      </c>
      <c r="B95" s="21" t="s">
        <v>213</v>
      </c>
      <c r="C95" s="22">
        <v>30436</v>
      </c>
      <c r="D95" s="7" t="str">
        <f t="shared" si="11"/>
        <v>N/A</v>
      </c>
      <c r="E95" s="22">
        <v>10126</v>
      </c>
      <c r="F95" s="7" t="str">
        <f t="shared" si="12"/>
        <v>N/A</v>
      </c>
      <c r="G95" s="22">
        <v>10748</v>
      </c>
      <c r="H95" s="7" t="str">
        <f t="shared" si="13"/>
        <v>N/A</v>
      </c>
      <c r="I95" s="8">
        <v>-66.7</v>
      </c>
      <c r="J95" s="8">
        <v>6.1429999999999998</v>
      </c>
      <c r="K95" s="25" t="s">
        <v>736</v>
      </c>
      <c r="L95" s="91" t="str">
        <f t="shared" si="14"/>
        <v>Yes</v>
      </c>
    </row>
    <row r="96" spans="1:12" x14ac:dyDescent="0.25">
      <c r="A96" s="148" t="s">
        <v>1430</v>
      </c>
      <c r="B96" s="21" t="s">
        <v>213</v>
      </c>
      <c r="C96" s="26">
        <v>300.19223944999999</v>
      </c>
      <c r="D96" s="7" t="str">
        <f t="shared" si="11"/>
        <v>N/A</v>
      </c>
      <c r="E96" s="26">
        <v>182.49802489000001</v>
      </c>
      <c r="F96" s="7" t="str">
        <f t="shared" si="12"/>
        <v>N/A</v>
      </c>
      <c r="G96" s="26">
        <v>185.08857462</v>
      </c>
      <c r="H96" s="7" t="str">
        <f t="shared" si="13"/>
        <v>N/A</v>
      </c>
      <c r="I96" s="8">
        <v>-39.200000000000003</v>
      </c>
      <c r="J96" s="8">
        <v>1.419</v>
      </c>
      <c r="K96" s="25" t="s">
        <v>736</v>
      </c>
      <c r="L96" s="91" t="str">
        <f t="shared" si="14"/>
        <v>Yes</v>
      </c>
    </row>
    <row r="97" spans="1:12" ht="25" x14ac:dyDescent="0.25">
      <c r="A97" s="148" t="s">
        <v>609</v>
      </c>
      <c r="B97" s="21" t="s">
        <v>213</v>
      </c>
      <c r="C97" s="26">
        <v>5711379</v>
      </c>
      <c r="D97" s="7" t="str">
        <f t="shared" si="11"/>
        <v>N/A</v>
      </c>
      <c r="E97" s="26">
        <v>1568143</v>
      </c>
      <c r="F97" s="7" t="str">
        <f t="shared" si="12"/>
        <v>N/A</v>
      </c>
      <c r="G97" s="26">
        <v>1586916</v>
      </c>
      <c r="H97" s="7" t="str">
        <f t="shared" si="13"/>
        <v>N/A</v>
      </c>
      <c r="I97" s="8">
        <v>-72.5</v>
      </c>
      <c r="J97" s="8">
        <v>1.1970000000000001</v>
      </c>
      <c r="K97" s="25" t="s">
        <v>736</v>
      </c>
      <c r="L97" s="91" t="str">
        <f t="shared" si="14"/>
        <v>Yes</v>
      </c>
    </row>
    <row r="98" spans="1:12" x14ac:dyDescent="0.25">
      <c r="A98" s="148" t="s">
        <v>610</v>
      </c>
      <c r="B98" s="21" t="s">
        <v>213</v>
      </c>
      <c r="C98" s="22">
        <v>33740</v>
      </c>
      <c r="D98" s="7" t="str">
        <f t="shared" si="11"/>
        <v>N/A</v>
      </c>
      <c r="E98" s="22">
        <v>15043</v>
      </c>
      <c r="F98" s="7" t="str">
        <f t="shared" si="12"/>
        <v>N/A</v>
      </c>
      <c r="G98" s="22">
        <v>15572</v>
      </c>
      <c r="H98" s="7" t="str">
        <f t="shared" si="13"/>
        <v>N/A</v>
      </c>
      <c r="I98" s="8">
        <v>-55.4</v>
      </c>
      <c r="J98" s="8">
        <v>3.5169999999999999</v>
      </c>
      <c r="K98" s="25" t="s">
        <v>736</v>
      </c>
      <c r="L98" s="91" t="str">
        <f t="shared" si="14"/>
        <v>Yes</v>
      </c>
    </row>
    <row r="99" spans="1:12" ht="25" x14ac:dyDescent="0.25">
      <c r="A99" s="148" t="s">
        <v>1431</v>
      </c>
      <c r="B99" s="21" t="s">
        <v>213</v>
      </c>
      <c r="C99" s="26">
        <v>169.27620035999999</v>
      </c>
      <c r="D99" s="7" t="str">
        <f t="shared" si="11"/>
        <v>N/A</v>
      </c>
      <c r="E99" s="26">
        <v>104.24403377</v>
      </c>
      <c r="F99" s="7" t="str">
        <f t="shared" si="12"/>
        <v>N/A</v>
      </c>
      <c r="G99" s="26">
        <v>101.90829694</v>
      </c>
      <c r="H99" s="7" t="str">
        <f t="shared" si="13"/>
        <v>N/A</v>
      </c>
      <c r="I99" s="8">
        <v>-38.4</v>
      </c>
      <c r="J99" s="8">
        <v>-2.2400000000000002</v>
      </c>
      <c r="K99" s="25" t="s">
        <v>736</v>
      </c>
      <c r="L99" s="91" t="str">
        <f t="shared" si="14"/>
        <v>Yes</v>
      </c>
    </row>
    <row r="100" spans="1:12" ht="25" x14ac:dyDescent="0.25">
      <c r="A100" s="148" t="s">
        <v>611</v>
      </c>
      <c r="B100" s="21" t="s">
        <v>213</v>
      </c>
      <c r="C100" s="26">
        <v>47720658</v>
      </c>
      <c r="D100" s="7" t="str">
        <f t="shared" si="11"/>
        <v>N/A</v>
      </c>
      <c r="E100" s="26">
        <v>30997420</v>
      </c>
      <c r="F100" s="7" t="str">
        <f t="shared" si="12"/>
        <v>N/A</v>
      </c>
      <c r="G100" s="26">
        <v>27167797</v>
      </c>
      <c r="H100" s="7" t="str">
        <f t="shared" si="13"/>
        <v>N/A</v>
      </c>
      <c r="I100" s="8">
        <v>-35</v>
      </c>
      <c r="J100" s="8">
        <v>-12.4</v>
      </c>
      <c r="K100" s="25" t="s">
        <v>736</v>
      </c>
      <c r="L100" s="91" t="str">
        <f t="shared" si="14"/>
        <v>Yes</v>
      </c>
    </row>
    <row r="101" spans="1:12" x14ac:dyDescent="0.25">
      <c r="A101" s="148" t="s">
        <v>612</v>
      </c>
      <c r="B101" s="21" t="s">
        <v>213</v>
      </c>
      <c r="C101" s="22">
        <v>57571</v>
      </c>
      <c r="D101" s="7" t="str">
        <f t="shared" si="11"/>
        <v>N/A</v>
      </c>
      <c r="E101" s="22">
        <v>22280</v>
      </c>
      <c r="F101" s="7" t="str">
        <f t="shared" si="12"/>
        <v>N/A</v>
      </c>
      <c r="G101" s="22">
        <v>21461</v>
      </c>
      <c r="H101" s="7" t="str">
        <f t="shared" si="13"/>
        <v>N/A</v>
      </c>
      <c r="I101" s="8">
        <v>-61.3</v>
      </c>
      <c r="J101" s="8">
        <v>-3.68</v>
      </c>
      <c r="K101" s="25" t="s">
        <v>736</v>
      </c>
      <c r="L101" s="91" t="str">
        <f t="shared" si="14"/>
        <v>Yes</v>
      </c>
    </row>
    <row r="102" spans="1:12" x14ac:dyDescent="0.25">
      <c r="A102" s="148" t="s">
        <v>1432</v>
      </c>
      <c r="B102" s="21" t="s">
        <v>213</v>
      </c>
      <c r="C102" s="26">
        <v>828.90097445000004</v>
      </c>
      <c r="D102" s="7" t="str">
        <f t="shared" si="11"/>
        <v>N/A</v>
      </c>
      <c r="E102" s="26">
        <v>1391.2666068000001</v>
      </c>
      <c r="F102" s="7" t="str">
        <f t="shared" si="12"/>
        <v>N/A</v>
      </c>
      <c r="G102" s="26">
        <v>1265.9147756</v>
      </c>
      <c r="H102" s="7" t="str">
        <f t="shared" si="13"/>
        <v>N/A</v>
      </c>
      <c r="I102" s="8">
        <v>67.84</v>
      </c>
      <c r="J102" s="8">
        <v>-9.01</v>
      </c>
      <c r="K102" s="25" t="s">
        <v>736</v>
      </c>
      <c r="L102" s="91" t="str">
        <f t="shared" si="14"/>
        <v>Yes</v>
      </c>
    </row>
    <row r="103" spans="1:12" x14ac:dyDescent="0.25">
      <c r="A103" s="148" t="s">
        <v>613</v>
      </c>
      <c r="B103" s="21" t="s">
        <v>213</v>
      </c>
      <c r="C103" s="26">
        <v>25182814</v>
      </c>
      <c r="D103" s="7" t="str">
        <f t="shared" si="11"/>
        <v>N/A</v>
      </c>
      <c r="E103" s="26">
        <v>7863793</v>
      </c>
      <c r="F103" s="7" t="str">
        <f t="shared" si="12"/>
        <v>N/A</v>
      </c>
      <c r="G103" s="26">
        <v>7015365</v>
      </c>
      <c r="H103" s="7" t="str">
        <f t="shared" si="13"/>
        <v>N/A</v>
      </c>
      <c r="I103" s="8">
        <v>-68.8</v>
      </c>
      <c r="J103" s="8">
        <v>-10.8</v>
      </c>
      <c r="K103" s="25" t="s">
        <v>736</v>
      </c>
      <c r="L103" s="91" t="str">
        <f t="shared" si="14"/>
        <v>Yes</v>
      </c>
    </row>
    <row r="104" spans="1:12" x14ac:dyDescent="0.25">
      <c r="A104" s="148" t="s">
        <v>614</v>
      </c>
      <c r="B104" s="21" t="s">
        <v>213</v>
      </c>
      <c r="C104" s="22">
        <v>41330</v>
      </c>
      <c r="D104" s="7" t="str">
        <f t="shared" si="11"/>
        <v>N/A</v>
      </c>
      <c r="E104" s="22">
        <v>12327</v>
      </c>
      <c r="F104" s="7" t="str">
        <f t="shared" si="12"/>
        <v>N/A</v>
      </c>
      <c r="G104" s="22">
        <v>13415</v>
      </c>
      <c r="H104" s="7" t="str">
        <f t="shared" si="13"/>
        <v>N/A</v>
      </c>
      <c r="I104" s="8">
        <v>-70.2</v>
      </c>
      <c r="J104" s="8">
        <v>8.8260000000000005</v>
      </c>
      <c r="K104" s="25" t="s">
        <v>736</v>
      </c>
      <c r="L104" s="91" t="str">
        <f t="shared" si="14"/>
        <v>Yes</v>
      </c>
    </row>
    <row r="105" spans="1:12" x14ac:dyDescent="0.25">
      <c r="A105" s="148" t="s">
        <v>1433</v>
      </c>
      <c r="B105" s="21" t="s">
        <v>213</v>
      </c>
      <c r="C105" s="26">
        <v>609.31076700000006</v>
      </c>
      <c r="D105" s="7" t="str">
        <f t="shared" si="11"/>
        <v>N/A</v>
      </c>
      <c r="E105" s="26">
        <v>637.93242476</v>
      </c>
      <c r="F105" s="7" t="str">
        <f t="shared" si="12"/>
        <v>N/A</v>
      </c>
      <c r="G105" s="26">
        <v>522.94931047</v>
      </c>
      <c r="H105" s="7" t="str">
        <f t="shared" si="13"/>
        <v>N/A</v>
      </c>
      <c r="I105" s="8">
        <v>4.6970000000000001</v>
      </c>
      <c r="J105" s="8">
        <v>-18</v>
      </c>
      <c r="K105" s="25" t="s">
        <v>736</v>
      </c>
      <c r="L105" s="91" t="str">
        <f t="shared" si="14"/>
        <v>Yes</v>
      </c>
    </row>
    <row r="106" spans="1:12" ht="25" x14ac:dyDescent="0.25">
      <c r="A106" s="148" t="s">
        <v>615</v>
      </c>
      <c r="B106" s="21" t="s">
        <v>213</v>
      </c>
      <c r="C106" s="26">
        <v>6444068</v>
      </c>
      <c r="D106" s="7" t="str">
        <f t="shared" si="11"/>
        <v>N/A</v>
      </c>
      <c r="E106" s="26">
        <v>4392431</v>
      </c>
      <c r="F106" s="7" t="str">
        <f t="shared" si="12"/>
        <v>N/A</v>
      </c>
      <c r="G106" s="26">
        <v>4228207</v>
      </c>
      <c r="H106" s="7" t="str">
        <f t="shared" si="13"/>
        <v>N/A</v>
      </c>
      <c r="I106" s="8">
        <v>-31.8</v>
      </c>
      <c r="J106" s="8">
        <v>-3.74</v>
      </c>
      <c r="K106" s="25" t="s">
        <v>736</v>
      </c>
      <c r="L106" s="91" t="str">
        <f t="shared" si="14"/>
        <v>Yes</v>
      </c>
    </row>
    <row r="107" spans="1:12" x14ac:dyDescent="0.25">
      <c r="A107" s="148" t="s">
        <v>616</v>
      </c>
      <c r="B107" s="21" t="s">
        <v>213</v>
      </c>
      <c r="C107" s="22">
        <v>2957</v>
      </c>
      <c r="D107" s="7" t="str">
        <f t="shared" si="11"/>
        <v>N/A</v>
      </c>
      <c r="E107" s="22">
        <v>1713</v>
      </c>
      <c r="F107" s="7" t="str">
        <f t="shared" si="12"/>
        <v>N/A</v>
      </c>
      <c r="G107" s="22">
        <v>1557</v>
      </c>
      <c r="H107" s="7" t="str">
        <f t="shared" si="13"/>
        <v>N/A</v>
      </c>
      <c r="I107" s="8">
        <v>-42.1</v>
      </c>
      <c r="J107" s="8">
        <v>-9.11</v>
      </c>
      <c r="K107" s="25" t="s">
        <v>736</v>
      </c>
      <c r="L107" s="91" t="str">
        <f t="shared" si="14"/>
        <v>Yes</v>
      </c>
    </row>
    <row r="108" spans="1:12" x14ac:dyDescent="0.25">
      <c r="A108" s="148" t="s">
        <v>1434</v>
      </c>
      <c r="B108" s="21" t="s">
        <v>213</v>
      </c>
      <c r="C108" s="26">
        <v>2179.2587082</v>
      </c>
      <c r="D108" s="7" t="str">
        <f t="shared" si="11"/>
        <v>N/A</v>
      </c>
      <c r="E108" s="26">
        <v>2564.1745476000001</v>
      </c>
      <c r="F108" s="7" t="str">
        <f t="shared" si="12"/>
        <v>N/A</v>
      </c>
      <c r="G108" s="26">
        <v>2715.6114321999999</v>
      </c>
      <c r="H108" s="7" t="str">
        <f t="shared" si="13"/>
        <v>N/A</v>
      </c>
      <c r="I108" s="8">
        <v>17.66</v>
      </c>
      <c r="J108" s="8">
        <v>5.9059999999999997</v>
      </c>
      <c r="K108" s="25" t="s">
        <v>736</v>
      </c>
      <c r="L108" s="91" t="str">
        <f t="shared" si="14"/>
        <v>Yes</v>
      </c>
    </row>
    <row r="109" spans="1:12" x14ac:dyDescent="0.25">
      <c r="A109" s="148" t="s">
        <v>617</v>
      </c>
      <c r="B109" s="21" t="s">
        <v>213</v>
      </c>
      <c r="C109" s="26">
        <v>39970132</v>
      </c>
      <c r="D109" s="7" t="str">
        <f t="shared" si="11"/>
        <v>N/A</v>
      </c>
      <c r="E109" s="26">
        <v>17897207</v>
      </c>
      <c r="F109" s="7" t="str">
        <f t="shared" si="12"/>
        <v>N/A</v>
      </c>
      <c r="G109" s="26">
        <v>17951556</v>
      </c>
      <c r="H109" s="7" t="str">
        <f t="shared" si="13"/>
        <v>N/A</v>
      </c>
      <c r="I109" s="8">
        <v>-55.2</v>
      </c>
      <c r="J109" s="8">
        <v>0.30370000000000003</v>
      </c>
      <c r="K109" s="25" t="s">
        <v>736</v>
      </c>
      <c r="L109" s="91" t="str">
        <f t="shared" si="14"/>
        <v>Yes</v>
      </c>
    </row>
    <row r="110" spans="1:12" x14ac:dyDescent="0.25">
      <c r="A110" s="148" t="s">
        <v>618</v>
      </c>
      <c r="B110" s="21" t="s">
        <v>213</v>
      </c>
      <c r="C110" s="22">
        <v>81480</v>
      </c>
      <c r="D110" s="7" t="str">
        <f t="shared" si="11"/>
        <v>N/A</v>
      </c>
      <c r="E110" s="22">
        <v>32272</v>
      </c>
      <c r="F110" s="7" t="str">
        <f t="shared" si="12"/>
        <v>N/A</v>
      </c>
      <c r="G110" s="22">
        <v>32728</v>
      </c>
      <c r="H110" s="7" t="str">
        <f t="shared" si="13"/>
        <v>N/A</v>
      </c>
      <c r="I110" s="8">
        <v>-60.4</v>
      </c>
      <c r="J110" s="8">
        <v>1.413</v>
      </c>
      <c r="K110" s="25" t="s">
        <v>736</v>
      </c>
      <c r="L110" s="91" t="str">
        <f t="shared" si="14"/>
        <v>Yes</v>
      </c>
    </row>
    <row r="111" spans="1:12" x14ac:dyDescent="0.25">
      <c r="A111" s="148" t="s">
        <v>1435</v>
      </c>
      <c r="B111" s="21" t="s">
        <v>213</v>
      </c>
      <c r="C111" s="26">
        <v>490.55144820999999</v>
      </c>
      <c r="D111" s="7" t="str">
        <f t="shared" si="11"/>
        <v>N/A</v>
      </c>
      <c r="E111" s="26">
        <v>554.57384109999998</v>
      </c>
      <c r="F111" s="7" t="str">
        <f t="shared" si="12"/>
        <v>N/A</v>
      </c>
      <c r="G111" s="26">
        <v>548.50757761</v>
      </c>
      <c r="H111" s="7" t="str">
        <f t="shared" si="13"/>
        <v>N/A</v>
      </c>
      <c r="I111" s="8">
        <v>13.05</v>
      </c>
      <c r="J111" s="8">
        <v>-1.0900000000000001</v>
      </c>
      <c r="K111" s="25" t="s">
        <v>736</v>
      </c>
      <c r="L111" s="91" t="str">
        <f t="shared" si="14"/>
        <v>Yes</v>
      </c>
    </row>
    <row r="112" spans="1:12" x14ac:dyDescent="0.25">
      <c r="A112" s="148" t="s">
        <v>619</v>
      </c>
      <c r="B112" s="21" t="s">
        <v>213</v>
      </c>
      <c r="C112" s="26">
        <v>97740604</v>
      </c>
      <c r="D112" s="7" t="str">
        <f t="shared" si="11"/>
        <v>N/A</v>
      </c>
      <c r="E112" s="26">
        <v>53385520</v>
      </c>
      <c r="F112" s="7" t="str">
        <f t="shared" si="12"/>
        <v>N/A</v>
      </c>
      <c r="G112" s="26">
        <v>53825627</v>
      </c>
      <c r="H112" s="7" t="str">
        <f t="shared" si="13"/>
        <v>N/A</v>
      </c>
      <c r="I112" s="8">
        <v>-45.4</v>
      </c>
      <c r="J112" s="8">
        <v>0.82440000000000002</v>
      </c>
      <c r="K112" s="25" t="s">
        <v>736</v>
      </c>
      <c r="L112" s="91" t="str">
        <f t="shared" si="14"/>
        <v>Yes</v>
      </c>
    </row>
    <row r="113" spans="1:12" x14ac:dyDescent="0.25">
      <c r="A113" s="148" t="s">
        <v>620</v>
      </c>
      <c r="B113" s="21" t="s">
        <v>213</v>
      </c>
      <c r="C113" s="22">
        <v>98043</v>
      </c>
      <c r="D113" s="7" t="str">
        <f t="shared" si="11"/>
        <v>N/A</v>
      </c>
      <c r="E113" s="22">
        <v>34454</v>
      </c>
      <c r="F113" s="7" t="str">
        <f t="shared" si="12"/>
        <v>N/A</v>
      </c>
      <c r="G113" s="22">
        <v>34019</v>
      </c>
      <c r="H113" s="7" t="str">
        <f t="shared" si="13"/>
        <v>N/A</v>
      </c>
      <c r="I113" s="8">
        <v>-64.900000000000006</v>
      </c>
      <c r="J113" s="8">
        <v>-1.26</v>
      </c>
      <c r="K113" s="25" t="s">
        <v>736</v>
      </c>
      <c r="L113" s="91" t="str">
        <f t="shared" si="14"/>
        <v>Yes</v>
      </c>
    </row>
    <row r="114" spans="1:12" x14ac:dyDescent="0.25">
      <c r="A114" s="148" t="s">
        <v>1436</v>
      </c>
      <c r="B114" s="21" t="s">
        <v>213</v>
      </c>
      <c r="C114" s="26">
        <v>996.91567984999995</v>
      </c>
      <c r="D114" s="7" t="str">
        <f t="shared" si="11"/>
        <v>N/A</v>
      </c>
      <c r="E114" s="26">
        <v>1549.4723399</v>
      </c>
      <c r="F114" s="7" t="str">
        <f t="shared" si="12"/>
        <v>N/A</v>
      </c>
      <c r="G114" s="26">
        <v>1582.2224933</v>
      </c>
      <c r="H114" s="7" t="str">
        <f t="shared" si="13"/>
        <v>N/A</v>
      </c>
      <c r="I114" s="8">
        <v>55.43</v>
      </c>
      <c r="J114" s="8">
        <v>2.1139999999999999</v>
      </c>
      <c r="K114" s="25" t="s">
        <v>736</v>
      </c>
      <c r="L114" s="91" t="str">
        <f t="shared" si="14"/>
        <v>Yes</v>
      </c>
    </row>
    <row r="115" spans="1:12" ht="25" x14ac:dyDescent="0.25">
      <c r="A115" s="148" t="s">
        <v>621</v>
      </c>
      <c r="B115" s="21" t="s">
        <v>213</v>
      </c>
      <c r="C115" s="26">
        <v>267948858</v>
      </c>
      <c r="D115" s="7" t="str">
        <f t="shared" si="11"/>
        <v>N/A</v>
      </c>
      <c r="E115" s="26">
        <v>235835199</v>
      </c>
      <c r="F115" s="7" t="str">
        <f t="shared" si="12"/>
        <v>N/A</v>
      </c>
      <c r="G115" s="26">
        <v>291994669</v>
      </c>
      <c r="H115" s="7" t="str">
        <f t="shared" si="13"/>
        <v>N/A</v>
      </c>
      <c r="I115" s="8">
        <v>-12</v>
      </c>
      <c r="J115" s="8">
        <v>23.81</v>
      </c>
      <c r="K115" s="25" t="s">
        <v>736</v>
      </c>
      <c r="L115" s="91" t="str">
        <f t="shared" si="14"/>
        <v>Yes</v>
      </c>
    </row>
    <row r="116" spans="1:12" x14ac:dyDescent="0.25">
      <c r="A116" s="151" t="s">
        <v>622</v>
      </c>
      <c r="B116" s="22" t="s">
        <v>213</v>
      </c>
      <c r="C116" s="22">
        <v>48975</v>
      </c>
      <c r="D116" s="7" t="str">
        <f t="shared" si="11"/>
        <v>N/A</v>
      </c>
      <c r="E116" s="22">
        <v>19348</v>
      </c>
      <c r="F116" s="7" t="str">
        <f t="shared" si="12"/>
        <v>N/A</v>
      </c>
      <c r="G116" s="22">
        <v>21165</v>
      </c>
      <c r="H116" s="7" t="str">
        <f t="shared" si="13"/>
        <v>N/A</v>
      </c>
      <c r="I116" s="8">
        <v>-60.5</v>
      </c>
      <c r="J116" s="8">
        <v>9.391</v>
      </c>
      <c r="K116" s="1" t="s">
        <v>736</v>
      </c>
      <c r="L116" s="91" t="str">
        <f t="shared" si="14"/>
        <v>Yes</v>
      </c>
    </row>
    <row r="117" spans="1:12" x14ac:dyDescent="0.25">
      <c r="A117" s="148" t="s">
        <v>1437</v>
      </c>
      <c r="B117" s="21" t="s">
        <v>213</v>
      </c>
      <c r="C117" s="26">
        <v>5471.1354363999999</v>
      </c>
      <c r="D117" s="7" t="str">
        <f t="shared" si="11"/>
        <v>N/A</v>
      </c>
      <c r="E117" s="26">
        <v>12189.125438999999</v>
      </c>
      <c r="F117" s="7" t="str">
        <f t="shared" si="12"/>
        <v>N/A</v>
      </c>
      <c r="G117" s="26">
        <v>13796.11004</v>
      </c>
      <c r="H117" s="7" t="str">
        <f t="shared" si="13"/>
        <v>N/A</v>
      </c>
      <c r="I117" s="8">
        <v>122.8</v>
      </c>
      <c r="J117" s="8">
        <v>13.18</v>
      </c>
      <c r="K117" s="25" t="s">
        <v>736</v>
      </c>
      <c r="L117" s="91" t="str">
        <f t="shared" si="14"/>
        <v>Yes</v>
      </c>
    </row>
    <row r="118" spans="1:12" ht="25" x14ac:dyDescent="0.25">
      <c r="A118" s="148" t="s">
        <v>623</v>
      </c>
      <c r="B118" s="21" t="s">
        <v>213</v>
      </c>
      <c r="C118" s="26">
        <v>5811922</v>
      </c>
      <c r="D118" s="7" t="str">
        <f t="shared" si="11"/>
        <v>N/A</v>
      </c>
      <c r="E118" s="26">
        <v>3236081</v>
      </c>
      <c r="F118" s="7" t="str">
        <f t="shared" si="12"/>
        <v>N/A</v>
      </c>
      <c r="G118" s="26">
        <v>3015947</v>
      </c>
      <c r="H118" s="7" t="str">
        <f t="shared" si="13"/>
        <v>N/A</v>
      </c>
      <c r="I118" s="8">
        <v>-44.3</v>
      </c>
      <c r="J118" s="8">
        <v>-6.8</v>
      </c>
      <c r="K118" s="25" t="s">
        <v>736</v>
      </c>
      <c r="L118" s="91" t="str">
        <f t="shared" si="14"/>
        <v>Yes</v>
      </c>
    </row>
    <row r="119" spans="1:12" x14ac:dyDescent="0.25">
      <c r="A119" s="148" t="s">
        <v>624</v>
      </c>
      <c r="B119" s="21" t="s">
        <v>213</v>
      </c>
      <c r="C119" s="22">
        <v>10940</v>
      </c>
      <c r="D119" s="7" t="str">
        <f t="shared" si="11"/>
        <v>N/A</v>
      </c>
      <c r="E119" s="22">
        <v>6233</v>
      </c>
      <c r="F119" s="7" t="str">
        <f t="shared" si="12"/>
        <v>N/A</v>
      </c>
      <c r="G119" s="22">
        <v>5397</v>
      </c>
      <c r="H119" s="7" t="str">
        <f t="shared" si="13"/>
        <v>N/A</v>
      </c>
      <c r="I119" s="8">
        <v>-43</v>
      </c>
      <c r="J119" s="8">
        <v>-13.4</v>
      </c>
      <c r="K119" s="25" t="s">
        <v>736</v>
      </c>
      <c r="L119" s="91" t="str">
        <f t="shared" si="14"/>
        <v>Yes</v>
      </c>
    </row>
    <row r="120" spans="1:12" x14ac:dyDescent="0.25">
      <c r="A120" s="148" t="s">
        <v>1438</v>
      </c>
      <c r="B120" s="21" t="s">
        <v>213</v>
      </c>
      <c r="C120" s="26">
        <v>531.25429615999997</v>
      </c>
      <c r="D120" s="7" t="str">
        <f t="shared" si="11"/>
        <v>N/A</v>
      </c>
      <c r="E120" s="26">
        <v>519.18514359000005</v>
      </c>
      <c r="F120" s="7" t="str">
        <f t="shared" si="12"/>
        <v>N/A</v>
      </c>
      <c r="G120" s="26">
        <v>558.81915878999996</v>
      </c>
      <c r="H120" s="7" t="str">
        <f t="shared" si="13"/>
        <v>N/A</v>
      </c>
      <c r="I120" s="8">
        <v>-2.27</v>
      </c>
      <c r="J120" s="8">
        <v>7.6340000000000003</v>
      </c>
      <c r="K120" s="25" t="s">
        <v>736</v>
      </c>
      <c r="L120" s="91" t="str">
        <f t="shared" si="14"/>
        <v>Yes</v>
      </c>
    </row>
    <row r="121" spans="1:12" ht="25" x14ac:dyDescent="0.25">
      <c r="A121" s="148" t="s">
        <v>625</v>
      </c>
      <c r="B121" s="21" t="s">
        <v>213</v>
      </c>
      <c r="C121" s="26">
        <v>0</v>
      </c>
      <c r="D121" s="7" t="str">
        <f t="shared" si="11"/>
        <v>N/A</v>
      </c>
      <c r="E121" s="26">
        <v>0</v>
      </c>
      <c r="F121" s="7" t="str">
        <f t="shared" si="12"/>
        <v>N/A</v>
      </c>
      <c r="G121" s="26">
        <v>0</v>
      </c>
      <c r="H121" s="7" t="str">
        <f t="shared" si="13"/>
        <v>N/A</v>
      </c>
      <c r="I121" s="8" t="s">
        <v>1747</v>
      </c>
      <c r="J121" s="8" t="s">
        <v>1747</v>
      </c>
      <c r="K121" s="25" t="s">
        <v>736</v>
      </c>
      <c r="L121" s="91" t="str">
        <f t="shared" si="14"/>
        <v>N/A</v>
      </c>
    </row>
    <row r="122" spans="1:12" x14ac:dyDescent="0.25">
      <c r="A122" s="148" t="s">
        <v>626</v>
      </c>
      <c r="B122" s="21" t="s">
        <v>213</v>
      </c>
      <c r="C122" s="22">
        <v>0</v>
      </c>
      <c r="D122" s="7" t="str">
        <f t="shared" si="11"/>
        <v>N/A</v>
      </c>
      <c r="E122" s="22">
        <v>0</v>
      </c>
      <c r="F122" s="7" t="str">
        <f t="shared" si="12"/>
        <v>N/A</v>
      </c>
      <c r="G122" s="22">
        <v>0</v>
      </c>
      <c r="H122" s="7" t="str">
        <f t="shared" si="13"/>
        <v>N/A</v>
      </c>
      <c r="I122" s="8" t="s">
        <v>1747</v>
      </c>
      <c r="J122" s="8" t="s">
        <v>1747</v>
      </c>
      <c r="K122" s="25" t="s">
        <v>736</v>
      </c>
      <c r="L122" s="91" t="str">
        <f t="shared" si="14"/>
        <v>N/A</v>
      </c>
    </row>
    <row r="123" spans="1:12" ht="25" x14ac:dyDescent="0.25">
      <c r="A123" s="148" t="s">
        <v>1439</v>
      </c>
      <c r="B123" s="21" t="s">
        <v>213</v>
      </c>
      <c r="C123" s="26" t="s">
        <v>1747</v>
      </c>
      <c r="D123" s="7" t="str">
        <f t="shared" si="11"/>
        <v>N/A</v>
      </c>
      <c r="E123" s="26" t="s">
        <v>1747</v>
      </c>
      <c r="F123" s="7" t="str">
        <f t="shared" si="12"/>
        <v>N/A</v>
      </c>
      <c r="G123" s="26" t="s">
        <v>1747</v>
      </c>
      <c r="H123" s="7" t="str">
        <f t="shared" si="13"/>
        <v>N/A</v>
      </c>
      <c r="I123" s="8" t="s">
        <v>1747</v>
      </c>
      <c r="J123" s="8" t="s">
        <v>1747</v>
      </c>
      <c r="K123" s="25" t="s">
        <v>736</v>
      </c>
      <c r="L123" s="91" t="str">
        <f t="shared" si="14"/>
        <v>N/A</v>
      </c>
    </row>
    <row r="124" spans="1:12" ht="25" x14ac:dyDescent="0.25">
      <c r="A124" s="148" t="s">
        <v>627</v>
      </c>
      <c r="B124" s="21" t="s">
        <v>213</v>
      </c>
      <c r="C124" s="26">
        <v>2056608</v>
      </c>
      <c r="D124" s="7" t="str">
        <f t="shared" si="11"/>
        <v>N/A</v>
      </c>
      <c r="E124" s="26">
        <v>1383519</v>
      </c>
      <c r="F124" s="7" t="str">
        <f t="shared" si="12"/>
        <v>N/A</v>
      </c>
      <c r="G124" s="26">
        <v>1535016</v>
      </c>
      <c r="H124" s="7" t="str">
        <f t="shared" si="13"/>
        <v>N/A</v>
      </c>
      <c r="I124" s="8">
        <v>-32.700000000000003</v>
      </c>
      <c r="J124" s="8">
        <v>10.95</v>
      </c>
      <c r="K124" s="25" t="s">
        <v>736</v>
      </c>
      <c r="L124" s="91" t="str">
        <f t="shared" si="14"/>
        <v>Yes</v>
      </c>
    </row>
    <row r="125" spans="1:12" x14ac:dyDescent="0.25">
      <c r="A125" s="148" t="s">
        <v>628</v>
      </c>
      <c r="B125" s="21" t="s">
        <v>213</v>
      </c>
      <c r="C125" s="22">
        <v>1629</v>
      </c>
      <c r="D125" s="7" t="str">
        <f t="shared" si="11"/>
        <v>N/A</v>
      </c>
      <c r="E125" s="22">
        <v>892</v>
      </c>
      <c r="F125" s="7" t="str">
        <f t="shared" si="12"/>
        <v>N/A</v>
      </c>
      <c r="G125" s="22">
        <v>1094</v>
      </c>
      <c r="H125" s="7" t="str">
        <f t="shared" si="13"/>
        <v>N/A</v>
      </c>
      <c r="I125" s="8">
        <v>-45.2</v>
      </c>
      <c r="J125" s="8">
        <v>22.65</v>
      </c>
      <c r="K125" s="25" t="s">
        <v>736</v>
      </c>
      <c r="L125" s="91" t="str">
        <f t="shared" si="14"/>
        <v>Yes</v>
      </c>
    </row>
    <row r="126" spans="1:12" ht="25" x14ac:dyDescent="0.25">
      <c r="A126" s="148" t="s">
        <v>1440</v>
      </c>
      <c r="B126" s="21" t="s">
        <v>213</v>
      </c>
      <c r="C126" s="26">
        <v>1262.4972376000001</v>
      </c>
      <c r="D126" s="7" t="str">
        <f t="shared" si="11"/>
        <v>N/A</v>
      </c>
      <c r="E126" s="26">
        <v>1551.0302690999999</v>
      </c>
      <c r="F126" s="7" t="str">
        <f t="shared" si="12"/>
        <v>N/A</v>
      </c>
      <c r="G126" s="26">
        <v>1403.1224863</v>
      </c>
      <c r="H126" s="7" t="str">
        <f t="shared" si="13"/>
        <v>N/A</v>
      </c>
      <c r="I126" s="8">
        <v>22.85</v>
      </c>
      <c r="J126" s="8">
        <v>-9.5399999999999991</v>
      </c>
      <c r="K126" s="25" t="s">
        <v>736</v>
      </c>
      <c r="L126" s="91" t="str">
        <f t="shared" si="14"/>
        <v>Yes</v>
      </c>
    </row>
    <row r="127" spans="1:12" ht="25" x14ac:dyDescent="0.25">
      <c r="A127" s="148" t="s">
        <v>629</v>
      </c>
      <c r="B127" s="21" t="s">
        <v>213</v>
      </c>
      <c r="C127" s="26">
        <v>1515</v>
      </c>
      <c r="D127" s="7" t="str">
        <f t="shared" si="11"/>
        <v>N/A</v>
      </c>
      <c r="E127" s="26">
        <v>3111</v>
      </c>
      <c r="F127" s="7" t="str">
        <f t="shared" si="12"/>
        <v>N/A</v>
      </c>
      <c r="G127" s="26">
        <v>34052</v>
      </c>
      <c r="H127" s="7" t="str">
        <f t="shared" si="13"/>
        <v>N/A</v>
      </c>
      <c r="I127" s="8">
        <v>105.3</v>
      </c>
      <c r="J127" s="8">
        <v>994.6</v>
      </c>
      <c r="K127" s="25" t="s">
        <v>736</v>
      </c>
      <c r="L127" s="91" t="str">
        <f t="shared" si="14"/>
        <v>No</v>
      </c>
    </row>
    <row r="128" spans="1:12" x14ac:dyDescent="0.25">
      <c r="A128" s="148" t="s">
        <v>630</v>
      </c>
      <c r="B128" s="21" t="s">
        <v>213</v>
      </c>
      <c r="C128" s="22">
        <v>11</v>
      </c>
      <c r="D128" s="7" t="str">
        <f t="shared" si="11"/>
        <v>N/A</v>
      </c>
      <c r="E128" s="22">
        <v>13</v>
      </c>
      <c r="F128" s="7" t="str">
        <f t="shared" si="12"/>
        <v>N/A</v>
      </c>
      <c r="G128" s="22">
        <v>109</v>
      </c>
      <c r="H128" s="7" t="str">
        <f t="shared" si="13"/>
        <v>N/A</v>
      </c>
      <c r="I128" s="8">
        <v>62.5</v>
      </c>
      <c r="J128" s="8">
        <v>738.5</v>
      </c>
      <c r="K128" s="25" t="s">
        <v>736</v>
      </c>
      <c r="L128" s="91" t="str">
        <f t="shared" si="14"/>
        <v>No</v>
      </c>
    </row>
    <row r="129" spans="1:12" ht="25" x14ac:dyDescent="0.25">
      <c r="A129" s="148" t="s">
        <v>1441</v>
      </c>
      <c r="B129" s="21" t="s">
        <v>213</v>
      </c>
      <c r="C129" s="26">
        <v>189.375</v>
      </c>
      <c r="D129" s="7" t="str">
        <f t="shared" si="11"/>
        <v>N/A</v>
      </c>
      <c r="E129" s="26">
        <v>239.30769230999999</v>
      </c>
      <c r="F129" s="7" t="str">
        <f t="shared" si="12"/>
        <v>N/A</v>
      </c>
      <c r="G129" s="26">
        <v>312.40366971999998</v>
      </c>
      <c r="H129" s="7" t="str">
        <f t="shared" si="13"/>
        <v>N/A</v>
      </c>
      <c r="I129" s="8">
        <v>26.37</v>
      </c>
      <c r="J129" s="8">
        <v>30.54</v>
      </c>
      <c r="K129" s="25" t="s">
        <v>736</v>
      </c>
      <c r="L129" s="91" t="str">
        <f t="shared" si="14"/>
        <v>No</v>
      </c>
    </row>
    <row r="130" spans="1:12" ht="25" x14ac:dyDescent="0.25">
      <c r="A130" s="148" t="s">
        <v>631</v>
      </c>
      <c r="B130" s="21" t="s">
        <v>213</v>
      </c>
      <c r="C130" s="26">
        <v>33403</v>
      </c>
      <c r="D130" s="7" t="str">
        <f t="shared" si="11"/>
        <v>N/A</v>
      </c>
      <c r="E130" s="26">
        <v>28617</v>
      </c>
      <c r="F130" s="7" t="str">
        <f t="shared" si="12"/>
        <v>N/A</v>
      </c>
      <c r="G130" s="26">
        <v>28820</v>
      </c>
      <c r="H130" s="7" t="str">
        <f t="shared" si="13"/>
        <v>N/A</v>
      </c>
      <c r="I130" s="8">
        <v>-14.3</v>
      </c>
      <c r="J130" s="8">
        <v>0.70940000000000003</v>
      </c>
      <c r="K130" s="25" t="s">
        <v>736</v>
      </c>
      <c r="L130" s="91" t="str">
        <f t="shared" si="14"/>
        <v>Yes</v>
      </c>
    </row>
    <row r="131" spans="1:12" x14ac:dyDescent="0.25">
      <c r="A131" s="148" t="s">
        <v>632</v>
      </c>
      <c r="B131" s="21" t="s">
        <v>213</v>
      </c>
      <c r="C131" s="22">
        <v>306</v>
      </c>
      <c r="D131" s="7" t="str">
        <f t="shared" si="11"/>
        <v>N/A</v>
      </c>
      <c r="E131" s="22">
        <v>437</v>
      </c>
      <c r="F131" s="7" t="str">
        <f t="shared" si="12"/>
        <v>N/A</v>
      </c>
      <c r="G131" s="22">
        <v>461</v>
      </c>
      <c r="H131" s="7" t="str">
        <f t="shared" si="13"/>
        <v>N/A</v>
      </c>
      <c r="I131" s="8">
        <v>42.81</v>
      </c>
      <c r="J131" s="8">
        <v>5.492</v>
      </c>
      <c r="K131" s="25" t="s">
        <v>736</v>
      </c>
      <c r="L131" s="91" t="str">
        <f t="shared" si="14"/>
        <v>Yes</v>
      </c>
    </row>
    <row r="132" spans="1:12" ht="25" x14ac:dyDescent="0.25">
      <c r="A132" s="148" t="s">
        <v>1442</v>
      </c>
      <c r="B132" s="21" t="s">
        <v>213</v>
      </c>
      <c r="C132" s="26">
        <v>109.16013072</v>
      </c>
      <c r="D132" s="7" t="str">
        <f t="shared" si="11"/>
        <v>N/A</v>
      </c>
      <c r="E132" s="26">
        <v>65.485125858000004</v>
      </c>
      <c r="F132" s="7" t="str">
        <f t="shared" si="12"/>
        <v>N/A</v>
      </c>
      <c r="G132" s="26">
        <v>62.51626898</v>
      </c>
      <c r="H132" s="7" t="str">
        <f t="shared" si="13"/>
        <v>N/A</v>
      </c>
      <c r="I132" s="8">
        <v>-40</v>
      </c>
      <c r="J132" s="8">
        <v>-4.53</v>
      </c>
      <c r="K132" s="25" t="s">
        <v>736</v>
      </c>
      <c r="L132" s="91" t="str">
        <f t="shared" si="14"/>
        <v>Yes</v>
      </c>
    </row>
    <row r="133" spans="1:12" x14ac:dyDescent="0.25">
      <c r="A133" s="148" t="s">
        <v>633</v>
      </c>
      <c r="B133" s="21" t="s">
        <v>213</v>
      </c>
      <c r="C133" s="26">
        <v>28117533</v>
      </c>
      <c r="D133" s="7" t="str">
        <f t="shared" si="11"/>
        <v>N/A</v>
      </c>
      <c r="E133" s="26">
        <v>20157475</v>
      </c>
      <c r="F133" s="7" t="str">
        <f t="shared" si="12"/>
        <v>N/A</v>
      </c>
      <c r="G133" s="26">
        <v>20385610</v>
      </c>
      <c r="H133" s="7" t="str">
        <f t="shared" si="13"/>
        <v>N/A</v>
      </c>
      <c r="I133" s="8">
        <v>-28.3</v>
      </c>
      <c r="J133" s="8">
        <v>1.1319999999999999</v>
      </c>
      <c r="K133" s="25" t="s">
        <v>736</v>
      </c>
      <c r="L133" s="91" t="str">
        <f t="shared" si="14"/>
        <v>Yes</v>
      </c>
    </row>
    <row r="134" spans="1:12" x14ac:dyDescent="0.25">
      <c r="A134" s="148" t="s">
        <v>634</v>
      </c>
      <c r="B134" s="21" t="s">
        <v>213</v>
      </c>
      <c r="C134" s="22">
        <v>2403</v>
      </c>
      <c r="D134" s="7" t="str">
        <f t="shared" si="11"/>
        <v>N/A</v>
      </c>
      <c r="E134" s="22">
        <v>1661</v>
      </c>
      <c r="F134" s="7" t="str">
        <f t="shared" si="12"/>
        <v>N/A</v>
      </c>
      <c r="G134" s="22">
        <v>1770</v>
      </c>
      <c r="H134" s="7" t="str">
        <f t="shared" si="13"/>
        <v>N/A</v>
      </c>
      <c r="I134" s="8">
        <v>-30.9</v>
      </c>
      <c r="J134" s="8">
        <v>6.5620000000000003</v>
      </c>
      <c r="K134" s="25" t="s">
        <v>736</v>
      </c>
      <c r="L134" s="91" t="str">
        <f t="shared" si="14"/>
        <v>Yes</v>
      </c>
    </row>
    <row r="135" spans="1:12" x14ac:dyDescent="0.25">
      <c r="A135" s="148" t="s">
        <v>1443</v>
      </c>
      <c r="B135" s="21" t="s">
        <v>213</v>
      </c>
      <c r="C135" s="26">
        <v>11701.012484000001</v>
      </c>
      <c r="D135" s="7" t="str">
        <f t="shared" si="11"/>
        <v>N/A</v>
      </c>
      <c r="E135" s="26">
        <v>12135.746537999999</v>
      </c>
      <c r="F135" s="7" t="str">
        <f t="shared" si="12"/>
        <v>N/A</v>
      </c>
      <c r="G135" s="26">
        <v>11517.293785</v>
      </c>
      <c r="H135" s="7" t="str">
        <f t="shared" si="13"/>
        <v>N/A</v>
      </c>
      <c r="I135" s="8">
        <v>3.7149999999999999</v>
      </c>
      <c r="J135" s="8">
        <v>-5.0999999999999996</v>
      </c>
      <c r="K135" s="25" t="s">
        <v>736</v>
      </c>
      <c r="L135" s="91" t="str">
        <f t="shared" si="14"/>
        <v>Yes</v>
      </c>
    </row>
    <row r="136" spans="1:12" ht="25" x14ac:dyDescent="0.25">
      <c r="A136" s="148" t="s">
        <v>635</v>
      </c>
      <c r="B136" s="21" t="s">
        <v>213</v>
      </c>
      <c r="C136" s="26">
        <v>1684447</v>
      </c>
      <c r="D136" s="7" t="str">
        <f t="shared" si="11"/>
        <v>N/A</v>
      </c>
      <c r="E136" s="26">
        <v>651128</v>
      </c>
      <c r="F136" s="7" t="str">
        <f t="shared" si="12"/>
        <v>N/A</v>
      </c>
      <c r="G136" s="26">
        <v>1016324</v>
      </c>
      <c r="H136" s="7" t="str">
        <f t="shared" si="13"/>
        <v>N/A</v>
      </c>
      <c r="I136" s="8">
        <v>-61.3</v>
      </c>
      <c r="J136" s="8">
        <v>56.09</v>
      </c>
      <c r="K136" s="25" t="s">
        <v>736</v>
      </c>
      <c r="L136" s="91" t="str">
        <f>IF(J136="Div by 0", "N/A", IF(OR(J136="N/A",K136="N/A"),"N/A", IF(J136&gt;VALUE(MID(K136,1,2)), "No", IF(J136&lt;-1*VALUE(MID(K136,1,2)), "No", "Yes"))))</f>
        <v>No</v>
      </c>
    </row>
    <row r="137" spans="1:12" x14ac:dyDescent="0.25">
      <c r="A137" s="148" t="s">
        <v>636</v>
      </c>
      <c r="B137" s="21" t="s">
        <v>213</v>
      </c>
      <c r="C137" s="22">
        <v>16626</v>
      </c>
      <c r="D137" s="7" t="str">
        <f t="shared" si="11"/>
        <v>N/A</v>
      </c>
      <c r="E137" s="22">
        <v>6723</v>
      </c>
      <c r="F137" s="7" t="str">
        <f t="shared" si="12"/>
        <v>N/A</v>
      </c>
      <c r="G137" s="22">
        <v>8274</v>
      </c>
      <c r="H137" s="7" t="str">
        <f t="shared" si="13"/>
        <v>N/A</v>
      </c>
      <c r="I137" s="8">
        <v>-59.6</v>
      </c>
      <c r="J137" s="8">
        <v>23.07</v>
      </c>
      <c r="K137" s="25" t="s">
        <v>736</v>
      </c>
      <c r="L137" s="91" t="str">
        <f t="shared" ref="L137:L141" si="15">IF(J137="Div by 0", "N/A", IF(OR(J137="N/A",K137="N/A"),"N/A", IF(J137&gt;VALUE(MID(K137,1,2)), "No", IF(J137&lt;-1*VALUE(MID(K137,1,2)), "No", "Yes"))))</f>
        <v>Yes</v>
      </c>
    </row>
    <row r="138" spans="1:12" ht="25" x14ac:dyDescent="0.25">
      <c r="A138" s="148" t="s">
        <v>1444</v>
      </c>
      <c r="B138" s="21" t="s">
        <v>213</v>
      </c>
      <c r="C138" s="26">
        <v>101.31402622</v>
      </c>
      <c r="D138" s="7" t="str">
        <f t="shared" si="11"/>
        <v>N/A</v>
      </c>
      <c r="E138" s="26">
        <v>96.85081065</v>
      </c>
      <c r="F138" s="7" t="str">
        <f t="shared" si="12"/>
        <v>N/A</v>
      </c>
      <c r="G138" s="26">
        <v>122.83345419</v>
      </c>
      <c r="H138" s="7" t="str">
        <f t="shared" si="13"/>
        <v>N/A</v>
      </c>
      <c r="I138" s="8">
        <v>-4.41</v>
      </c>
      <c r="J138" s="8">
        <v>26.83</v>
      </c>
      <c r="K138" s="25" t="s">
        <v>736</v>
      </c>
      <c r="L138" s="91" t="str">
        <f t="shared" si="15"/>
        <v>Yes</v>
      </c>
    </row>
    <row r="139" spans="1:12" ht="25" x14ac:dyDescent="0.25">
      <c r="A139" s="148" t="s">
        <v>637</v>
      </c>
      <c r="B139" s="21" t="s">
        <v>213</v>
      </c>
      <c r="C139" s="26">
        <v>0</v>
      </c>
      <c r="D139" s="7" t="str">
        <f t="shared" si="11"/>
        <v>N/A</v>
      </c>
      <c r="E139" s="26">
        <v>0</v>
      </c>
      <c r="F139" s="7" t="str">
        <f t="shared" si="12"/>
        <v>N/A</v>
      </c>
      <c r="G139" s="26">
        <v>0</v>
      </c>
      <c r="H139" s="7" t="str">
        <f t="shared" si="13"/>
        <v>N/A</v>
      </c>
      <c r="I139" s="8" t="s">
        <v>1747</v>
      </c>
      <c r="J139" s="8" t="s">
        <v>1747</v>
      </c>
      <c r="K139" s="25" t="s">
        <v>736</v>
      </c>
      <c r="L139" s="91" t="str">
        <f t="shared" si="15"/>
        <v>N/A</v>
      </c>
    </row>
    <row r="140" spans="1:12" x14ac:dyDescent="0.25">
      <c r="A140" s="148" t="s">
        <v>638</v>
      </c>
      <c r="B140" s="21" t="s">
        <v>213</v>
      </c>
      <c r="C140" s="22">
        <v>0</v>
      </c>
      <c r="D140" s="7" t="str">
        <f t="shared" si="11"/>
        <v>N/A</v>
      </c>
      <c r="E140" s="22">
        <v>0</v>
      </c>
      <c r="F140" s="7" t="str">
        <f t="shared" si="12"/>
        <v>N/A</v>
      </c>
      <c r="G140" s="22">
        <v>0</v>
      </c>
      <c r="H140" s="7" t="str">
        <f t="shared" si="13"/>
        <v>N/A</v>
      </c>
      <c r="I140" s="8" t="s">
        <v>1747</v>
      </c>
      <c r="J140" s="8" t="s">
        <v>1747</v>
      </c>
      <c r="K140" s="25" t="s">
        <v>736</v>
      </c>
      <c r="L140" s="91" t="str">
        <f t="shared" si="15"/>
        <v>N/A</v>
      </c>
    </row>
    <row r="141" spans="1:12" ht="25" x14ac:dyDescent="0.25">
      <c r="A141" s="148" t="s">
        <v>1445</v>
      </c>
      <c r="B141" s="21" t="s">
        <v>213</v>
      </c>
      <c r="C141" s="26" t="s">
        <v>1747</v>
      </c>
      <c r="D141" s="7" t="str">
        <f t="shared" si="11"/>
        <v>N/A</v>
      </c>
      <c r="E141" s="26" t="s">
        <v>1747</v>
      </c>
      <c r="F141" s="7" t="str">
        <f t="shared" si="12"/>
        <v>N/A</v>
      </c>
      <c r="G141" s="26" t="s">
        <v>1747</v>
      </c>
      <c r="H141" s="7" t="str">
        <f t="shared" si="13"/>
        <v>N/A</v>
      </c>
      <c r="I141" s="8" t="s">
        <v>1747</v>
      </c>
      <c r="J141" s="8" t="s">
        <v>1747</v>
      </c>
      <c r="K141" s="25" t="s">
        <v>736</v>
      </c>
      <c r="L141" s="91" t="str">
        <f t="shared" si="15"/>
        <v>N/A</v>
      </c>
    </row>
    <row r="142" spans="1:12" ht="25" x14ac:dyDescent="0.25">
      <c r="A142" s="148" t="s">
        <v>639</v>
      </c>
      <c r="B142" s="21" t="s">
        <v>213</v>
      </c>
      <c r="C142" s="26">
        <v>38106571</v>
      </c>
      <c r="D142" s="7" t="str">
        <f t="shared" si="11"/>
        <v>N/A</v>
      </c>
      <c r="E142" s="26">
        <v>31955098</v>
      </c>
      <c r="F142" s="7" t="str">
        <f t="shared" si="12"/>
        <v>N/A</v>
      </c>
      <c r="G142" s="26">
        <v>32669005</v>
      </c>
      <c r="H142" s="7" t="str">
        <f t="shared" si="13"/>
        <v>N/A</v>
      </c>
      <c r="I142" s="8">
        <v>-16.100000000000001</v>
      </c>
      <c r="J142" s="8">
        <v>2.234</v>
      </c>
      <c r="K142" s="25" t="s">
        <v>736</v>
      </c>
      <c r="L142" s="91" t="str">
        <f t="shared" ref="L142:L153" si="16">IF(J142="Div by 0", "N/A", IF(K142="N/A","N/A", IF(J142&gt;VALUE(MID(K142,1,2)), "No", IF(J142&lt;-1*VALUE(MID(K142,1,2)), "No", "Yes"))))</f>
        <v>Yes</v>
      </c>
    </row>
    <row r="143" spans="1:12" x14ac:dyDescent="0.25">
      <c r="A143" s="148" t="s">
        <v>640</v>
      </c>
      <c r="B143" s="21" t="s">
        <v>213</v>
      </c>
      <c r="C143" s="22">
        <v>38644</v>
      </c>
      <c r="D143" s="7" t="str">
        <f t="shared" si="11"/>
        <v>N/A</v>
      </c>
      <c r="E143" s="22">
        <v>21121</v>
      </c>
      <c r="F143" s="7" t="str">
        <f t="shared" si="12"/>
        <v>N/A</v>
      </c>
      <c r="G143" s="22">
        <v>21617</v>
      </c>
      <c r="H143" s="7" t="str">
        <f t="shared" si="13"/>
        <v>N/A</v>
      </c>
      <c r="I143" s="8">
        <v>-45.3</v>
      </c>
      <c r="J143" s="8">
        <v>2.3479999999999999</v>
      </c>
      <c r="K143" s="25" t="s">
        <v>736</v>
      </c>
      <c r="L143" s="91" t="str">
        <f t="shared" si="16"/>
        <v>Yes</v>
      </c>
    </row>
    <row r="144" spans="1:12" ht="25" x14ac:dyDescent="0.25">
      <c r="A144" s="148" t="s">
        <v>1446</v>
      </c>
      <c r="B144" s="21" t="s">
        <v>213</v>
      </c>
      <c r="C144" s="26">
        <v>986.09282165000002</v>
      </c>
      <c r="D144" s="7" t="str">
        <f t="shared" si="11"/>
        <v>N/A</v>
      </c>
      <c r="E144" s="26">
        <v>1512.9538374000001</v>
      </c>
      <c r="F144" s="7" t="str">
        <f t="shared" si="12"/>
        <v>N/A</v>
      </c>
      <c r="G144" s="26">
        <v>1511.264514</v>
      </c>
      <c r="H144" s="7" t="str">
        <f t="shared" si="13"/>
        <v>N/A</v>
      </c>
      <c r="I144" s="8">
        <v>53.43</v>
      </c>
      <c r="J144" s="8">
        <v>-0.112</v>
      </c>
      <c r="K144" s="25" t="s">
        <v>736</v>
      </c>
      <c r="L144" s="91" t="str">
        <f t="shared" si="16"/>
        <v>Yes</v>
      </c>
    </row>
    <row r="145" spans="1:12" ht="25" x14ac:dyDescent="0.25">
      <c r="A145" s="148" t="s">
        <v>641</v>
      </c>
      <c r="B145" s="21" t="s">
        <v>213</v>
      </c>
      <c r="C145" s="26">
        <v>152568396</v>
      </c>
      <c r="D145" s="7" t="str">
        <f t="shared" ref="D145:D153" si="17">IF($B145="N/A","N/A",IF(C145&gt;10,"No",IF(C145&lt;-10,"No","Yes")))</f>
        <v>N/A</v>
      </c>
      <c r="E145" s="26">
        <v>153056267</v>
      </c>
      <c r="F145" s="7" t="str">
        <f t="shared" ref="F145:F153" si="18">IF($B145="N/A","N/A",IF(E145&gt;10,"No",IF(E145&lt;-10,"No","Yes")))</f>
        <v>N/A</v>
      </c>
      <c r="G145" s="26">
        <v>161999832</v>
      </c>
      <c r="H145" s="7" t="str">
        <f t="shared" ref="H145:H153" si="19">IF($B145="N/A","N/A",IF(G145&gt;10,"No",IF(G145&lt;-10,"No","Yes")))</f>
        <v>N/A</v>
      </c>
      <c r="I145" s="8">
        <v>0.31979999999999997</v>
      </c>
      <c r="J145" s="8">
        <v>5.843</v>
      </c>
      <c r="K145" s="25" t="s">
        <v>736</v>
      </c>
      <c r="L145" s="91" t="str">
        <f t="shared" si="16"/>
        <v>Yes</v>
      </c>
    </row>
    <row r="146" spans="1:12" x14ac:dyDescent="0.25">
      <c r="A146" s="148" t="s">
        <v>642</v>
      </c>
      <c r="B146" s="21" t="s">
        <v>213</v>
      </c>
      <c r="C146" s="22">
        <v>2892</v>
      </c>
      <c r="D146" s="7" t="str">
        <f t="shared" si="17"/>
        <v>N/A</v>
      </c>
      <c r="E146" s="22">
        <v>2804</v>
      </c>
      <c r="F146" s="7" t="str">
        <f t="shared" si="18"/>
        <v>N/A</v>
      </c>
      <c r="G146" s="22">
        <v>2986</v>
      </c>
      <c r="H146" s="7" t="str">
        <f t="shared" si="19"/>
        <v>N/A</v>
      </c>
      <c r="I146" s="8">
        <v>-3.04</v>
      </c>
      <c r="J146" s="8">
        <v>6.4909999999999997</v>
      </c>
      <c r="K146" s="25" t="s">
        <v>736</v>
      </c>
      <c r="L146" s="91" t="str">
        <f t="shared" si="16"/>
        <v>Yes</v>
      </c>
    </row>
    <row r="147" spans="1:12" ht="25" x14ac:dyDescent="0.25">
      <c r="A147" s="148" t="s">
        <v>1447</v>
      </c>
      <c r="B147" s="21" t="s">
        <v>213</v>
      </c>
      <c r="C147" s="26">
        <v>52755.323650999999</v>
      </c>
      <c r="D147" s="7" t="str">
        <f t="shared" si="17"/>
        <v>N/A</v>
      </c>
      <c r="E147" s="26">
        <v>54584.973965999998</v>
      </c>
      <c r="F147" s="7" t="str">
        <f t="shared" si="18"/>
        <v>N/A</v>
      </c>
      <c r="G147" s="26">
        <v>54253.125250999998</v>
      </c>
      <c r="H147" s="7" t="str">
        <f t="shared" si="19"/>
        <v>N/A</v>
      </c>
      <c r="I147" s="8">
        <v>3.468</v>
      </c>
      <c r="J147" s="8">
        <v>-0.60799999999999998</v>
      </c>
      <c r="K147" s="25" t="s">
        <v>736</v>
      </c>
      <c r="L147" s="91" t="str">
        <f t="shared" si="16"/>
        <v>Yes</v>
      </c>
    </row>
    <row r="148" spans="1:12" ht="25" x14ac:dyDescent="0.25">
      <c r="A148" s="148" t="s">
        <v>643</v>
      </c>
      <c r="B148" s="21" t="s">
        <v>213</v>
      </c>
      <c r="C148" s="26">
        <v>35075471</v>
      </c>
      <c r="D148" s="7" t="str">
        <f t="shared" si="17"/>
        <v>N/A</v>
      </c>
      <c r="E148" s="26">
        <v>35409567</v>
      </c>
      <c r="F148" s="7" t="str">
        <f t="shared" si="18"/>
        <v>N/A</v>
      </c>
      <c r="G148" s="26">
        <v>42275239</v>
      </c>
      <c r="H148" s="7" t="str">
        <f t="shared" si="19"/>
        <v>N/A</v>
      </c>
      <c r="I148" s="8">
        <v>0.95250000000000001</v>
      </c>
      <c r="J148" s="8">
        <v>19.39</v>
      </c>
      <c r="K148" s="25" t="s">
        <v>736</v>
      </c>
      <c r="L148" s="91" t="str">
        <f t="shared" si="16"/>
        <v>Yes</v>
      </c>
    </row>
    <row r="149" spans="1:12" x14ac:dyDescent="0.25">
      <c r="A149" s="148" t="s">
        <v>644</v>
      </c>
      <c r="B149" s="21" t="s">
        <v>213</v>
      </c>
      <c r="C149" s="22">
        <v>17195</v>
      </c>
      <c r="D149" s="7" t="str">
        <f t="shared" si="17"/>
        <v>N/A</v>
      </c>
      <c r="E149" s="22">
        <v>9622</v>
      </c>
      <c r="F149" s="7" t="str">
        <f t="shared" si="18"/>
        <v>N/A</v>
      </c>
      <c r="G149" s="22">
        <v>9704</v>
      </c>
      <c r="H149" s="7" t="str">
        <f t="shared" si="19"/>
        <v>N/A</v>
      </c>
      <c r="I149" s="8">
        <v>-44</v>
      </c>
      <c r="J149" s="8">
        <v>0.85219999999999996</v>
      </c>
      <c r="K149" s="25" t="s">
        <v>736</v>
      </c>
      <c r="L149" s="91" t="str">
        <f t="shared" si="16"/>
        <v>Yes</v>
      </c>
    </row>
    <row r="150" spans="1:12" ht="25" x14ac:dyDescent="0.25">
      <c r="A150" s="148" t="s">
        <v>1448</v>
      </c>
      <c r="B150" s="21" t="s">
        <v>213</v>
      </c>
      <c r="C150" s="26">
        <v>2039.8645535999999</v>
      </c>
      <c r="D150" s="7" t="str">
        <f t="shared" si="17"/>
        <v>N/A</v>
      </c>
      <c r="E150" s="26">
        <v>3680.0630845999999</v>
      </c>
      <c r="F150" s="7" t="str">
        <f t="shared" si="18"/>
        <v>N/A</v>
      </c>
      <c r="G150" s="26">
        <v>4356.4755771</v>
      </c>
      <c r="H150" s="7" t="str">
        <f t="shared" si="19"/>
        <v>N/A</v>
      </c>
      <c r="I150" s="8">
        <v>80.41</v>
      </c>
      <c r="J150" s="8">
        <v>18.38</v>
      </c>
      <c r="K150" s="25" t="s">
        <v>736</v>
      </c>
      <c r="L150" s="91" t="str">
        <f t="shared" si="16"/>
        <v>Yes</v>
      </c>
    </row>
    <row r="151" spans="1:12" ht="25" x14ac:dyDescent="0.25">
      <c r="A151" s="148" t="s">
        <v>645</v>
      </c>
      <c r="B151" s="21" t="s">
        <v>213</v>
      </c>
      <c r="C151" s="26">
        <v>29843675</v>
      </c>
      <c r="D151" s="7" t="str">
        <f t="shared" si="17"/>
        <v>N/A</v>
      </c>
      <c r="E151" s="26">
        <v>86061194</v>
      </c>
      <c r="F151" s="7" t="str">
        <f t="shared" si="18"/>
        <v>N/A</v>
      </c>
      <c r="G151" s="26">
        <v>89354926</v>
      </c>
      <c r="H151" s="7" t="str">
        <f t="shared" si="19"/>
        <v>N/A</v>
      </c>
      <c r="I151" s="8">
        <v>188.4</v>
      </c>
      <c r="J151" s="8">
        <v>3.827</v>
      </c>
      <c r="K151" s="25" t="s">
        <v>736</v>
      </c>
      <c r="L151" s="91" t="str">
        <f t="shared" si="16"/>
        <v>Yes</v>
      </c>
    </row>
    <row r="152" spans="1:12" x14ac:dyDescent="0.25">
      <c r="A152" s="148" t="s">
        <v>646</v>
      </c>
      <c r="B152" s="21" t="s">
        <v>213</v>
      </c>
      <c r="C152" s="22">
        <v>3257</v>
      </c>
      <c r="D152" s="7" t="str">
        <f t="shared" si="17"/>
        <v>N/A</v>
      </c>
      <c r="E152" s="22">
        <v>7307</v>
      </c>
      <c r="F152" s="7" t="str">
        <f t="shared" si="18"/>
        <v>N/A</v>
      </c>
      <c r="G152" s="22">
        <v>7661</v>
      </c>
      <c r="H152" s="7" t="str">
        <f t="shared" si="19"/>
        <v>N/A</v>
      </c>
      <c r="I152" s="8">
        <v>124.3</v>
      </c>
      <c r="J152" s="8">
        <v>4.8449999999999998</v>
      </c>
      <c r="K152" s="25" t="s">
        <v>736</v>
      </c>
      <c r="L152" s="91" t="str">
        <f t="shared" si="16"/>
        <v>Yes</v>
      </c>
    </row>
    <row r="153" spans="1:12" ht="25" x14ac:dyDescent="0.25">
      <c r="A153" s="148" t="s">
        <v>1449</v>
      </c>
      <c r="B153" s="21" t="s">
        <v>213</v>
      </c>
      <c r="C153" s="26">
        <v>9162.9336813000009</v>
      </c>
      <c r="D153" s="7" t="str">
        <f t="shared" si="17"/>
        <v>N/A</v>
      </c>
      <c r="E153" s="26">
        <v>11777.91077</v>
      </c>
      <c r="F153" s="7" t="str">
        <f t="shared" si="18"/>
        <v>N/A</v>
      </c>
      <c r="G153" s="26">
        <v>11663.611278</v>
      </c>
      <c r="H153" s="7" t="str">
        <f t="shared" si="19"/>
        <v>N/A</v>
      </c>
      <c r="I153" s="8">
        <v>28.54</v>
      </c>
      <c r="J153" s="8">
        <v>-0.97</v>
      </c>
      <c r="K153" s="25" t="s">
        <v>736</v>
      </c>
      <c r="L153" s="91" t="str">
        <f t="shared" si="16"/>
        <v>Yes</v>
      </c>
    </row>
    <row r="154" spans="1:12" x14ac:dyDescent="0.25">
      <c r="A154" s="148" t="s">
        <v>1515</v>
      </c>
      <c r="B154" s="21" t="s">
        <v>213</v>
      </c>
      <c r="C154" s="26">
        <v>1164.7278242</v>
      </c>
      <c r="D154" s="7" t="str">
        <f t="shared" ref="D154:D173" si="20">IF($B154="N/A","N/A",IF(C154&gt;10,"No",IF(C154&lt;-10,"No","Yes")))</f>
        <v>N/A</v>
      </c>
      <c r="E154" s="26">
        <v>1369.2601752999999</v>
      </c>
      <c r="F154" s="7" t="str">
        <f t="shared" ref="F154:F173" si="21">IF($B154="N/A","N/A",IF(E154&gt;10,"No",IF(E154&lt;-10,"No","Yes")))</f>
        <v>N/A</v>
      </c>
      <c r="G154" s="26">
        <v>2759.8515044000001</v>
      </c>
      <c r="H154" s="7" t="str">
        <f t="shared" ref="H154:H173" si="22">IF($B154="N/A","N/A",IF(G154&gt;10,"No",IF(G154&lt;-10,"No","Yes")))</f>
        <v>N/A</v>
      </c>
      <c r="I154" s="8">
        <v>17.559999999999999</v>
      </c>
      <c r="J154" s="8">
        <v>101.6</v>
      </c>
      <c r="K154" s="25" t="s">
        <v>736</v>
      </c>
      <c r="L154" s="91" t="str">
        <f t="shared" ref="L154:L173" si="23">IF(J154="Div by 0", "N/A", IF(K154="N/A","N/A", IF(J154&gt;VALUE(MID(K154,1,2)), "No", IF(J154&lt;-1*VALUE(MID(K154,1,2)), "No", "Yes"))))</f>
        <v>No</v>
      </c>
    </row>
    <row r="155" spans="1:12" x14ac:dyDescent="0.25">
      <c r="A155" s="152" t="s">
        <v>1516</v>
      </c>
      <c r="B155" s="21" t="s">
        <v>213</v>
      </c>
      <c r="C155" s="26">
        <v>565.94441138000002</v>
      </c>
      <c r="D155" s="7" t="str">
        <f t="shared" si="20"/>
        <v>N/A</v>
      </c>
      <c r="E155" s="26">
        <v>502.63149593999998</v>
      </c>
      <c r="F155" s="7" t="str">
        <f t="shared" si="21"/>
        <v>N/A</v>
      </c>
      <c r="G155" s="26">
        <v>865.76591459999997</v>
      </c>
      <c r="H155" s="7" t="str">
        <f t="shared" si="22"/>
        <v>N/A</v>
      </c>
      <c r="I155" s="8">
        <v>-11.2</v>
      </c>
      <c r="J155" s="8">
        <v>72.25</v>
      </c>
      <c r="K155" s="25" t="s">
        <v>736</v>
      </c>
      <c r="L155" s="91" t="str">
        <f t="shared" si="23"/>
        <v>No</v>
      </c>
    </row>
    <row r="156" spans="1:12" x14ac:dyDescent="0.25">
      <c r="A156" s="152" t="s">
        <v>1517</v>
      </c>
      <c r="B156" s="21" t="s">
        <v>213</v>
      </c>
      <c r="C156" s="26">
        <v>2977.2738764999999</v>
      </c>
      <c r="D156" s="7" t="str">
        <f t="shared" si="20"/>
        <v>N/A</v>
      </c>
      <c r="E156" s="26">
        <v>2206.8071168000001</v>
      </c>
      <c r="F156" s="7" t="str">
        <f t="shared" si="21"/>
        <v>N/A</v>
      </c>
      <c r="G156" s="26">
        <v>4410.7067383000003</v>
      </c>
      <c r="H156" s="7" t="str">
        <f t="shared" si="22"/>
        <v>N/A</v>
      </c>
      <c r="I156" s="8">
        <v>-25.9</v>
      </c>
      <c r="J156" s="8">
        <v>99.87</v>
      </c>
      <c r="K156" s="25" t="s">
        <v>736</v>
      </c>
      <c r="L156" s="91" t="str">
        <f t="shared" si="23"/>
        <v>No</v>
      </c>
    </row>
    <row r="157" spans="1:12" x14ac:dyDescent="0.25">
      <c r="A157" s="152" t="s">
        <v>1518</v>
      </c>
      <c r="B157" s="21" t="s">
        <v>213</v>
      </c>
      <c r="C157" s="26">
        <v>268.35370995</v>
      </c>
      <c r="D157" s="7" t="str">
        <f t="shared" si="20"/>
        <v>N/A</v>
      </c>
      <c r="E157" s="26">
        <v>1164.5964643</v>
      </c>
      <c r="F157" s="7" t="str">
        <f t="shared" si="21"/>
        <v>N/A</v>
      </c>
      <c r="G157" s="26">
        <v>1572.2794663</v>
      </c>
      <c r="H157" s="7" t="str">
        <f t="shared" si="22"/>
        <v>N/A</v>
      </c>
      <c r="I157" s="8">
        <v>334</v>
      </c>
      <c r="J157" s="8">
        <v>35.01</v>
      </c>
      <c r="K157" s="25" t="s">
        <v>736</v>
      </c>
      <c r="L157" s="91" t="str">
        <f t="shared" si="23"/>
        <v>No</v>
      </c>
    </row>
    <row r="158" spans="1:12" x14ac:dyDescent="0.25">
      <c r="A158" s="152" t="s">
        <v>1519</v>
      </c>
      <c r="B158" s="21" t="s">
        <v>213</v>
      </c>
      <c r="C158" s="26">
        <v>1158.9852836</v>
      </c>
      <c r="D158" s="7" t="str">
        <f t="shared" si="20"/>
        <v>N/A</v>
      </c>
      <c r="E158" s="26">
        <v>2289.6769694999998</v>
      </c>
      <c r="F158" s="7" t="str">
        <f t="shared" si="21"/>
        <v>N/A</v>
      </c>
      <c r="G158" s="26">
        <v>5161.4871354999996</v>
      </c>
      <c r="H158" s="7" t="str">
        <f t="shared" si="22"/>
        <v>N/A</v>
      </c>
      <c r="I158" s="8">
        <v>97.56</v>
      </c>
      <c r="J158" s="8">
        <v>125.4</v>
      </c>
      <c r="K158" s="25" t="s">
        <v>736</v>
      </c>
      <c r="L158" s="91" t="str">
        <f t="shared" si="23"/>
        <v>No</v>
      </c>
    </row>
    <row r="159" spans="1:12" x14ac:dyDescent="0.25">
      <c r="A159" s="148" t="s">
        <v>1520</v>
      </c>
      <c r="B159" s="21" t="s">
        <v>213</v>
      </c>
      <c r="C159" s="26">
        <v>6233.2903077999999</v>
      </c>
      <c r="D159" s="7" t="str">
        <f t="shared" si="20"/>
        <v>N/A</v>
      </c>
      <c r="E159" s="26">
        <v>18234.859955</v>
      </c>
      <c r="F159" s="7" t="str">
        <f t="shared" si="21"/>
        <v>N/A</v>
      </c>
      <c r="G159" s="26">
        <v>19155.991235000001</v>
      </c>
      <c r="H159" s="7" t="str">
        <f t="shared" si="22"/>
        <v>N/A</v>
      </c>
      <c r="I159" s="8">
        <v>192.5</v>
      </c>
      <c r="J159" s="8">
        <v>5.0510000000000002</v>
      </c>
      <c r="K159" s="25" t="s">
        <v>736</v>
      </c>
      <c r="L159" s="91" t="str">
        <f t="shared" si="23"/>
        <v>Yes</v>
      </c>
    </row>
    <row r="160" spans="1:12" x14ac:dyDescent="0.25">
      <c r="A160" s="152" t="s">
        <v>1521</v>
      </c>
      <c r="B160" s="21" t="s">
        <v>213</v>
      </c>
      <c r="C160" s="26">
        <v>23882.197396</v>
      </c>
      <c r="D160" s="7" t="str">
        <f t="shared" si="20"/>
        <v>N/A</v>
      </c>
      <c r="E160" s="26">
        <v>27642.832329000001</v>
      </c>
      <c r="F160" s="7" t="str">
        <f t="shared" si="21"/>
        <v>N/A</v>
      </c>
      <c r="G160" s="26">
        <v>30447.328154999999</v>
      </c>
      <c r="H160" s="7" t="str">
        <f t="shared" si="22"/>
        <v>N/A</v>
      </c>
      <c r="I160" s="8">
        <v>15.75</v>
      </c>
      <c r="J160" s="8">
        <v>10.15</v>
      </c>
      <c r="K160" s="25" t="s">
        <v>736</v>
      </c>
      <c r="L160" s="91" t="str">
        <f t="shared" si="23"/>
        <v>Yes</v>
      </c>
    </row>
    <row r="161" spans="1:12" x14ac:dyDescent="0.25">
      <c r="A161" s="152" t="s">
        <v>1522</v>
      </c>
      <c r="B161" s="21" t="s">
        <v>213</v>
      </c>
      <c r="C161" s="26">
        <v>7458.9498855000002</v>
      </c>
      <c r="D161" s="7" t="str">
        <f t="shared" si="20"/>
        <v>N/A</v>
      </c>
      <c r="E161" s="26">
        <v>11208.766181999999</v>
      </c>
      <c r="F161" s="7" t="str">
        <f t="shared" si="21"/>
        <v>N/A</v>
      </c>
      <c r="G161" s="26">
        <v>11106.160653000001</v>
      </c>
      <c r="H161" s="7" t="str">
        <f t="shared" si="22"/>
        <v>N/A</v>
      </c>
      <c r="I161" s="8">
        <v>50.27</v>
      </c>
      <c r="J161" s="8">
        <v>-0.91500000000000004</v>
      </c>
      <c r="K161" s="25" t="s">
        <v>736</v>
      </c>
      <c r="L161" s="91" t="str">
        <f t="shared" si="23"/>
        <v>Yes</v>
      </c>
    </row>
    <row r="162" spans="1:12" x14ac:dyDescent="0.25">
      <c r="A162" s="152" t="s">
        <v>1523</v>
      </c>
      <c r="B162" s="21" t="s">
        <v>213</v>
      </c>
      <c r="C162" s="26">
        <v>39.335639276000002</v>
      </c>
      <c r="D162" s="7" t="str">
        <f t="shared" si="20"/>
        <v>N/A</v>
      </c>
      <c r="E162" s="26">
        <v>600.85549576999995</v>
      </c>
      <c r="F162" s="7" t="str">
        <f t="shared" si="21"/>
        <v>N/A</v>
      </c>
      <c r="G162" s="26">
        <v>587.79762787000004</v>
      </c>
      <c r="H162" s="7" t="str">
        <f t="shared" si="22"/>
        <v>N/A</v>
      </c>
      <c r="I162" s="8">
        <v>1428</v>
      </c>
      <c r="J162" s="8">
        <v>-2.17</v>
      </c>
      <c r="K162" s="25" t="s">
        <v>736</v>
      </c>
      <c r="L162" s="91" t="str">
        <f t="shared" si="23"/>
        <v>Yes</v>
      </c>
    </row>
    <row r="163" spans="1:12" x14ac:dyDescent="0.25">
      <c r="A163" s="152" t="s">
        <v>1524</v>
      </c>
      <c r="B163" s="21" t="s">
        <v>213</v>
      </c>
      <c r="C163" s="26">
        <v>40.538213042999999</v>
      </c>
      <c r="D163" s="7" t="str">
        <f t="shared" si="20"/>
        <v>N/A</v>
      </c>
      <c r="E163" s="26">
        <v>76.831511496000005</v>
      </c>
      <c r="F163" s="7" t="str">
        <f t="shared" si="21"/>
        <v>N/A</v>
      </c>
      <c r="G163" s="26">
        <v>88.612349914000006</v>
      </c>
      <c r="H163" s="7" t="str">
        <f t="shared" si="22"/>
        <v>N/A</v>
      </c>
      <c r="I163" s="8">
        <v>89.53</v>
      </c>
      <c r="J163" s="8">
        <v>15.33</v>
      </c>
      <c r="K163" s="25" t="s">
        <v>736</v>
      </c>
      <c r="L163" s="91" t="str">
        <f t="shared" si="23"/>
        <v>Yes</v>
      </c>
    </row>
    <row r="164" spans="1:12" x14ac:dyDescent="0.25">
      <c r="A164" s="148" t="s">
        <v>1525</v>
      </c>
      <c r="B164" s="21" t="s">
        <v>213</v>
      </c>
      <c r="C164" s="26">
        <v>641.64568563</v>
      </c>
      <c r="D164" s="7" t="str">
        <f t="shared" si="20"/>
        <v>N/A</v>
      </c>
      <c r="E164" s="26">
        <v>1033.2214673999999</v>
      </c>
      <c r="F164" s="7" t="str">
        <f t="shared" si="21"/>
        <v>N/A</v>
      </c>
      <c r="G164" s="26">
        <v>1005.8984676</v>
      </c>
      <c r="H164" s="7" t="str">
        <f t="shared" si="22"/>
        <v>N/A</v>
      </c>
      <c r="I164" s="8">
        <v>61.03</v>
      </c>
      <c r="J164" s="8">
        <v>-2.64</v>
      </c>
      <c r="K164" s="25" t="s">
        <v>736</v>
      </c>
      <c r="L164" s="91" t="str">
        <f t="shared" si="23"/>
        <v>Yes</v>
      </c>
    </row>
    <row r="165" spans="1:12" x14ac:dyDescent="0.25">
      <c r="A165" s="152" t="s">
        <v>1526</v>
      </c>
      <c r="B165" s="21" t="s">
        <v>213</v>
      </c>
      <c r="C165" s="26">
        <v>288.20957748000001</v>
      </c>
      <c r="D165" s="7" t="str">
        <f t="shared" si="20"/>
        <v>N/A</v>
      </c>
      <c r="E165" s="26">
        <v>151.04363651</v>
      </c>
      <c r="F165" s="7" t="str">
        <f t="shared" si="21"/>
        <v>N/A</v>
      </c>
      <c r="G165" s="26">
        <v>130.04401429999999</v>
      </c>
      <c r="H165" s="7" t="str">
        <f t="shared" si="22"/>
        <v>N/A</v>
      </c>
      <c r="I165" s="8">
        <v>-47.6</v>
      </c>
      <c r="J165" s="8">
        <v>-13.9</v>
      </c>
      <c r="K165" s="25" t="s">
        <v>736</v>
      </c>
      <c r="L165" s="91" t="str">
        <f t="shared" si="23"/>
        <v>Yes</v>
      </c>
    </row>
    <row r="166" spans="1:12" x14ac:dyDescent="0.25">
      <c r="A166" s="152" t="s">
        <v>1527</v>
      </c>
      <c r="B166" s="21" t="s">
        <v>213</v>
      </c>
      <c r="C166" s="26">
        <v>1983.8198196000001</v>
      </c>
      <c r="D166" s="7" t="str">
        <f t="shared" si="20"/>
        <v>N/A</v>
      </c>
      <c r="E166" s="26">
        <v>2096.6599965</v>
      </c>
      <c r="F166" s="7" t="str">
        <f t="shared" si="21"/>
        <v>N/A</v>
      </c>
      <c r="G166" s="26">
        <v>1930.8516629999999</v>
      </c>
      <c r="H166" s="7" t="str">
        <f t="shared" si="22"/>
        <v>N/A</v>
      </c>
      <c r="I166" s="8">
        <v>5.6879999999999997</v>
      </c>
      <c r="J166" s="8">
        <v>-7.91</v>
      </c>
      <c r="K166" s="25" t="s">
        <v>736</v>
      </c>
      <c r="L166" s="91" t="str">
        <f t="shared" si="23"/>
        <v>Yes</v>
      </c>
    </row>
    <row r="167" spans="1:12" x14ac:dyDescent="0.25">
      <c r="A167" s="152" t="s">
        <v>1528</v>
      </c>
      <c r="B167" s="21" t="s">
        <v>213</v>
      </c>
      <c r="C167" s="26">
        <v>176.36767975000001</v>
      </c>
      <c r="D167" s="7" t="str">
        <f t="shared" si="20"/>
        <v>N/A</v>
      </c>
      <c r="E167" s="26">
        <v>974.39584935000005</v>
      </c>
      <c r="F167" s="7" t="str">
        <f t="shared" si="21"/>
        <v>N/A</v>
      </c>
      <c r="G167" s="26">
        <v>982.68198666000001</v>
      </c>
      <c r="H167" s="7" t="str">
        <f t="shared" si="22"/>
        <v>N/A</v>
      </c>
      <c r="I167" s="8">
        <v>452.5</v>
      </c>
      <c r="J167" s="8">
        <v>0.85040000000000004</v>
      </c>
      <c r="K167" s="25" t="s">
        <v>736</v>
      </c>
      <c r="L167" s="91" t="str">
        <f t="shared" si="23"/>
        <v>Yes</v>
      </c>
    </row>
    <row r="168" spans="1:12" x14ac:dyDescent="0.25">
      <c r="A168" s="152" t="s">
        <v>1529</v>
      </c>
      <c r="B168" s="21" t="s">
        <v>213</v>
      </c>
      <c r="C168" s="26">
        <v>280.46454800999999</v>
      </c>
      <c r="D168" s="7" t="str">
        <f t="shared" si="20"/>
        <v>N/A</v>
      </c>
      <c r="E168" s="26">
        <v>69.715416509999997</v>
      </c>
      <c r="F168" s="7" t="str">
        <f t="shared" si="21"/>
        <v>N/A</v>
      </c>
      <c r="G168" s="26">
        <v>45.726415093999996</v>
      </c>
      <c r="H168" s="7" t="str">
        <f t="shared" si="22"/>
        <v>N/A</v>
      </c>
      <c r="I168" s="8">
        <v>-75.099999999999994</v>
      </c>
      <c r="J168" s="8">
        <v>-34.4</v>
      </c>
      <c r="K168" s="25" t="s">
        <v>736</v>
      </c>
      <c r="L168" s="91" t="str">
        <f t="shared" si="23"/>
        <v>No</v>
      </c>
    </row>
    <row r="169" spans="1:12" x14ac:dyDescent="0.25">
      <c r="A169" s="148" t="s">
        <v>1530</v>
      </c>
      <c r="B169" s="21" t="s">
        <v>213</v>
      </c>
      <c r="C169" s="26">
        <v>4928.8375217000003</v>
      </c>
      <c r="D169" s="7" t="str">
        <f t="shared" si="20"/>
        <v>N/A</v>
      </c>
      <c r="E169" s="26">
        <v>12559.715806</v>
      </c>
      <c r="F169" s="7" t="str">
        <f t="shared" si="21"/>
        <v>N/A</v>
      </c>
      <c r="G169" s="26">
        <v>13471.132890999999</v>
      </c>
      <c r="H169" s="7" t="str">
        <f t="shared" si="22"/>
        <v>N/A</v>
      </c>
      <c r="I169" s="8">
        <v>154.80000000000001</v>
      </c>
      <c r="J169" s="8">
        <v>7.2569999999999997</v>
      </c>
      <c r="K169" s="25" t="s">
        <v>736</v>
      </c>
      <c r="L169" s="91" t="str">
        <f t="shared" si="23"/>
        <v>Yes</v>
      </c>
    </row>
    <row r="170" spans="1:12" x14ac:dyDescent="0.25">
      <c r="A170" s="152" t="s">
        <v>1531</v>
      </c>
      <c r="B170" s="21" t="s">
        <v>213</v>
      </c>
      <c r="C170" s="26">
        <v>3134.8740155</v>
      </c>
      <c r="D170" s="7" t="str">
        <f t="shared" si="20"/>
        <v>N/A</v>
      </c>
      <c r="E170" s="26">
        <v>3426.5424435</v>
      </c>
      <c r="F170" s="7" t="str">
        <f t="shared" si="21"/>
        <v>N/A</v>
      </c>
      <c r="G170" s="26">
        <v>3708.5147330999998</v>
      </c>
      <c r="H170" s="7" t="str">
        <f t="shared" si="22"/>
        <v>N/A</v>
      </c>
      <c r="I170" s="8">
        <v>9.3040000000000003</v>
      </c>
      <c r="J170" s="8">
        <v>8.2289999999999992</v>
      </c>
      <c r="K170" s="25" t="s">
        <v>736</v>
      </c>
      <c r="L170" s="91" t="str">
        <f t="shared" si="23"/>
        <v>Yes</v>
      </c>
    </row>
    <row r="171" spans="1:12" x14ac:dyDescent="0.25">
      <c r="A171" s="152" t="s">
        <v>1532</v>
      </c>
      <c r="B171" s="21" t="s">
        <v>213</v>
      </c>
      <c r="C171" s="26">
        <v>15459.78147</v>
      </c>
      <c r="D171" s="7" t="str">
        <f t="shared" si="20"/>
        <v>N/A</v>
      </c>
      <c r="E171" s="26">
        <v>23858.830781000001</v>
      </c>
      <c r="F171" s="7" t="str">
        <f t="shared" si="21"/>
        <v>N/A</v>
      </c>
      <c r="G171" s="26">
        <v>24068.043025999999</v>
      </c>
      <c r="H171" s="7" t="str">
        <f t="shared" si="22"/>
        <v>N/A</v>
      </c>
      <c r="I171" s="8">
        <v>54.33</v>
      </c>
      <c r="J171" s="8">
        <v>0.87690000000000001</v>
      </c>
      <c r="K171" s="25" t="s">
        <v>736</v>
      </c>
      <c r="L171" s="91" t="str">
        <f t="shared" si="23"/>
        <v>Yes</v>
      </c>
    </row>
    <row r="172" spans="1:12" x14ac:dyDescent="0.25">
      <c r="A172" s="152" t="s">
        <v>1533</v>
      </c>
      <c r="B172" s="21" t="s">
        <v>213</v>
      </c>
      <c r="C172" s="26">
        <v>903.91995630999998</v>
      </c>
      <c r="D172" s="7" t="str">
        <f t="shared" si="20"/>
        <v>N/A</v>
      </c>
      <c r="E172" s="26">
        <v>6532.9700230999997</v>
      </c>
      <c r="F172" s="7" t="str">
        <f t="shared" si="21"/>
        <v>N/A</v>
      </c>
      <c r="G172" s="26">
        <v>8275.7924387999992</v>
      </c>
      <c r="H172" s="7" t="str">
        <f t="shared" si="22"/>
        <v>N/A</v>
      </c>
      <c r="I172" s="8">
        <v>622.70000000000005</v>
      </c>
      <c r="J172" s="8">
        <v>26.68</v>
      </c>
      <c r="K172" s="25" t="s">
        <v>736</v>
      </c>
      <c r="L172" s="91" t="str">
        <f t="shared" si="23"/>
        <v>Yes</v>
      </c>
    </row>
    <row r="173" spans="1:12" x14ac:dyDescent="0.25">
      <c r="A173" s="152" t="s">
        <v>1534</v>
      </c>
      <c r="B173" s="21" t="s">
        <v>213</v>
      </c>
      <c r="C173" s="26">
        <v>1861.8765255000001</v>
      </c>
      <c r="D173" s="7" t="str">
        <f t="shared" si="20"/>
        <v>N/A</v>
      </c>
      <c r="E173" s="26">
        <v>2734.1292876000002</v>
      </c>
      <c r="F173" s="7" t="str">
        <f t="shared" si="21"/>
        <v>N/A</v>
      </c>
      <c r="G173" s="26">
        <v>2486.3477702</v>
      </c>
      <c r="H173" s="7" t="str">
        <f t="shared" si="22"/>
        <v>N/A</v>
      </c>
      <c r="I173" s="8">
        <v>46.85</v>
      </c>
      <c r="J173" s="8">
        <v>-9.06</v>
      </c>
      <c r="K173" s="25" t="s">
        <v>736</v>
      </c>
      <c r="L173" s="91" t="str">
        <f t="shared" si="23"/>
        <v>Yes</v>
      </c>
    </row>
    <row r="174" spans="1:12" x14ac:dyDescent="0.25">
      <c r="A174" s="148" t="s">
        <v>371</v>
      </c>
      <c r="B174" s="21" t="s">
        <v>213</v>
      </c>
      <c r="C174" s="4">
        <v>13.987579434000001</v>
      </c>
      <c r="D174" s="7" t="str">
        <f t="shared" ref="D174:D203" si="24">IF($B174="N/A","N/A",IF(C174&gt;10,"No",IF(C174&lt;-10,"No","Yes")))</f>
        <v>N/A</v>
      </c>
      <c r="E174" s="4">
        <v>15.150283536</v>
      </c>
      <c r="F174" s="7" t="str">
        <f t="shared" ref="F174:F203" si="25">IF($B174="N/A","N/A",IF(E174&gt;10,"No",IF(E174&lt;-10,"No","Yes")))</f>
        <v>N/A</v>
      </c>
      <c r="G174" s="4">
        <v>14.515043917</v>
      </c>
      <c r="H174" s="7" t="str">
        <f t="shared" ref="H174:H203" si="26">IF($B174="N/A","N/A",IF(G174&gt;10,"No",IF(G174&lt;-10,"No","Yes")))</f>
        <v>N/A</v>
      </c>
      <c r="I174" s="8">
        <v>8.3119999999999994</v>
      </c>
      <c r="J174" s="8">
        <v>-4.1900000000000004</v>
      </c>
      <c r="K174" s="25" t="s">
        <v>736</v>
      </c>
      <c r="L174" s="91" t="str">
        <f t="shared" ref="L174:L203" si="27">IF(J174="Div by 0", "N/A", IF(K174="N/A","N/A", IF(J174&gt;VALUE(MID(K174,1,2)), "No", IF(J174&lt;-1*VALUE(MID(K174,1,2)), "No", "Yes"))))</f>
        <v>Yes</v>
      </c>
    </row>
    <row r="175" spans="1:12" x14ac:dyDescent="0.25">
      <c r="A175" s="152" t="s">
        <v>481</v>
      </c>
      <c r="B175" s="21" t="s">
        <v>213</v>
      </c>
      <c r="C175" s="4">
        <v>13.883151889000001</v>
      </c>
      <c r="D175" s="7" t="str">
        <f t="shared" si="24"/>
        <v>N/A</v>
      </c>
      <c r="E175" s="4">
        <v>12.856391798000001</v>
      </c>
      <c r="F175" s="7" t="str">
        <f t="shared" si="25"/>
        <v>N/A</v>
      </c>
      <c r="G175" s="4">
        <v>13.368676282999999</v>
      </c>
      <c r="H175" s="7" t="str">
        <f t="shared" si="26"/>
        <v>N/A</v>
      </c>
      <c r="I175" s="8">
        <v>-7.4</v>
      </c>
      <c r="J175" s="8">
        <v>3.9849999999999999</v>
      </c>
      <c r="K175" s="25" t="s">
        <v>736</v>
      </c>
      <c r="L175" s="91" t="str">
        <f t="shared" si="27"/>
        <v>Yes</v>
      </c>
    </row>
    <row r="176" spans="1:12" x14ac:dyDescent="0.25">
      <c r="A176" s="152" t="s">
        <v>482</v>
      </c>
      <c r="B176" s="21" t="s">
        <v>213</v>
      </c>
      <c r="C176" s="4">
        <v>18.241466105000001</v>
      </c>
      <c r="D176" s="7" t="str">
        <f t="shared" si="24"/>
        <v>N/A</v>
      </c>
      <c r="E176" s="4">
        <v>16.382460414000001</v>
      </c>
      <c r="F176" s="7" t="str">
        <f t="shared" si="25"/>
        <v>N/A</v>
      </c>
      <c r="G176" s="4">
        <v>14.417947913000001</v>
      </c>
      <c r="H176" s="7" t="str">
        <f t="shared" si="26"/>
        <v>N/A</v>
      </c>
      <c r="I176" s="8">
        <v>-10.199999999999999</v>
      </c>
      <c r="J176" s="8">
        <v>-12</v>
      </c>
      <c r="K176" s="25" t="s">
        <v>736</v>
      </c>
      <c r="L176" s="91" t="str">
        <f t="shared" si="27"/>
        <v>Yes</v>
      </c>
    </row>
    <row r="177" spans="1:12" x14ac:dyDescent="0.25">
      <c r="A177" s="152" t="s">
        <v>483</v>
      </c>
      <c r="B177" s="21" t="s">
        <v>213</v>
      </c>
      <c r="C177" s="4">
        <v>3.4627472022000001</v>
      </c>
      <c r="D177" s="7" t="str">
        <f t="shared" si="24"/>
        <v>N/A</v>
      </c>
      <c r="E177" s="4">
        <v>9.4542659492999999</v>
      </c>
      <c r="F177" s="7" t="str">
        <f t="shared" si="25"/>
        <v>N/A</v>
      </c>
      <c r="G177" s="4">
        <v>17.568569311000001</v>
      </c>
      <c r="H177" s="7" t="str">
        <f t="shared" si="26"/>
        <v>N/A</v>
      </c>
      <c r="I177" s="8">
        <v>173</v>
      </c>
      <c r="J177" s="8">
        <v>85.83</v>
      </c>
      <c r="K177" s="25" t="s">
        <v>736</v>
      </c>
      <c r="L177" s="91" t="str">
        <f t="shared" si="27"/>
        <v>No</v>
      </c>
    </row>
    <row r="178" spans="1:12" x14ac:dyDescent="0.25">
      <c r="A178" s="152" t="s">
        <v>484</v>
      </c>
      <c r="B178" s="21" t="s">
        <v>213</v>
      </c>
      <c r="C178" s="4">
        <v>25.081451212000001</v>
      </c>
      <c r="D178" s="7" t="str">
        <f t="shared" si="24"/>
        <v>N/A</v>
      </c>
      <c r="E178" s="4">
        <v>28.646814926000001</v>
      </c>
      <c r="F178" s="7" t="str">
        <f t="shared" si="25"/>
        <v>N/A</v>
      </c>
      <c r="G178" s="4">
        <v>25.771869639999998</v>
      </c>
      <c r="H178" s="7" t="str">
        <f t="shared" si="26"/>
        <v>N/A</v>
      </c>
      <c r="I178" s="8">
        <v>14.22</v>
      </c>
      <c r="J178" s="8">
        <v>-10</v>
      </c>
      <c r="K178" s="25" t="s">
        <v>736</v>
      </c>
      <c r="L178" s="91" t="str">
        <f t="shared" si="27"/>
        <v>Yes</v>
      </c>
    </row>
    <row r="179" spans="1:12" x14ac:dyDescent="0.25">
      <c r="A179" s="148" t="s">
        <v>1535</v>
      </c>
      <c r="B179" s="21" t="s">
        <v>213</v>
      </c>
      <c r="C179" s="4">
        <v>15.303161598999999</v>
      </c>
      <c r="D179" s="7" t="str">
        <f t="shared" si="24"/>
        <v>N/A</v>
      </c>
      <c r="E179" s="4">
        <v>40.687839904000001</v>
      </c>
      <c r="F179" s="7" t="str">
        <f t="shared" si="25"/>
        <v>N/A</v>
      </c>
      <c r="G179" s="4">
        <v>38.331153055999998</v>
      </c>
      <c r="H179" s="7" t="str">
        <f t="shared" si="26"/>
        <v>N/A</v>
      </c>
      <c r="I179" s="8">
        <v>165.9</v>
      </c>
      <c r="J179" s="8">
        <v>-5.79</v>
      </c>
      <c r="K179" s="25" t="s">
        <v>736</v>
      </c>
      <c r="L179" s="91" t="str">
        <f t="shared" si="27"/>
        <v>Yes</v>
      </c>
    </row>
    <row r="180" spans="1:12" x14ac:dyDescent="0.25">
      <c r="A180" s="152" t="s">
        <v>1536</v>
      </c>
      <c r="B180" s="21" t="s">
        <v>213</v>
      </c>
      <c r="C180" s="4">
        <v>65.894213602999997</v>
      </c>
      <c r="D180" s="7" t="str">
        <f t="shared" si="24"/>
        <v>N/A</v>
      </c>
      <c r="E180" s="4">
        <v>71.444170339999999</v>
      </c>
      <c r="F180" s="7" t="str">
        <f t="shared" si="25"/>
        <v>N/A</v>
      </c>
      <c r="G180" s="4">
        <v>70.763983068000002</v>
      </c>
      <c r="H180" s="7" t="str">
        <f t="shared" si="26"/>
        <v>N/A</v>
      </c>
      <c r="I180" s="8">
        <v>8.423</v>
      </c>
      <c r="J180" s="8">
        <v>-0.95199999999999996</v>
      </c>
      <c r="K180" s="25" t="s">
        <v>736</v>
      </c>
      <c r="L180" s="91" t="str">
        <f t="shared" si="27"/>
        <v>Yes</v>
      </c>
    </row>
    <row r="181" spans="1:12" x14ac:dyDescent="0.25">
      <c r="A181" s="152" t="s">
        <v>1537</v>
      </c>
      <c r="B181" s="21" t="s">
        <v>213</v>
      </c>
      <c r="C181" s="4">
        <v>11.680194576</v>
      </c>
      <c r="D181" s="7" t="str">
        <f t="shared" si="24"/>
        <v>N/A</v>
      </c>
      <c r="E181" s="4">
        <v>14.429267444000001</v>
      </c>
      <c r="F181" s="7" t="str">
        <f t="shared" si="25"/>
        <v>N/A</v>
      </c>
      <c r="G181" s="4">
        <v>12.770630687000001</v>
      </c>
      <c r="H181" s="7" t="str">
        <f t="shared" si="26"/>
        <v>N/A</v>
      </c>
      <c r="I181" s="8">
        <v>23.54</v>
      </c>
      <c r="J181" s="8">
        <v>-11.5</v>
      </c>
      <c r="K181" s="25" t="s">
        <v>736</v>
      </c>
      <c r="L181" s="91" t="str">
        <f t="shared" si="27"/>
        <v>Yes</v>
      </c>
    </row>
    <row r="182" spans="1:12" x14ac:dyDescent="0.25">
      <c r="A182" s="152" t="s">
        <v>1538</v>
      </c>
      <c r="B182" s="21" t="s">
        <v>213</v>
      </c>
      <c r="C182" s="4">
        <v>0.27786294649999999</v>
      </c>
      <c r="D182" s="7" t="str">
        <f t="shared" si="24"/>
        <v>N/A</v>
      </c>
      <c r="E182" s="4">
        <v>1.5372790161000001</v>
      </c>
      <c r="F182" s="7" t="str">
        <f t="shared" si="25"/>
        <v>N/A</v>
      </c>
      <c r="G182" s="4">
        <v>1.1860637509</v>
      </c>
      <c r="H182" s="7" t="str">
        <f t="shared" si="26"/>
        <v>N/A</v>
      </c>
      <c r="I182" s="8">
        <v>453.3</v>
      </c>
      <c r="J182" s="8">
        <v>-22.8</v>
      </c>
      <c r="K182" s="25" t="s">
        <v>736</v>
      </c>
      <c r="L182" s="91" t="str">
        <f t="shared" si="27"/>
        <v>Yes</v>
      </c>
    </row>
    <row r="183" spans="1:12" x14ac:dyDescent="0.25">
      <c r="A183" s="152" t="s">
        <v>1539</v>
      </c>
      <c r="B183" s="21" t="s">
        <v>213</v>
      </c>
      <c r="C183" s="4">
        <v>0.58534430390000003</v>
      </c>
      <c r="D183" s="7" t="str">
        <f t="shared" si="24"/>
        <v>N/A</v>
      </c>
      <c r="E183" s="4">
        <v>0.7538635507</v>
      </c>
      <c r="F183" s="7" t="str">
        <f t="shared" si="25"/>
        <v>N/A</v>
      </c>
      <c r="G183" s="4">
        <v>0.85763293309999999</v>
      </c>
      <c r="H183" s="7" t="str">
        <f t="shared" si="26"/>
        <v>N/A</v>
      </c>
      <c r="I183" s="8">
        <v>28.79</v>
      </c>
      <c r="J183" s="8">
        <v>13.77</v>
      </c>
      <c r="K183" s="25" t="s">
        <v>736</v>
      </c>
      <c r="L183" s="91" t="str">
        <f t="shared" si="27"/>
        <v>Yes</v>
      </c>
    </row>
    <row r="184" spans="1:12" x14ac:dyDescent="0.25">
      <c r="A184" s="148" t="s">
        <v>97</v>
      </c>
      <c r="B184" s="21" t="s">
        <v>213</v>
      </c>
      <c r="C184" s="4">
        <v>64.363084921999999</v>
      </c>
      <c r="D184" s="7" t="str">
        <f t="shared" si="24"/>
        <v>N/A</v>
      </c>
      <c r="E184" s="4">
        <v>66.682149838000001</v>
      </c>
      <c r="F184" s="7" t="str">
        <f t="shared" si="25"/>
        <v>N/A</v>
      </c>
      <c r="G184" s="4">
        <v>63.575032704000002</v>
      </c>
      <c r="H184" s="7" t="str">
        <f t="shared" si="26"/>
        <v>N/A</v>
      </c>
      <c r="I184" s="8">
        <v>3.6030000000000002</v>
      </c>
      <c r="J184" s="8">
        <v>-4.66</v>
      </c>
      <c r="K184" s="25" t="s">
        <v>736</v>
      </c>
      <c r="L184" s="91" t="str">
        <f t="shared" si="27"/>
        <v>Yes</v>
      </c>
    </row>
    <row r="185" spans="1:12" x14ac:dyDescent="0.25">
      <c r="A185" s="152" t="s">
        <v>485</v>
      </c>
      <c r="B185" s="21" t="s">
        <v>213</v>
      </c>
      <c r="C185" s="4">
        <v>76.784401582000001</v>
      </c>
      <c r="D185" s="7" t="str">
        <f t="shared" si="24"/>
        <v>N/A</v>
      </c>
      <c r="E185" s="4">
        <v>77.732842641999994</v>
      </c>
      <c r="F185" s="7" t="str">
        <f t="shared" si="25"/>
        <v>N/A</v>
      </c>
      <c r="G185" s="4">
        <v>74.080466856000001</v>
      </c>
      <c r="H185" s="7" t="str">
        <f t="shared" si="26"/>
        <v>N/A</v>
      </c>
      <c r="I185" s="8">
        <v>1.2350000000000001</v>
      </c>
      <c r="J185" s="8">
        <v>-4.7</v>
      </c>
      <c r="K185" s="25" t="s">
        <v>736</v>
      </c>
      <c r="L185" s="91" t="str">
        <f t="shared" si="27"/>
        <v>Yes</v>
      </c>
    </row>
    <row r="186" spans="1:12" x14ac:dyDescent="0.25">
      <c r="A186" s="152" t="s">
        <v>486</v>
      </c>
      <c r="B186" s="21" t="s">
        <v>213</v>
      </c>
      <c r="C186" s="4">
        <v>65.335558132000003</v>
      </c>
      <c r="D186" s="7" t="str">
        <f t="shared" si="24"/>
        <v>N/A</v>
      </c>
      <c r="E186" s="4">
        <v>64.137811032000002</v>
      </c>
      <c r="F186" s="7" t="str">
        <f t="shared" si="25"/>
        <v>N/A</v>
      </c>
      <c r="G186" s="4">
        <v>59.915280828</v>
      </c>
      <c r="H186" s="7" t="str">
        <f t="shared" si="26"/>
        <v>N/A</v>
      </c>
      <c r="I186" s="8">
        <v>-1.83</v>
      </c>
      <c r="J186" s="8">
        <v>-6.58</v>
      </c>
      <c r="K186" s="25" t="s">
        <v>736</v>
      </c>
      <c r="L186" s="91" t="str">
        <f t="shared" si="27"/>
        <v>Yes</v>
      </c>
    </row>
    <row r="187" spans="1:12" x14ac:dyDescent="0.25">
      <c r="A187" s="152" t="s">
        <v>487</v>
      </c>
      <c r="B187" s="21" t="s">
        <v>213</v>
      </c>
      <c r="C187" s="4">
        <v>55.572589299000001</v>
      </c>
      <c r="D187" s="7" t="str">
        <f t="shared" si="24"/>
        <v>N/A</v>
      </c>
      <c r="E187" s="4">
        <v>20.522674864999999</v>
      </c>
      <c r="F187" s="7" t="str">
        <f t="shared" si="25"/>
        <v>N/A</v>
      </c>
      <c r="G187" s="4">
        <v>30.022238694999999</v>
      </c>
      <c r="H187" s="7" t="str">
        <f t="shared" si="26"/>
        <v>N/A</v>
      </c>
      <c r="I187" s="8">
        <v>-63.1</v>
      </c>
      <c r="J187" s="8">
        <v>46.29</v>
      </c>
      <c r="K187" s="25" t="s">
        <v>736</v>
      </c>
      <c r="L187" s="91" t="str">
        <f t="shared" si="27"/>
        <v>No</v>
      </c>
    </row>
    <row r="188" spans="1:12" x14ac:dyDescent="0.25">
      <c r="A188" s="152" t="s">
        <v>488</v>
      </c>
      <c r="B188" s="21" t="s">
        <v>213</v>
      </c>
      <c r="C188" s="4">
        <v>66.281959247000003</v>
      </c>
      <c r="D188" s="7" t="str">
        <f t="shared" si="24"/>
        <v>N/A</v>
      </c>
      <c r="E188" s="4">
        <v>8.3678854126999997</v>
      </c>
      <c r="F188" s="7" t="str">
        <f t="shared" si="25"/>
        <v>N/A</v>
      </c>
      <c r="G188" s="4">
        <v>13.379073756</v>
      </c>
      <c r="H188" s="7" t="str">
        <f t="shared" si="26"/>
        <v>N/A</v>
      </c>
      <c r="I188" s="8">
        <v>-87.4</v>
      </c>
      <c r="J188" s="8">
        <v>59.89</v>
      </c>
      <c r="K188" s="25" t="s">
        <v>736</v>
      </c>
      <c r="L188" s="91" t="str">
        <f t="shared" si="27"/>
        <v>No</v>
      </c>
    </row>
    <row r="189" spans="1:12" x14ac:dyDescent="0.25">
      <c r="A189" s="148" t="s">
        <v>118</v>
      </c>
      <c r="B189" s="21" t="s">
        <v>213</v>
      </c>
      <c r="C189" s="4">
        <v>81.002835985999994</v>
      </c>
      <c r="D189" s="7" t="str">
        <f t="shared" si="24"/>
        <v>N/A</v>
      </c>
      <c r="E189" s="4">
        <v>87.754746560000001</v>
      </c>
      <c r="F189" s="7" t="str">
        <f t="shared" si="25"/>
        <v>N/A</v>
      </c>
      <c r="G189" s="4">
        <v>86.499719678999995</v>
      </c>
      <c r="H189" s="7" t="str">
        <f t="shared" si="26"/>
        <v>N/A</v>
      </c>
      <c r="I189" s="8">
        <v>8.3350000000000009</v>
      </c>
      <c r="J189" s="8">
        <v>-1.43</v>
      </c>
      <c r="K189" s="25" t="s">
        <v>736</v>
      </c>
      <c r="L189" s="91" t="str">
        <f t="shared" si="27"/>
        <v>Yes</v>
      </c>
    </row>
    <row r="190" spans="1:12" x14ac:dyDescent="0.25">
      <c r="A190" s="152" t="s">
        <v>489</v>
      </c>
      <c r="B190" s="21" t="s">
        <v>213</v>
      </c>
      <c r="C190" s="4">
        <v>86.204361676000005</v>
      </c>
      <c r="D190" s="7" t="str">
        <f t="shared" si="24"/>
        <v>N/A</v>
      </c>
      <c r="E190" s="4">
        <v>86.484409755000001</v>
      </c>
      <c r="F190" s="7" t="str">
        <f t="shared" si="25"/>
        <v>N/A</v>
      </c>
      <c r="G190" s="4">
        <v>85.669666707999994</v>
      </c>
      <c r="H190" s="7" t="str">
        <f t="shared" si="26"/>
        <v>N/A</v>
      </c>
      <c r="I190" s="8">
        <v>0.32490000000000002</v>
      </c>
      <c r="J190" s="8">
        <v>-0.94199999999999995</v>
      </c>
      <c r="K190" s="25" t="s">
        <v>736</v>
      </c>
      <c r="L190" s="91" t="str">
        <f t="shared" si="27"/>
        <v>Yes</v>
      </c>
    </row>
    <row r="191" spans="1:12" x14ac:dyDescent="0.25">
      <c r="A191" s="152" t="s">
        <v>490</v>
      </c>
      <c r="B191" s="21" t="s">
        <v>213</v>
      </c>
      <c r="C191" s="4">
        <v>87.872960207999995</v>
      </c>
      <c r="D191" s="7" t="str">
        <f t="shared" si="24"/>
        <v>N/A</v>
      </c>
      <c r="E191" s="4">
        <v>92.287280319999994</v>
      </c>
      <c r="F191" s="7" t="str">
        <f t="shared" si="25"/>
        <v>N/A</v>
      </c>
      <c r="G191" s="4">
        <v>89.425792281</v>
      </c>
      <c r="H191" s="7" t="str">
        <f t="shared" si="26"/>
        <v>N/A</v>
      </c>
      <c r="I191" s="8">
        <v>5.024</v>
      </c>
      <c r="J191" s="8">
        <v>-3.1</v>
      </c>
      <c r="K191" s="25" t="s">
        <v>736</v>
      </c>
      <c r="L191" s="91" t="str">
        <f t="shared" si="27"/>
        <v>Yes</v>
      </c>
    </row>
    <row r="192" spans="1:12" x14ac:dyDescent="0.25">
      <c r="A192" s="152" t="s">
        <v>491</v>
      </c>
      <c r="B192" s="21" t="s">
        <v>213</v>
      </c>
      <c r="C192" s="4">
        <v>73.650927487000004</v>
      </c>
      <c r="D192" s="7" t="str">
        <f t="shared" si="24"/>
        <v>N/A</v>
      </c>
      <c r="E192" s="4">
        <v>44.350499616</v>
      </c>
      <c r="F192" s="7" t="str">
        <f t="shared" si="25"/>
        <v>N/A</v>
      </c>
      <c r="G192" s="4">
        <v>60.711638250999997</v>
      </c>
      <c r="H192" s="7" t="str">
        <f t="shared" si="26"/>
        <v>N/A</v>
      </c>
      <c r="I192" s="8">
        <v>-39.799999999999997</v>
      </c>
      <c r="J192" s="8">
        <v>36.89</v>
      </c>
      <c r="K192" s="25" t="s">
        <v>736</v>
      </c>
      <c r="L192" s="91" t="str">
        <f t="shared" si="27"/>
        <v>No</v>
      </c>
    </row>
    <row r="193" spans="1:12" x14ac:dyDescent="0.25">
      <c r="A193" s="152" t="s">
        <v>492</v>
      </c>
      <c r="B193" s="21" t="s">
        <v>213</v>
      </c>
      <c r="C193" s="4">
        <v>80.785797117000001</v>
      </c>
      <c r="D193" s="7" t="str">
        <f t="shared" si="24"/>
        <v>N/A</v>
      </c>
      <c r="E193" s="4">
        <v>81.605729362999995</v>
      </c>
      <c r="F193" s="7" t="str">
        <f t="shared" si="25"/>
        <v>N/A</v>
      </c>
      <c r="G193" s="4">
        <v>78.087478559000004</v>
      </c>
      <c r="H193" s="7" t="str">
        <f t="shared" si="26"/>
        <v>N/A</v>
      </c>
      <c r="I193" s="8">
        <v>1.0149999999999999</v>
      </c>
      <c r="J193" s="8">
        <v>-4.3099999999999996</v>
      </c>
      <c r="K193" s="25" t="s">
        <v>736</v>
      </c>
      <c r="L193" s="91" t="str">
        <f t="shared" si="27"/>
        <v>Yes</v>
      </c>
    </row>
    <row r="194" spans="1:12" x14ac:dyDescent="0.25">
      <c r="A194" s="148" t="s">
        <v>1540</v>
      </c>
      <c r="B194" s="21" t="s">
        <v>213</v>
      </c>
      <c r="C194" s="22">
        <v>5.8229220444000003</v>
      </c>
      <c r="D194" s="7" t="str">
        <f t="shared" si="24"/>
        <v>N/A</v>
      </c>
      <c r="E194" s="22">
        <v>5.6806336229000003</v>
      </c>
      <c r="F194" s="7" t="str">
        <f t="shared" si="25"/>
        <v>N/A</v>
      </c>
      <c r="G194" s="22">
        <v>7.0002574997</v>
      </c>
      <c r="H194" s="7" t="str">
        <f t="shared" si="26"/>
        <v>N/A</v>
      </c>
      <c r="I194" s="8">
        <v>-2.44</v>
      </c>
      <c r="J194" s="8">
        <v>23.23</v>
      </c>
      <c r="K194" s="25" t="s">
        <v>736</v>
      </c>
      <c r="L194" s="91" t="str">
        <f t="shared" si="27"/>
        <v>Yes</v>
      </c>
    </row>
    <row r="195" spans="1:12" x14ac:dyDescent="0.25">
      <c r="A195" s="152" t="s">
        <v>1541</v>
      </c>
      <c r="B195" s="21" t="s">
        <v>213</v>
      </c>
      <c r="C195" s="22">
        <v>2.0131114473</v>
      </c>
      <c r="D195" s="7" t="str">
        <f t="shared" si="24"/>
        <v>N/A</v>
      </c>
      <c r="E195" s="22">
        <v>1.5935828877</v>
      </c>
      <c r="F195" s="7" t="str">
        <f t="shared" si="25"/>
        <v>N/A</v>
      </c>
      <c r="G195" s="22">
        <v>1.6575468797999999</v>
      </c>
      <c r="H195" s="7" t="str">
        <f t="shared" si="26"/>
        <v>N/A</v>
      </c>
      <c r="I195" s="8">
        <v>-20.8</v>
      </c>
      <c r="J195" s="8">
        <v>4.0140000000000002</v>
      </c>
      <c r="K195" s="25" t="s">
        <v>736</v>
      </c>
      <c r="L195" s="91" t="str">
        <f t="shared" si="27"/>
        <v>Yes</v>
      </c>
    </row>
    <row r="196" spans="1:12" x14ac:dyDescent="0.25">
      <c r="A196" s="152" t="s">
        <v>1542</v>
      </c>
      <c r="B196" s="21" t="s">
        <v>213</v>
      </c>
      <c r="C196" s="22">
        <v>11.635193798</v>
      </c>
      <c r="D196" s="7" t="str">
        <f t="shared" si="24"/>
        <v>N/A</v>
      </c>
      <c r="E196" s="22">
        <v>9.2010090280999997</v>
      </c>
      <c r="F196" s="7" t="str">
        <f t="shared" si="25"/>
        <v>N/A</v>
      </c>
      <c r="G196" s="22">
        <v>12</v>
      </c>
      <c r="H196" s="7" t="str">
        <f t="shared" si="26"/>
        <v>N/A</v>
      </c>
      <c r="I196" s="8">
        <v>-20.9</v>
      </c>
      <c r="J196" s="8">
        <v>30.42</v>
      </c>
      <c r="K196" s="25" t="s">
        <v>736</v>
      </c>
      <c r="L196" s="91" t="str">
        <f t="shared" si="27"/>
        <v>No</v>
      </c>
    </row>
    <row r="197" spans="1:12" x14ac:dyDescent="0.25">
      <c r="A197" s="152" t="s">
        <v>1543</v>
      </c>
      <c r="B197" s="21" t="s">
        <v>213</v>
      </c>
      <c r="C197" s="22">
        <v>4.6037631433000001</v>
      </c>
      <c r="D197" s="7" t="str">
        <f t="shared" si="24"/>
        <v>N/A</v>
      </c>
      <c r="E197" s="22">
        <v>7.2195121951000001</v>
      </c>
      <c r="F197" s="7" t="str">
        <f t="shared" si="25"/>
        <v>N/A</v>
      </c>
      <c r="G197" s="22">
        <v>4.3670886076000004</v>
      </c>
      <c r="H197" s="7" t="str">
        <f t="shared" si="26"/>
        <v>N/A</v>
      </c>
      <c r="I197" s="8">
        <v>56.82</v>
      </c>
      <c r="J197" s="8">
        <v>-39.5</v>
      </c>
      <c r="K197" s="25" t="s">
        <v>736</v>
      </c>
      <c r="L197" s="91" t="str">
        <f t="shared" si="27"/>
        <v>No</v>
      </c>
    </row>
    <row r="198" spans="1:12" x14ac:dyDescent="0.25">
      <c r="A198" s="152" t="s">
        <v>1544</v>
      </c>
      <c r="B198" s="21" t="s">
        <v>213</v>
      </c>
      <c r="C198" s="22">
        <v>3.6018273887999999</v>
      </c>
      <c r="D198" s="7" t="str">
        <f t="shared" si="24"/>
        <v>N/A</v>
      </c>
      <c r="E198" s="22">
        <v>5.0828947368000001</v>
      </c>
      <c r="F198" s="7" t="str">
        <f t="shared" si="25"/>
        <v>N/A</v>
      </c>
      <c r="G198" s="22">
        <v>6.3760399334000004</v>
      </c>
      <c r="H198" s="7" t="str">
        <f t="shared" si="26"/>
        <v>N/A</v>
      </c>
      <c r="I198" s="8">
        <v>41.12</v>
      </c>
      <c r="J198" s="8">
        <v>25.44</v>
      </c>
      <c r="K198" s="25" t="s">
        <v>736</v>
      </c>
      <c r="L198" s="91" t="str">
        <f t="shared" si="27"/>
        <v>Yes</v>
      </c>
    </row>
    <row r="199" spans="1:12" x14ac:dyDescent="0.25">
      <c r="A199" s="148" t="s">
        <v>1545</v>
      </c>
      <c r="B199" s="21" t="s">
        <v>213</v>
      </c>
      <c r="C199" s="22">
        <v>186.45836729000001</v>
      </c>
      <c r="D199" s="7" t="str">
        <f t="shared" si="24"/>
        <v>N/A</v>
      </c>
      <c r="E199" s="22">
        <v>201.59644198999999</v>
      </c>
      <c r="F199" s="7" t="str">
        <f t="shared" si="25"/>
        <v>N/A</v>
      </c>
      <c r="G199" s="22">
        <v>211.40115059999999</v>
      </c>
      <c r="H199" s="7" t="str">
        <f t="shared" si="26"/>
        <v>N/A</v>
      </c>
      <c r="I199" s="8">
        <v>8.1189999999999998</v>
      </c>
      <c r="J199" s="8">
        <v>4.8639999999999999</v>
      </c>
      <c r="K199" s="25" t="s">
        <v>736</v>
      </c>
      <c r="L199" s="91" t="str">
        <f t="shared" si="27"/>
        <v>Yes</v>
      </c>
    </row>
    <row r="200" spans="1:12" x14ac:dyDescent="0.25">
      <c r="A200" s="152" t="s">
        <v>1546</v>
      </c>
      <c r="B200" s="21" t="s">
        <v>213</v>
      </c>
      <c r="C200" s="22">
        <v>189.9448045</v>
      </c>
      <c r="D200" s="7" t="str">
        <f t="shared" si="24"/>
        <v>N/A</v>
      </c>
      <c r="E200" s="22">
        <v>199.92143100000001</v>
      </c>
      <c r="F200" s="7" t="str">
        <f t="shared" si="25"/>
        <v>N/A</v>
      </c>
      <c r="G200" s="22">
        <v>209.66920263</v>
      </c>
      <c r="H200" s="7" t="str">
        <f t="shared" si="26"/>
        <v>N/A</v>
      </c>
      <c r="I200" s="8">
        <v>5.2519999999999998</v>
      </c>
      <c r="J200" s="8">
        <v>4.8760000000000003</v>
      </c>
      <c r="K200" s="25" t="s">
        <v>736</v>
      </c>
      <c r="L200" s="91" t="str">
        <f t="shared" si="27"/>
        <v>Yes</v>
      </c>
    </row>
    <row r="201" spans="1:12" x14ac:dyDescent="0.25">
      <c r="A201" s="152" t="s">
        <v>1547</v>
      </c>
      <c r="B201" s="21" t="s">
        <v>213</v>
      </c>
      <c r="C201" s="22">
        <v>185.36464891</v>
      </c>
      <c r="D201" s="7" t="str">
        <f t="shared" si="24"/>
        <v>N/A</v>
      </c>
      <c r="E201" s="22">
        <v>212.46005427</v>
      </c>
      <c r="F201" s="7" t="str">
        <f t="shared" si="25"/>
        <v>N/A</v>
      </c>
      <c r="G201" s="22">
        <v>222.75307125</v>
      </c>
      <c r="H201" s="7" t="str">
        <f t="shared" si="26"/>
        <v>N/A</v>
      </c>
      <c r="I201" s="8">
        <v>14.62</v>
      </c>
      <c r="J201" s="8">
        <v>4.8449999999999998</v>
      </c>
      <c r="K201" s="25" t="s">
        <v>736</v>
      </c>
      <c r="L201" s="91" t="str">
        <f t="shared" si="27"/>
        <v>Yes</v>
      </c>
    </row>
    <row r="202" spans="1:12" x14ac:dyDescent="0.25">
      <c r="A202" s="152" t="s">
        <v>1548</v>
      </c>
      <c r="B202" s="21" t="s">
        <v>213</v>
      </c>
      <c r="C202" s="22">
        <v>28.641379310000001</v>
      </c>
      <c r="D202" s="7" t="str">
        <f t="shared" si="24"/>
        <v>N/A</v>
      </c>
      <c r="E202" s="22">
        <v>69.95</v>
      </c>
      <c r="F202" s="7" t="str">
        <f t="shared" si="25"/>
        <v>N/A</v>
      </c>
      <c r="G202" s="22">
        <v>17.375</v>
      </c>
      <c r="H202" s="7" t="str">
        <f t="shared" si="26"/>
        <v>N/A</v>
      </c>
      <c r="I202" s="8">
        <v>144.19999999999999</v>
      </c>
      <c r="J202" s="8">
        <v>-75.2</v>
      </c>
      <c r="K202" s="25" t="s">
        <v>736</v>
      </c>
      <c r="L202" s="91" t="str">
        <f t="shared" si="27"/>
        <v>No</v>
      </c>
    </row>
    <row r="203" spans="1:12" x14ac:dyDescent="0.25">
      <c r="A203" s="152" t="s">
        <v>1549</v>
      </c>
      <c r="B203" s="21" t="s">
        <v>213</v>
      </c>
      <c r="C203" s="22">
        <v>6.1367924528</v>
      </c>
      <c r="D203" s="7" t="str">
        <f t="shared" si="24"/>
        <v>N/A</v>
      </c>
      <c r="E203" s="22">
        <v>11.05</v>
      </c>
      <c r="F203" s="7" t="str">
        <f t="shared" si="25"/>
        <v>N/A</v>
      </c>
      <c r="G203" s="22">
        <v>9.65</v>
      </c>
      <c r="H203" s="7" t="str">
        <f t="shared" si="26"/>
        <v>N/A</v>
      </c>
      <c r="I203" s="8">
        <v>80.06</v>
      </c>
      <c r="J203" s="8">
        <v>-12.7</v>
      </c>
      <c r="K203" s="25" t="s">
        <v>736</v>
      </c>
      <c r="L203" s="91" t="str">
        <f t="shared" si="27"/>
        <v>Yes</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0</v>
      </c>
      <c r="K204" s="10" t="s">
        <v>213</v>
      </c>
      <c r="L204" s="91" t="str">
        <f t="shared" ref="L204:L214" si="31">IF(J204="Div by 0", "N/A", IF(K204="N/A","N/A", IF(J204&gt;VALUE(MID(K204,1,2)), "No", IF(J204&lt;-1*VALUE(MID(K204,1,2)), "No", "Yes"))))</f>
        <v>N/A</v>
      </c>
    </row>
    <row r="205" spans="1:12" x14ac:dyDescent="0.25">
      <c r="A205" s="148" t="s">
        <v>128</v>
      </c>
      <c r="B205" s="21" t="s">
        <v>213</v>
      </c>
      <c r="C205" s="22">
        <v>11</v>
      </c>
      <c r="D205" s="7" t="str">
        <f t="shared" si="28"/>
        <v>N/A</v>
      </c>
      <c r="E205" s="22">
        <v>11</v>
      </c>
      <c r="F205" s="7" t="str">
        <f t="shared" si="29"/>
        <v>N/A</v>
      </c>
      <c r="G205" s="22">
        <v>43</v>
      </c>
      <c r="H205" s="7" t="str">
        <f t="shared" si="30"/>
        <v>N/A</v>
      </c>
      <c r="I205" s="8">
        <v>-80</v>
      </c>
      <c r="J205" s="8">
        <v>2050</v>
      </c>
      <c r="K205" s="10" t="s">
        <v>213</v>
      </c>
      <c r="L205" s="91" t="str">
        <f t="shared" si="31"/>
        <v>N/A</v>
      </c>
    </row>
    <row r="206" spans="1:12" ht="25" x14ac:dyDescent="0.25">
      <c r="A206" s="148" t="s">
        <v>1597</v>
      </c>
      <c r="B206" s="21" t="s">
        <v>213</v>
      </c>
      <c r="C206" s="22">
        <v>11</v>
      </c>
      <c r="D206" s="7" t="str">
        <f t="shared" si="28"/>
        <v>N/A</v>
      </c>
      <c r="E206" s="22">
        <v>11</v>
      </c>
      <c r="F206" s="7" t="str">
        <f t="shared" si="29"/>
        <v>N/A</v>
      </c>
      <c r="G206" s="22">
        <v>11</v>
      </c>
      <c r="H206" s="7" t="str">
        <f t="shared" si="30"/>
        <v>N/A</v>
      </c>
      <c r="I206" s="8">
        <v>-87.5</v>
      </c>
      <c r="J206" s="8">
        <v>900</v>
      </c>
      <c r="K206" s="10" t="s">
        <v>213</v>
      </c>
      <c r="L206" s="91" t="str">
        <f t="shared" si="31"/>
        <v>N/A</v>
      </c>
    </row>
    <row r="207" spans="1:12" ht="25" x14ac:dyDescent="0.25">
      <c r="A207" s="148" t="s">
        <v>1550</v>
      </c>
      <c r="B207" s="21" t="s">
        <v>213</v>
      </c>
      <c r="C207" s="22">
        <v>374</v>
      </c>
      <c r="D207" s="7" t="str">
        <f t="shared" si="28"/>
        <v>N/A</v>
      </c>
      <c r="E207" s="22">
        <v>383</v>
      </c>
      <c r="F207" s="7" t="str">
        <f t="shared" si="29"/>
        <v>N/A</v>
      </c>
      <c r="G207" s="22">
        <v>557</v>
      </c>
      <c r="H207" s="7" t="str">
        <f t="shared" si="30"/>
        <v>N/A</v>
      </c>
      <c r="I207" s="8">
        <v>2.4060000000000001</v>
      </c>
      <c r="J207" s="8">
        <v>45.43</v>
      </c>
      <c r="K207" s="10" t="s">
        <v>213</v>
      </c>
      <c r="L207" s="91" t="str">
        <f t="shared" si="31"/>
        <v>N/A</v>
      </c>
    </row>
    <row r="208" spans="1:12" x14ac:dyDescent="0.25">
      <c r="A208" s="148" t="s">
        <v>1598</v>
      </c>
      <c r="B208" s="21" t="s">
        <v>213</v>
      </c>
      <c r="C208" s="22">
        <v>11</v>
      </c>
      <c r="D208" s="7" t="str">
        <f t="shared" si="28"/>
        <v>N/A</v>
      </c>
      <c r="E208" s="22">
        <v>11</v>
      </c>
      <c r="F208" s="7" t="str">
        <f t="shared" si="29"/>
        <v>N/A</v>
      </c>
      <c r="G208" s="22">
        <v>11</v>
      </c>
      <c r="H208" s="7" t="str">
        <f t="shared" si="30"/>
        <v>N/A</v>
      </c>
      <c r="I208" s="8">
        <v>0</v>
      </c>
      <c r="J208" s="8">
        <v>100</v>
      </c>
      <c r="K208" s="10" t="s">
        <v>213</v>
      </c>
      <c r="L208" s="91" t="str">
        <f t="shared" si="31"/>
        <v>N/A</v>
      </c>
    </row>
    <row r="209" spans="1:12" x14ac:dyDescent="0.25">
      <c r="A209" s="148" t="s">
        <v>1599</v>
      </c>
      <c r="B209" s="21" t="s">
        <v>213</v>
      </c>
      <c r="C209" s="22">
        <v>17</v>
      </c>
      <c r="D209" s="7" t="str">
        <f t="shared" si="28"/>
        <v>N/A</v>
      </c>
      <c r="E209" s="22">
        <v>29</v>
      </c>
      <c r="F209" s="7" t="str">
        <f t="shared" si="29"/>
        <v>N/A</v>
      </c>
      <c r="G209" s="22">
        <v>19</v>
      </c>
      <c r="H209" s="7" t="str">
        <f t="shared" si="30"/>
        <v>N/A</v>
      </c>
      <c r="I209" s="8">
        <v>70.59</v>
      </c>
      <c r="J209" s="8">
        <v>-34.5</v>
      </c>
      <c r="K209" s="10" t="s">
        <v>213</v>
      </c>
      <c r="L209" s="91" t="str">
        <f t="shared" si="31"/>
        <v>N/A</v>
      </c>
    </row>
    <row r="210" spans="1:12" x14ac:dyDescent="0.25">
      <c r="A210" s="148" t="s">
        <v>125</v>
      </c>
      <c r="B210" s="21" t="s">
        <v>213</v>
      </c>
      <c r="C210" s="26">
        <v>1238345</v>
      </c>
      <c r="D210" s="7" t="str">
        <f t="shared" si="28"/>
        <v>N/A</v>
      </c>
      <c r="E210" s="26">
        <v>1073937</v>
      </c>
      <c r="F210" s="7" t="str">
        <f t="shared" si="29"/>
        <v>N/A</v>
      </c>
      <c r="G210" s="26">
        <v>1900334</v>
      </c>
      <c r="H210" s="7" t="str">
        <f t="shared" si="30"/>
        <v>N/A</v>
      </c>
      <c r="I210" s="8">
        <v>-13.3</v>
      </c>
      <c r="J210" s="8">
        <v>76.95</v>
      </c>
      <c r="K210" s="10" t="s">
        <v>213</v>
      </c>
      <c r="L210" s="91" t="str">
        <f t="shared" si="31"/>
        <v>N/A</v>
      </c>
    </row>
    <row r="211" spans="1:12" x14ac:dyDescent="0.25">
      <c r="A211" s="148" t="s">
        <v>1600</v>
      </c>
      <c r="B211" s="21" t="s">
        <v>213</v>
      </c>
      <c r="C211" s="26">
        <v>1206184</v>
      </c>
      <c r="D211" s="7" t="str">
        <f t="shared" si="28"/>
        <v>N/A</v>
      </c>
      <c r="E211" s="26">
        <v>1006201</v>
      </c>
      <c r="F211" s="7" t="str">
        <f t="shared" si="29"/>
        <v>N/A</v>
      </c>
      <c r="G211" s="26">
        <v>1886788</v>
      </c>
      <c r="H211" s="7" t="str">
        <f t="shared" si="30"/>
        <v>N/A</v>
      </c>
      <c r="I211" s="8">
        <v>-16.600000000000001</v>
      </c>
      <c r="J211" s="8">
        <v>87.52</v>
      </c>
      <c r="K211" s="10" t="s">
        <v>213</v>
      </c>
      <c r="L211" s="91" t="str">
        <f t="shared" si="31"/>
        <v>N/A</v>
      </c>
    </row>
    <row r="212" spans="1:12" x14ac:dyDescent="0.25">
      <c r="A212" s="148" t="s">
        <v>1551</v>
      </c>
      <c r="B212" s="21" t="s">
        <v>213</v>
      </c>
      <c r="C212" s="26">
        <v>425371</v>
      </c>
      <c r="D212" s="7" t="str">
        <f t="shared" si="28"/>
        <v>N/A</v>
      </c>
      <c r="E212" s="26">
        <v>477708</v>
      </c>
      <c r="F212" s="7" t="str">
        <f t="shared" si="29"/>
        <v>N/A</v>
      </c>
      <c r="G212" s="26">
        <v>560560</v>
      </c>
      <c r="H212" s="7" t="str">
        <f t="shared" si="30"/>
        <v>N/A</v>
      </c>
      <c r="I212" s="8">
        <v>12.3</v>
      </c>
      <c r="J212" s="8">
        <v>17.34</v>
      </c>
      <c r="K212" s="10" t="s">
        <v>213</v>
      </c>
      <c r="L212" s="91" t="str">
        <f t="shared" si="31"/>
        <v>N/A</v>
      </c>
    </row>
    <row r="213" spans="1:12" x14ac:dyDescent="0.25">
      <c r="A213" s="148" t="s">
        <v>1601</v>
      </c>
      <c r="B213" s="21" t="s">
        <v>213</v>
      </c>
      <c r="C213" s="26">
        <v>933840</v>
      </c>
      <c r="D213" s="7" t="str">
        <f t="shared" si="28"/>
        <v>N/A</v>
      </c>
      <c r="E213" s="26">
        <v>280553</v>
      </c>
      <c r="F213" s="7" t="str">
        <f t="shared" si="29"/>
        <v>N/A</v>
      </c>
      <c r="G213" s="26">
        <v>553174</v>
      </c>
      <c r="H213" s="7" t="str">
        <f t="shared" si="30"/>
        <v>N/A</v>
      </c>
      <c r="I213" s="8">
        <v>-70</v>
      </c>
      <c r="J213" s="8">
        <v>97.17</v>
      </c>
      <c r="K213" s="10" t="s">
        <v>213</v>
      </c>
      <c r="L213" s="91" t="str">
        <f t="shared" si="31"/>
        <v>N/A</v>
      </c>
    </row>
    <row r="214" spans="1:12" x14ac:dyDescent="0.25">
      <c r="A214" s="152" t="s">
        <v>1602</v>
      </c>
      <c r="B214" s="21" t="s">
        <v>213</v>
      </c>
      <c r="C214" s="26">
        <v>469908</v>
      </c>
      <c r="D214" s="7" t="str">
        <f t="shared" si="28"/>
        <v>N/A</v>
      </c>
      <c r="E214" s="26">
        <v>288301</v>
      </c>
      <c r="F214" s="7" t="str">
        <f t="shared" si="29"/>
        <v>N/A</v>
      </c>
      <c r="G214" s="26">
        <v>252330</v>
      </c>
      <c r="H214" s="7" t="str">
        <f t="shared" si="30"/>
        <v>N/A</v>
      </c>
      <c r="I214" s="8">
        <v>-38.6</v>
      </c>
      <c r="J214" s="8">
        <v>-12.5</v>
      </c>
      <c r="K214" s="10" t="s">
        <v>213</v>
      </c>
      <c r="L214" s="91" t="str">
        <f t="shared" si="31"/>
        <v>N/A</v>
      </c>
    </row>
    <row r="215" spans="1:12" ht="25" x14ac:dyDescent="0.25">
      <c r="A215" s="148" t="s">
        <v>1365</v>
      </c>
      <c r="B215" s="21" t="s">
        <v>213</v>
      </c>
      <c r="C215" s="26">
        <v>9416983</v>
      </c>
      <c r="D215" s="7" t="str">
        <f t="shared" ref="D215:D229" si="32">IF($B215="N/A","N/A",IF(C215&gt;10,"No",IF(C215&lt;-10,"No","Yes")))</f>
        <v>N/A</v>
      </c>
      <c r="E215" s="26">
        <v>511181</v>
      </c>
      <c r="F215" s="7" t="str">
        <f t="shared" ref="F215:F229" si="33">IF($B215="N/A","N/A",IF(E215&gt;10,"No",IF(E215&lt;-10,"No","Yes")))</f>
        <v>N/A</v>
      </c>
      <c r="G215" s="26">
        <v>541975</v>
      </c>
      <c r="H215" s="7" t="str">
        <f t="shared" ref="H215:H229" si="34">IF($B215="N/A","N/A",IF(G215&gt;10,"No",IF(G215&lt;-10,"No","Yes")))</f>
        <v>N/A</v>
      </c>
      <c r="I215" s="8">
        <v>-94.6</v>
      </c>
      <c r="J215" s="8">
        <v>6.024</v>
      </c>
      <c r="K215" s="25" t="s">
        <v>736</v>
      </c>
      <c r="L215" s="91" t="str">
        <f t="shared" ref="L215:L229" si="35">IF(J215="Div by 0", "N/A", IF(K215="N/A","N/A", IF(J215&gt;VALUE(MID(K215,1,2)), "No", IF(J215&lt;-1*VALUE(MID(K215,1,2)), "No", "Yes"))))</f>
        <v>Yes</v>
      </c>
    </row>
    <row r="216" spans="1:12" x14ac:dyDescent="0.25">
      <c r="A216" s="148" t="s">
        <v>647</v>
      </c>
      <c r="B216" s="21" t="s">
        <v>213</v>
      </c>
      <c r="C216" s="22">
        <v>12542</v>
      </c>
      <c r="D216" s="7" t="str">
        <f t="shared" si="32"/>
        <v>N/A</v>
      </c>
      <c r="E216" s="22">
        <v>907</v>
      </c>
      <c r="F216" s="7" t="str">
        <f t="shared" si="33"/>
        <v>N/A</v>
      </c>
      <c r="G216" s="22">
        <v>991</v>
      </c>
      <c r="H216" s="7" t="str">
        <f t="shared" si="34"/>
        <v>N/A</v>
      </c>
      <c r="I216" s="8">
        <v>-92.8</v>
      </c>
      <c r="J216" s="8">
        <v>9.2609999999999992</v>
      </c>
      <c r="K216" s="25" t="s">
        <v>736</v>
      </c>
      <c r="L216" s="91" t="str">
        <f t="shared" si="35"/>
        <v>Yes</v>
      </c>
    </row>
    <row r="217" spans="1:12" x14ac:dyDescent="0.25">
      <c r="A217" s="148" t="s">
        <v>1366</v>
      </c>
      <c r="B217" s="21" t="s">
        <v>213</v>
      </c>
      <c r="C217" s="26">
        <v>750.83583161000001</v>
      </c>
      <c r="D217" s="7" t="str">
        <f t="shared" si="32"/>
        <v>N/A</v>
      </c>
      <c r="E217" s="26">
        <v>563.59536935000006</v>
      </c>
      <c r="F217" s="7" t="str">
        <f t="shared" si="33"/>
        <v>N/A</v>
      </c>
      <c r="G217" s="26">
        <v>546.89707366000005</v>
      </c>
      <c r="H217" s="7" t="str">
        <f t="shared" si="34"/>
        <v>N/A</v>
      </c>
      <c r="I217" s="8">
        <v>-24.9</v>
      </c>
      <c r="J217" s="8">
        <v>-2.96</v>
      </c>
      <c r="K217" s="25" t="s">
        <v>736</v>
      </c>
      <c r="L217" s="91" t="str">
        <f t="shared" si="35"/>
        <v>Yes</v>
      </c>
    </row>
    <row r="218" spans="1:12" ht="25" x14ac:dyDescent="0.25">
      <c r="A218" s="148" t="s">
        <v>1367</v>
      </c>
      <c r="B218" s="21" t="s">
        <v>213</v>
      </c>
      <c r="C218" s="26">
        <v>6999845</v>
      </c>
      <c r="D218" s="7" t="str">
        <f t="shared" si="32"/>
        <v>N/A</v>
      </c>
      <c r="E218" s="26">
        <v>1976534</v>
      </c>
      <c r="F218" s="7" t="str">
        <f t="shared" si="33"/>
        <v>N/A</v>
      </c>
      <c r="G218" s="26">
        <v>2167747</v>
      </c>
      <c r="H218" s="7" t="str">
        <f t="shared" si="34"/>
        <v>N/A</v>
      </c>
      <c r="I218" s="8">
        <v>-71.8</v>
      </c>
      <c r="J218" s="8">
        <v>9.6739999999999995</v>
      </c>
      <c r="K218" s="25" t="s">
        <v>736</v>
      </c>
      <c r="L218" s="91" t="str">
        <f t="shared" si="35"/>
        <v>Yes</v>
      </c>
    </row>
    <row r="219" spans="1:12" x14ac:dyDescent="0.25">
      <c r="A219" s="148" t="s">
        <v>514</v>
      </c>
      <c r="B219" s="21" t="s">
        <v>213</v>
      </c>
      <c r="C219" s="22">
        <v>16235</v>
      </c>
      <c r="D219" s="7" t="str">
        <f t="shared" si="32"/>
        <v>N/A</v>
      </c>
      <c r="E219" s="22">
        <v>5137</v>
      </c>
      <c r="F219" s="7" t="str">
        <f t="shared" si="33"/>
        <v>N/A</v>
      </c>
      <c r="G219" s="22">
        <v>5516</v>
      </c>
      <c r="H219" s="7" t="str">
        <f t="shared" si="34"/>
        <v>N/A</v>
      </c>
      <c r="I219" s="8">
        <v>-68.400000000000006</v>
      </c>
      <c r="J219" s="8">
        <v>7.3780000000000001</v>
      </c>
      <c r="K219" s="25" t="s">
        <v>736</v>
      </c>
      <c r="L219" s="91" t="str">
        <f t="shared" si="35"/>
        <v>Yes</v>
      </c>
    </row>
    <row r="220" spans="1:12" x14ac:dyDescent="0.25">
      <c r="A220" s="148" t="s">
        <v>1368</v>
      </c>
      <c r="B220" s="21" t="s">
        <v>213</v>
      </c>
      <c r="C220" s="26">
        <v>431.15768401999998</v>
      </c>
      <c r="D220" s="7" t="str">
        <f t="shared" si="32"/>
        <v>N/A</v>
      </c>
      <c r="E220" s="26">
        <v>384.76425929999999</v>
      </c>
      <c r="F220" s="7" t="str">
        <f t="shared" si="33"/>
        <v>N/A</v>
      </c>
      <c r="G220" s="26">
        <v>392.99256708000001</v>
      </c>
      <c r="H220" s="7" t="str">
        <f t="shared" si="34"/>
        <v>N/A</v>
      </c>
      <c r="I220" s="8">
        <v>-10.8</v>
      </c>
      <c r="J220" s="8">
        <v>2.1389999999999998</v>
      </c>
      <c r="K220" s="25" t="s">
        <v>736</v>
      </c>
      <c r="L220" s="91" t="str">
        <f t="shared" si="35"/>
        <v>Yes</v>
      </c>
    </row>
    <row r="221" spans="1:12" ht="25" x14ac:dyDescent="0.25">
      <c r="A221" s="148" t="s">
        <v>1369</v>
      </c>
      <c r="B221" s="21" t="s">
        <v>213</v>
      </c>
      <c r="C221" s="26">
        <v>3976685</v>
      </c>
      <c r="D221" s="7" t="str">
        <f t="shared" si="32"/>
        <v>N/A</v>
      </c>
      <c r="E221" s="26">
        <v>773865</v>
      </c>
      <c r="F221" s="7" t="str">
        <f t="shared" si="33"/>
        <v>N/A</v>
      </c>
      <c r="G221" s="26">
        <v>945259</v>
      </c>
      <c r="H221" s="7" t="str">
        <f t="shared" si="34"/>
        <v>N/A</v>
      </c>
      <c r="I221" s="8">
        <v>-80.5</v>
      </c>
      <c r="J221" s="8">
        <v>22.15</v>
      </c>
      <c r="K221" s="25" t="s">
        <v>736</v>
      </c>
      <c r="L221" s="91" t="str">
        <f t="shared" si="35"/>
        <v>Yes</v>
      </c>
    </row>
    <row r="222" spans="1:12" x14ac:dyDescent="0.25">
      <c r="A222" s="148" t="s">
        <v>515</v>
      </c>
      <c r="B222" s="21" t="s">
        <v>213</v>
      </c>
      <c r="C222" s="22">
        <v>8777</v>
      </c>
      <c r="D222" s="7" t="str">
        <f t="shared" si="32"/>
        <v>N/A</v>
      </c>
      <c r="E222" s="22">
        <v>1848</v>
      </c>
      <c r="F222" s="7" t="str">
        <f t="shared" si="33"/>
        <v>N/A</v>
      </c>
      <c r="G222" s="22">
        <v>2324</v>
      </c>
      <c r="H222" s="7" t="str">
        <f t="shared" si="34"/>
        <v>N/A</v>
      </c>
      <c r="I222" s="8">
        <v>-78.900000000000006</v>
      </c>
      <c r="J222" s="8">
        <v>25.76</v>
      </c>
      <c r="K222" s="25" t="s">
        <v>736</v>
      </c>
      <c r="L222" s="91" t="str">
        <f t="shared" si="35"/>
        <v>Yes</v>
      </c>
    </row>
    <row r="223" spans="1:12" ht="25" x14ac:dyDescent="0.25">
      <c r="A223" s="148" t="s">
        <v>1370</v>
      </c>
      <c r="B223" s="21" t="s">
        <v>213</v>
      </c>
      <c r="C223" s="26">
        <v>453.08020964000002</v>
      </c>
      <c r="D223" s="7" t="str">
        <f t="shared" si="32"/>
        <v>N/A</v>
      </c>
      <c r="E223" s="26">
        <v>418.75811687999999</v>
      </c>
      <c r="F223" s="7" t="str">
        <f t="shared" si="33"/>
        <v>N/A</v>
      </c>
      <c r="G223" s="26">
        <v>406.73795181000003</v>
      </c>
      <c r="H223" s="7" t="str">
        <f t="shared" si="34"/>
        <v>N/A</v>
      </c>
      <c r="I223" s="8">
        <v>-7.58</v>
      </c>
      <c r="J223" s="8">
        <v>-2.87</v>
      </c>
      <c r="K223" s="25" t="s">
        <v>736</v>
      </c>
      <c r="L223" s="91" t="str">
        <f t="shared" si="35"/>
        <v>Yes</v>
      </c>
    </row>
    <row r="224" spans="1:12" ht="25" x14ac:dyDescent="0.25">
      <c r="A224" s="148" t="s">
        <v>1371</v>
      </c>
      <c r="B224" s="21" t="s">
        <v>213</v>
      </c>
      <c r="C224" s="26">
        <v>0</v>
      </c>
      <c r="D224" s="7" t="str">
        <f t="shared" si="32"/>
        <v>N/A</v>
      </c>
      <c r="E224" s="26">
        <v>0</v>
      </c>
      <c r="F224" s="7" t="str">
        <f t="shared" si="33"/>
        <v>N/A</v>
      </c>
      <c r="G224" s="26">
        <v>0</v>
      </c>
      <c r="H224" s="7" t="str">
        <f t="shared" si="34"/>
        <v>N/A</v>
      </c>
      <c r="I224" s="8" t="s">
        <v>1747</v>
      </c>
      <c r="J224" s="8" t="s">
        <v>1747</v>
      </c>
      <c r="K224" s="25" t="s">
        <v>736</v>
      </c>
      <c r="L224" s="91" t="str">
        <f t="shared" si="35"/>
        <v>N/A</v>
      </c>
    </row>
    <row r="225" spans="1:12" x14ac:dyDescent="0.25">
      <c r="A225" s="148" t="s">
        <v>516</v>
      </c>
      <c r="B225" s="21" t="s">
        <v>213</v>
      </c>
      <c r="C225" s="22">
        <v>0</v>
      </c>
      <c r="D225" s="7" t="str">
        <f t="shared" si="32"/>
        <v>N/A</v>
      </c>
      <c r="E225" s="22">
        <v>0</v>
      </c>
      <c r="F225" s="7" t="str">
        <f t="shared" si="33"/>
        <v>N/A</v>
      </c>
      <c r="G225" s="22">
        <v>0</v>
      </c>
      <c r="H225" s="7" t="str">
        <f t="shared" si="34"/>
        <v>N/A</v>
      </c>
      <c r="I225" s="8" t="s">
        <v>1747</v>
      </c>
      <c r="J225" s="8" t="s">
        <v>1747</v>
      </c>
      <c r="K225" s="25" t="s">
        <v>736</v>
      </c>
      <c r="L225" s="91" t="str">
        <f t="shared" si="35"/>
        <v>N/A</v>
      </c>
    </row>
    <row r="226" spans="1:12" x14ac:dyDescent="0.25">
      <c r="A226" s="148" t="s">
        <v>1372</v>
      </c>
      <c r="B226" s="21" t="s">
        <v>213</v>
      </c>
      <c r="C226" s="26" t="s">
        <v>1747</v>
      </c>
      <c r="D226" s="7" t="str">
        <f t="shared" si="32"/>
        <v>N/A</v>
      </c>
      <c r="E226" s="26" t="s">
        <v>1747</v>
      </c>
      <c r="F226" s="7" t="str">
        <f t="shared" si="33"/>
        <v>N/A</v>
      </c>
      <c r="G226" s="26" t="s">
        <v>1747</v>
      </c>
      <c r="H226" s="7" t="str">
        <f t="shared" si="34"/>
        <v>N/A</v>
      </c>
      <c r="I226" s="8" t="s">
        <v>1747</v>
      </c>
      <c r="J226" s="8" t="s">
        <v>1747</v>
      </c>
      <c r="K226" s="25" t="s">
        <v>736</v>
      </c>
      <c r="L226" s="91" t="str">
        <f t="shared" si="35"/>
        <v>N/A</v>
      </c>
    </row>
    <row r="227" spans="1:12" ht="25" x14ac:dyDescent="0.25">
      <c r="A227" s="148" t="s">
        <v>1373</v>
      </c>
      <c r="B227" s="21" t="s">
        <v>213</v>
      </c>
      <c r="C227" s="26">
        <v>445205939</v>
      </c>
      <c r="D227" s="7" t="str">
        <f t="shared" si="32"/>
        <v>N/A</v>
      </c>
      <c r="E227" s="26">
        <v>488732362</v>
      </c>
      <c r="F227" s="7" t="str">
        <f t="shared" si="33"/>
        <v>N/A</v>
      </c>
      <c r="G227" s="26">
        <v>563779577</v>
      </c>
      <c r="H227" s="7" t="str">
        <f t="shared" si="34"/>
        <v>N/A</v>
      </c>
      <c r="I227" s="8">
        <v>9.7769999999999992</v>
      </c>
      <c r="J227" s="8">
        <v>15.36</v>
      </c>
      <c r="K227" s="25" t="s">
        <v>736</v>
      </c>
      <c r="L227" s="91" t="str">
        <f t="shared" si="35"/>
        <v>Yes</v>
      </c>
    </row>
    <row r="228" spans="1:12" ht="25" x14ac:dyDescent="0.25">
      <c r="A228" s="148" t="s">
        <v>517</v>
      </c>
      <c r="B228" s="21" t="s">
        <v>213</v>
      </c>
      <c r="C228" s="22">
        <v>17655</v>
      </c>
      <c r="D228" s="7" t="str">
        <f t="shared" si="32"/>
        <v>N/A</v>
      </c>
      <c r="E228" s="22">
        <v>17113</v>
      </c>
      <c r="F228" s="7" t="str">
        <f t="shared" si="33"/>
        <v>N/A</v>
      </c>
      <c r="G228" s="22">
        <v>18830</v>
      </c>
      <c r="H228" s="7" t="str">
        <f t="shared" si="34"/>
        <v>N/A</v>
      </c>
      <c r="I228" s="8">
        <v>-3.07</v>
      </c>
      <c r="J228" s="8">
        <v>10.029999999999999</v>
      </c>
      <c r="K228" s="25" t="s">
        <v>736</v>
      </c>
      <c r="L228" s="91" t="str">
        <f t="shared" si="35"/>
        <v>Yes</v>
      </c>
    </row>
    <row r="229" spans="1:12" ht="25" x14ac:dyDescent="0.25">
      <c r="A229" s="148" t="s">
        <v>1374</v>
      </c>
      <c r="B229" s="21" t="s">
        <v>213</v>
      </c>
      <c r="C229" s="26">
        <v>25216.988898</v>
      </c>
      <c r="D229" s="7" t="str">
        <f t="shared" si="32"/>
        <v>N/A</v>
      </c>
      <c r="E229" s="26">
        <v>28559.128264999999</v>
      </c>
      <c r="F229" s="7" t="str">
        <f t="shared" si="33"/>
        <v>N/A</v>
      </c>
      <c r="G229" s="26">
        <v>29940.497982000001</v>
      </c>
      <c r="H229" s="7" t="str">
        <f t="shared" si="34"/>
        <v>N/A</v>
      </c>
      <c r="I229" s="8">
        <v>13.25</v>
      </c>
      <c r="J229" s="8">
        <v>4.8369999999999997</v>
      </c>
      <c r="K229" s="25" t="s">
        <v>736</v>
      </c>
      <c r="L229" s="91" t="str">
        <f t="shared" si="35"/>
        <v>Yes</v>
      </c>
    </row>
    <row r="230" spans="1:12" x14ac:dyDescent="0.25">
      <c r="A230" s="122" t="s">
        <v>1375</v>
      </c>
      <c r="B230" s="21" t="s">
        <v>213</v>
      </c>
      <c r="C230" s="10">
        <v>451925422</v>
      </c>
      <c r="D230" s="7" t="str">
        <f t="shared" ref="D230:D253" si="36">IF($B230="N/A","N/A",IF(C230&gt;10,"No",IF(C230&lt;-10,"No","Yes")))</f>
        <v>N/A</v>
      </c>
      <c r="E230" s="10">
        <v>493127416</v>
      </c>
      <c r="F230" s="7" t="str">
        <f t="shared" ref="F230:F253" si="37">IF($B230="N/A","N/A",IF(E230&gt;10,"No",IF(E230&lt;-10,"No","Yes")))</f>
        <v>N/A</v>
      </c>
      <c r="G230" s="10">
        <v>568028279</v>
      </c>
      <c r="H230" s="7" t="str">
        <f t="shared" ref="H230:H253" si="38">IF($B230="N/A","N/A",IF(G230&gt;10,"No",IF(G230&lt;-10,"No","Yes")))</f>
        <v>N/A</v>
      </c>
      <c r="I230" s="8">
        <v>9.1170000000000009</v>
      </c>
      <c r="J230" s="8">
        <v>15.19</v>
      </c>
      <c r="K230" s="25" t="s">
        <v>736</v>
      </c>
      <c r="L230" s="91" t="str">
        <f t="shared" ref="L230:L253" si="39">IF(J230="Div by 0", "N/A", IF(K230="N/A","N/A", IF(J230&gt;VALUE(MID(K230,1,2)), "No", IF(J230&lt;-1*VALUE(MID(K230,1,2)), "No", "Yes"))))</f>
        <v>Yes</v>
      </c>
    </row>
    <row r="231" spans="1:12" x14ac:dyDescent="0.25">
      <c r="A231" s="122" t="s">
        <v>1552</v>
      </c>
      <c r="B231" s="21" t="s">
        <v>213</v>
      </c>
      <c r="C231" s="1">
        <v>18687</v>
      </c>
      <c r="D231" s="1" t="str">
        <f t="shared" si="36"/>
        <v>N/A</v>
      </c>
      <c r="E231" s="1">
        <v>17422</v>
      </c>
      <c r="F231" s="1" t="str">
        <f t="shared" si="37"/>
        <v>N/A</v>
      </c>
      <c r="G231" s="1">
        <v>19126</v>
      </c>
      <c r="H231" s="7" t="str">
        <f t="shared" si="38"/>
        <v>N/A</v>
      </c>
      <c r="I231" s="8">
        <v>-6.77</v>
      </c>
      <c r="J231" s="8">
        <v>9.7810000000000006</v>
      </c>
      <c r="K231" s="25" t="s">
        <v>736</v>
      </c>
      <c r="L231" s="91" t="str">
        <f t="shared" si="39"/>
        <v>Yes</v>
      </c>
    </row>
    <row r="232" spans="1:12" x14ac:dyDescent="0.25">
      <c r="A232" s="122" t="s">
        <v>1553</v>
      </c>
      <c r="B232" s="21" t="s">
        <v>213</v>
      </c>
      <c r="C232" s="10">
        <v>24183.947236</v>
      </c>
      <c r="D232" s="7" t="str">
        <f t="shared" si="36"/>
        <v>N/A</v>
      </c>
      <c r="E232" s="10">
        <v>28304.868327</v>
      </c>
      <c r="F232" s="7" t="str">
        <f t="shared" si="37"/>
        <v>N/A</v>
      </c>
      <c r="G232" s="10">
        <v>29699.272142999998</v>
      </c>
      <c r="H232" s="7" t="str">
        <f t="shared" si="38"/>
        <v>N/A</v>
      </c>
      <c r="I232" s="8">
        <v>17.04</v>
      </c>
      <c r="J232" s="8">
        <v>4.9260000000000002</v>
      </c>
      <c r="K232" s="25" t="s">
        <v>736</v>
      </c>
      <c r="L232" s="91" t="str">
        <f t="shared" si="39"/>
        <v>Yes</v>
      </c>
    </row>
    <row r="233" spans="1:12" x14ac:dyDescent="0.25">
      <c r="A233" s="153" t="s">
        <v>1554</v>
      </c>
      <c r="B233" s="21" t="s">
        <v>213</v>
      </c>
      <c r="C233" s="10">
        <v>10314.471073999999</v>
      </c>
      <c r="D233" s="7" t="str">
        <f t="shared" si="36"/>
        <v>N/A</v>
      </c>
      <c r="E233" s="10">
        <v>12370.651163</v>
      </c>
      <c r="F233" s="7" t="str">
        <f t="shared" si="37"/>
        <v>N/A</v>
      </c>
      <c r="G233" s="10">
        <v>13808.297628</v>
      </c>
      <c r="H233" s="7" t="str">
        <f t="shared" si="38"/>
        <v>N/A</v>
      </c>
      <c r="I233" s="8">
        <v>19.93</v>
      </c>
      <c r="J233" s="8">
        <v>11.62</v>
      </c>
      <c r="K233" s="25" t="s">
        <v>736</v>
      </c>
      <c r="L233" s="91" t="str">
        <f t="shared" si="39"/>
        <v>Yes</v>
      </c>
    </row>
    <row r="234" spans="1:12" x14ac:dyDescent="0.25">
      <c r="A234" s="153" t="s">
        <v>1555</v>
      </c>
      <c r="B234" s="21" t="s">
        <v>213</v>
      </c>
      <c r="C234" s="10">
        <v>29102.823673999999</v>
      </c>
      <c r="D234" s="7" t="str">
        <f t="shared" si="36"/>
        <v>N/A</v>
      </c>
      <c r="E234" s="10">
        <v>33068.108624</v>
      </c>
      <c r="F234" s="7" t="str">
        <f t="shared" si="37"/>
        <v>N/A</v>
      </c>
      <c r="G234" s="10">
        <v>33928.118922000001</v>
      </c>
      <c r="H234" s="7" t="str">
        <f t="shared" si="38"/>
        <v>N/A</v>
      </c>
      <c r="I234" s="8">
        <v>13.63</v>
      </c>
      <c r="J234" s="8">
        <v>2.601</v>
      </c>
      <c r="K234" s="25" t="s">
        <v>736</v>
      </c>
      <c r="L234" s="91" t="str">
        <f t="shared" si="39"/>
        <v>Yes</v>
      </c>
    </row>
    <row r="235" spans="1:12" x14ac:dyDescent="0.25">
      <c r="A235" s="153" t="s">
        <v>1556</v>
      </c>
      <c r="B235" s="21" t="s">
        <v>213</v>
      </c>
      <c r="C235" s="10">
        <v>13574.452961999999</v>
      </c>
      <c r="D235" s="7" t="str">
        <f t="shared" si="36"/>
        <v>N/A</v>
      </c>
      <c r="E235" s="10">
        <v>22581.117117000002</v>
      </c>
      <c r="F235" s="7" t="str">
        <f t="shared" si="37"/>
        <v>N/A</v>
      </c>
      <c r="G235" s="10">
        <v>24010.418750000001</v>
      </c>
      <c r="H235" s="7" t="str">
        <f t="shared" si="38"/>
        <v>N/A</v>
      </c>
      <c r="I235" s="8">
        <v>66.349999999999994</v>
      </c>
      <c r="J235" s="8">
        <v>6.33</v>
      </c>
      <c r="K235" s="25" t="s">
        <v>736</v>
      </c>
      <c r="L235" s="91" t="str">
        <f t="shared" si="39"/>
        <v>Yes</v>
      </c>
    </row>
    <row r="236" spans="1:12" x14ac:dyDescent="0.25">
      <c r="A236" s="153" t="s">
        <v>1557</v>
      </c>
      <c r="B236" s="21" t="s">
        <v>213</v>
      </c>
      <c r="C236" s="10">
        <v>977.21848738999995</v>
      </c>
      <c r="D236" s="7" t="str">
        <f t="shared" si="36"/>
        <v>N/A</v>
      </c>
      <c r="E236" s="10">
        <v>2073.6666667</v>
      </c>
      <c r="F236" s="7" t="str">
        <f t="shared" si="37"/>
        <v>N/A</v>
      </c>
      <c r="G236" s="10">
        <v>5733.3888889</v>
      </c>
      <c r="H236" s="7" t="str">
        <f t="shared" si="38"/>
        <v>N/A</v>
      </c>
      <c r="I236" s="8">
        <v>112.2</v>
      </c>
      <c r="J236" s="8">
        <v>176.5</v>
      </c>
      <c r="K236" s="25" t="s">
        <v>736</v>
      </c>
      <c r="L236" s="91" t="str">
        <f t="shared" si="39"/>
        <v>No</v>
      </c>
    </row>
    <row r="237" spans="1:12" x14ac:dyDescent="0.25">
      <c r="A237" s="148" t="s">
        <v>1558</v>
      </c>
      <c r="B237" s="21" t="s">
        <v>213</v>
      </c>
      <c r="C237" s="7">
        <v>12.267606743</v>
      </c>
      <c r="D237" s="7" t="str">
        <f t="shared" si="36"/>
        <v>N/A</v>
      </c>
      <c r="E237" s="7">
        <v>33.718477229999998</v>
      </c>
      <c r="F237" s="7" t="str">
        <f t="shared" si="37"/>
        <v>N/A</v>
      </c>
      <c r="G237" s="7">
        <v>35.742851803000001</v>
      </c>
      <c r="H237" s="7" t="str">
        <f t="shared" si="38"/>
        <v>N/A</v>
      </c>
      <c r="I237" s="8">
        <v>174.9</v>
      </c>
      <c r="J237" s="8">
        <v>6.0039999999999996</v>
      </c>
      <c r="K237" s="25" t="s">
        <v>736</v>
      </c>
      <c r="L237" s="91" t="str">
        <f t="shared" si="39"/>
        <v>Yes</v>
      </c>
    </row>
    <row r="238" spans="1:12" x14ac:dyDescent="0.25">
      <c r="A238" s="152" t="s">
        <v>1559</v>
      </c>
      <c r="B238" s="21" t="s">
        <v>213</v>
      </c>
      <c r="C238" s="7">
        <v>15.671929149</v>
      </c>
      <c r="D238" s="7" t="str">
        <f t="shared" si="36"/>
        <v>N/A</v>
      </c>
      <c r="E238" s="7">
        <v>15.650907913999999</v>
      </c>
      <c r="F238" s="7" t="str">
        <f t="shared" si="37"/>
        <v>N/A</v>
      </c>
      <c r="G238" s="7">
        <v>15.76870916</v>
      </c>
      <c r="H238" s="7" t="str">
        <f t="shared" si="38"/>
        <v>N/A</v>
      </c>
      <c r="I238" s="8">
        <v>-0.13400000000000001</v>
      </c>
      <c r="J238" s="8">
        <v>0.75270000000000004</v>
      </c>
      <c r="K238" s="25" t="s">
        <v>736</v>
      </c>
      <c r="L238" s="91" t="str">
        <f t="shared" si="39"/>
        <v>Yes</v>
      </c>
    </row>
    <row r="239" spans="1:12" x14ac:dyDescent="0.25">
      <c r="A239" s="152" t="s">
        <v>1560</v>
      </c>
      <c r="B239" s="21" t="s">
        <v>213</v>
      </c>
      <c r="C239" s="7">
        <v>39.039565598999999</v>
      </c>
      <c r="D239" s="7" t="str">
        <f t="shared" si="36"/>
        <v>N/A</v>
      </c>
      <c r="E239" s="7">
        <v>57.908473985999997</v>
      </c>
      <c r="F239" s="7" t="str">
        <f t="shared" si="37"/>
        <v>N/A</v>
      </c>
      <c r="G239" s="7">
        <v>58.64057107</v>
      </c>
      <c r="H239" s="7" t="str">
        <f t="shared" si="38"/>
        <v>N/A</v>
      </c>
      <c r="I239" s="8">
        <v>48.33</v>
      </c>
      <c r="J239" s="8">
        <v>1.264</v>
      </c>
      <c r="K239" s="25" t="s">
        <v>736</v>
      </c>
      <c r="L239" s="91" t="str">
        <f t="shared" si="39"/>
        <v>Yes</v>
      </c>
    </row>
    <row r="240" spans="1:12" x14ac:dyDescent="0.25">
      <c r="A240" s="152" t="s">
        <v>1561</v>
      </c>
      <c r="B240" s="21" t="s">
        <v>213</v>
      </c>
      <c r="C240" s="7">
        <v>0.54997700439999997</v>
      </c>
      <c r="D240" s="7" t="str">
        <f t="shared" si="36"/>
        <v>N/A</v>
      </c>
      <c r="E240" s="7">
        <v>17.063797079</v>
      </c>
      <c r="F240" s="7" t="str">
        <f t="shared" si="37"/>
        <v>N/A</v>
      </c>
      <c r="G240" s="7">
        <v>23.721275019</v>
      </c>
      <c r="H240" s="7" t="str">
        <f t="shared" si="38"/>
        <v>N/A</v>
      </c>
      <c r="I240" s="8">
        <v>3003</v>
      </c>
      <c r="J240" s="8">
        <v>39.020000000000003</v>
      </c>
      <c r="K240" s="25" t="s">
        <v>736</v>
      </c>
      <c r="L240" s="91" t="str">
        <f t="shared" si="39"/>
        <v>No</v>
      </c>
    </row>
    <row r="241" spans="1:12" x14ac:dyDescent="0.25">
      <c r="A241" s="152" t="s">
        <v>1562</v>
      </c>
      <c r="B241" s="21" t="s">
        <v>213</v>
      </c>
      <c r="C241" s="7">
        <v>0.3285659065</v>
      </c>
      <c r="D241" s="7" t="str">
        <f t="shared" si="36"/>
        <v>N/A</v>
      </c>
      <c r="E241" s="7">
        <v>0.67847719559999997</v>
      </c>
      <c r="F241" s="7" t="str">
        <f t="shared" si="37"/>
        <v>N/A</v>
      </c>
      <c r="G241" s="7">
        <v>0.77186963980000001</v>
      </c>
      <c r="H241" s="7" t="str">
        <f t="shared" si="38"/>
        <v>N/A</v>
      </c>
      <c r="I241" s="8">
        <v>106.5</v>
      </c>
      <c r="J241" s="8">
        <v>13.77</v>
      </c>
      <c r="K241" s="25" t="s">
        <v>736</v>
      </c>
      <c r="L241" s="91" t="str">
        <f t="shared" si="39"/>
        <v>Yes</v>
      </c>
    </row>
    <row r="242" spans="1:12" x14ac:dyDescent="0.25">
      <c r="A242" s="122" t="s">
        <v>1387</v>
      </c>
      <c r="B242" s="21" t="s">
        <v>213</v>
      </c>
      <c r="C242" s="10">
        <v>445205939</v>
      </c>
      <c r="D242" s="7" t="str">
        <f t="shared" si="36"/>
        <v>N/A</v>
      </c>
      <c r="E242" s="10">
        <v>488732362</v>
      </c>
      <c r="F242" s="7" t="str">
        <f t="shared" si="37"/>
        <v>N/A</v>
      </c>
      <c r="G242" s="10">
        <v>563779577</v>
      </c>
      <c r="H242" s="7" t="str">
        <f t="shared" si="38"/>
        <v>N/A</v>
      </c>
      <c r="I242" s="8">
        <v>9.7769999999999992</v>
      </c>
      <c r="J242" s="8">
        <v>15.36</v>
      </c>
      <c r="K242" s="25" t="s">
        <v>736</v>
      </c>
      <c r="L242" s="91" t="str">
        <f t="shared" si="39"/>
        <v>Yes</v>
      </c>
    </row>
    <row r="243" spans="1:12" x14ac:dyDescent="0.25">
      <c r="A243" s="122" t="s">
        <v>1563</v>
      </c>
      <c r="B243" s="21" t="s">
        <v>213</v>
      </c>
      <c r="C243" s="1">
        <v>17655</v>
      </c>
      <c r="D243" s="1" t="str">
        <f t="shared" si="36"/>
        <v>N/A</v>
      </c>
      <c r="E243" s="1">
        <v>17114</v>
      </c>
      <c r="F243" s="1" t="str">
        <f t="shared" si="37"/>
        <v>N/A</v>
      </c>
      <c r="G243" s="1">
        <v>18830</v>
      </c>
      <c r="H243" s="7" t="str">
        <f t="shared" si="38"/>
        <v>N/A</v>
      </c>
      <c r="I243" s="8">
        <v>-3.06</v>
      </c>
      <c r="J243" s="8">
        <v>10.029999999999999</v>
      </c>
      <c r="K243" s="25" t="s">
        <v>736</v>
      </c>
      <c r="L243" s="91" t="str">
        <f t="shared" si="39"/>
        <v>Yes</v>
      </c>
    </row>
    <row r="244" spans="1:12" ht="25" x14ac:dyDescent="0.25">
      <c r="A244" s="122" t="s">
        <v>1564</v>
      </c>
      <c r="B244" s="21" t="s">
        <v>213</v>
      </c>
      <c r="C244" s="10">
        <v>25216.988898</v>
      </c>
      <c r="D244" s="7" t="str">
        <f t="shared" si="36"/>
        <v>N/A</v>
      </c>
      <c r="E244" s="10">
        <v>28557.459507</v>
      </c>
      <c r="F244" s="7" t="str">
        <f t="shared" si="37"/>
        <v>N/A</v>
      </c>
      <c r="G244" s="10">
        <v>29940.497982000001</v>
      </c>
      <c r="H244" s="7" t="str">
        <f t="shared" si="38"/>
        <v>N/A</v>
      </c>
      <c r="I244" s="8">
        <v>13.25</v>
      </c>
      <c r="J244" s="8">
        <v>4.843</v>
      </c>
      <c r="K244" s="25" t="s">
        <v>736</v>
      </c>
      <c r="L244" s="91" t="str">
        <f t="shared" si="39"/>
        <v>Yes</v>
      </c>
    </row>
    <row r="245" spans="1:12" ht="25" x14ac:dyDescent="0.25">
      <c r="A245" s="153" t="s">
        <v>1565</v>
      </c>
      <c r="B245" s="21" t="s">
        <v>213</v>
      </c>
      <c r="C245" s="10">
        <v>10185.371494999999</v>
      </c>
      <c r="D245" s="7" t="str">
        <f t="shared" si="36"/>
        <v>N/A</v>
      </c>
      <c r="E245" s="10">
        <v>12107.471713000001</v>
      </c>
      <c r="F245" s="7" t="str">
        <f t="shared" si="37"/>
        <v>N/A</v>
      </c>
      <c r="G245" s="10">
        <v>13553.557637</v>
      </c>
      <c r="H245" s="7" t="str">
        <f t="shared" si="38"/>
        <v>N/A</v>
      </c>
      <c r="I245" s="8">
        <v>18.87</v>
      </c>
      <c r="J245" s="8">
        <v>11.94</v>
      </c>
      <c r="K245" s="25" t="s">
        <v>736</v>
      </c>
      <c r="L245" s="91" t="str">
        <f t="shared" si="39"/>
        <v>Yes</v>
      </c>
    </row>
    <row r="246" spans="1:12" ht="25" x14ac:dyDescent="0.25">
      <c r="A246" s="153" t="s">
        <v>1566</v>
      </c>
      <c r="B246" s="21" t="s">
        <v>213</v>
      </c>
      <c r="C246" s="10">
        <v>30326.67165</v>
      </c>
      <c r="D246" s="7" t="str">
        <f t="shared" si="36"/>
        <v>N/A</v>
      </c>
      <c r="E246" s="10">
        <v>33466.529375999999</v>
      </c>
      <c r="F246" s="7" t="str">
        <f t="shared" si="37"/>
        <v>N/A</v>
      </c>
      <c r="G246" s="10">
        <v>34287.501902000004</v>
      </c>
      <c r="H246" s="7" t="str">
        <f t="shared" si="38"/>
        <v>N/A</v>
      </c>
      <c r="I246" s="8">
        <v>10.35</v>
      </c>
      <c r="J246" s="8">
        <v>2.4529999999999998</v>
      </c>
      <c r="K246" s="25" t="s">
        <v>736</v>
      </c>
      <c r="L246" s="91" t="str">
        <f t="shared" si="39"/>
        <v>Yes</v>
      </c>
    </row>
    <row r="247" spans="1:12" ht="25" x14ac:dyDescent="0.25">
      <c r="A247" s="153" t="s">
        <v>1567</v>
      </c>
      <c r="B247" s="21" t="s">
        <v>213</v>
      </c>
      <c r="C247" s="10">
        <v>16029.181415999999</v>
      </c>
      <c r="D247" s="7" t="str">
        <f t="shared" si="36"/>
        <v>N/A</v>
      </c>
      <c r="E247" s="10">
        <v>22653.316741999999</v>
      </c>
      <c r="F247" s="7" t="str">
        <f t="shared" si="37"/>
        <v>N/A</v>
      </c>
      <c r="G247" s="10">
        <v>24092.710692000001</v>
      </c>
      <c r="H247" s="7" t="str">
        <f t="shared" si="38"/>
        <v>N/A</v>
      </c>
      <c r="I247" s="8">
        <v>41.33</v>
      </c>
      <c r="J247" s="8">
        <v>6.3540000000000001</v>
      </c>
      <c r="K247" s="25" t="s">
        <v>736</v>
      </c>
      <c r="L247" s="91" t="str">
        <f t="shared" si="39"/>
        <v>Yes</v>
      </c>
    </row>
    <row r="248" spans="1:12" ht="25" x14ac:dyDescent="0.25">
      <c r="A248" s="153" t="s">
        <v>1568</v>
      </c>
      <c r="B248" s="21" t="s">
        <v>213</v>
      </c>
      <c r="C248" s="10">
        <v>6824.6666667</v>
      </c>
      <c r="D248" s="7" t="str">
        <f t="shared" si="36"/>
        <v>N/A</v>
      </c>
      <c r="E248" s="10">
        <v>8393.3333332999991</v>
      </c>
      <c r="F248" s="7" t="str">
        <f t="shared" si="37"/>
        <v>N/A</v>
      </c>
      <c r="G248" s="10">
        <v>31035</v>
      </c>
      <c r="H248" s="7" t="str">
        <f t="shared" si="38"/>
        <v>N/A</v>
      </c>
      <c r="I248" s="8">
        <v>22.99</v>
      </c>
      <c r="J248" s="8">
        <v>269.8</v>
      </c>
      <c r="K248" s="25" t="s">
        <v>736</v>
      </c>
      <c r="L248" s="91" t="str">
        <f t="shared" si="39"/>
        <v>No</v>
      </c>
    </row>
    <row r="249" spans="1:12" ht="25" x14ac:dyDescent="0.25">
      <c r="A249" s="148" t="s">
        <v>1569</v>
      </c>
      <c r="B249" s="21" t="s">
        <v>213</v>
      </c>
      <c r="C249" s="7">
        <v>11.590121316999999</v>
      </c>
      <c r="D249" s="7" t="str">
        <f t="shared" si="36"/>
        <v>N/A</v>
      </c>
      <c r="E249" s="7">
        <v>33.122375118999997</v>
      </c>
      <c r="F249" s="7" t="str">
        <f t="shared" si="37"/>
        <v>N/A</v>
      </c>
      <c r="G249" s="7">
        <v>35.189684171000003</v>
      </c>
      <c r="H249" s="7" t="str">
        <f t="shared" si="38"/>
        <v>N/A</v>
      </c>
      <c r="I249" s="8">
        <v>185.8</v>
      </c>
      <c r="J249" s="8">
        <v>6.2409999999999997</v>
      </c>
      <c r="K249" s="25" t="s">
        <v>736</v>
      </c>
      <c r="L249" s="91" t="str">
        <f t="shared" si="39"/>
        <v>Yes</v>
      </c>
    </row>
    <row r="250" spans="1:12" ht="25" x14ac:dyDescent="0.25">
      <c r="A250" s="152" t="s">
        <v>1570</v>
      </c>
      <c r="B250" s="21" t="s">
        <v>213</v>
      </c>
      <c r="C250" s="7">
        <v>15.10484125</v>
      </c>
      <c r="D250" s="7" t="str">
        <f t="shared" si="36"/>
        <v>N/A</v>
      </c>
      <c r="E250" s="7">
        <v>15.440611476999999</v>
      </c>
      <c r="F250" s="7" t="str">
        <f t="shared" si="37"/>
        <v>N/A</v>
      </c>
      <c r="G250" s="7">
        <v>15.579665475000001</v>
      </c>
      <c r="H250" s="7" t="str">
        <f t="shared" si="38"/>
        <v>N/A</v>
      </c>
      <c r="I250" s="8">
        <v>2.2229999999999999</v>
      </c>
      <c r="J250" s="8">
        <v>0.90059999999999996</v>
      </c>
      <c r="K250" s="25" t="s">
        <v>736</v>
      </c>
      <c r="L250" s="91" t="str">
        <f t="shared" si="39"/>
        <v>Yes</v>
      </c>
    </row>
    <row r="251" spans="1:12" ht="25" x14ac:dyDescent="0.25">
      <c r="A251" s="152" t="s">
        <v>1571</v>
      </c>
      <c r="B251" s="21" t="s">
        <v>213</v>
      </c>
      <c r="C251" s="7">
        <v>37.079668542999997</v>
      </c>
      <c r="D251" s="7" t="str">
        <f t="shared" si="36"/>
        <v>N/A</v>
      </c>
      <c r="E251" s="7">
        <v>56.864451017999997</v>
      </c>
      <c r="F251" s="7" t="str">
        <f t="shared" si="37"/>
        <v>N/A</v>
      </c>
      <c r="G251" s="7">
        <v>57.726702228000001</v>
      </c>
      <c r="H251" s="7" t="str">
        <f t="shared" si="38"/>
        <v>N/A</v>
      </c>
      <c r="I251" s="8">
        <v>53.36</v>
      </c>
      <c r="J251" s="8">
        <v>1.516</v>
      </c>
      <c r="K251" s="25" t="s">
        <v>736</v>
      </c>
      <c r="L251" s="91" t="str">
        <f t="shared" si="39"/>
        <v>Yes</v>
      </c>
    </row>
    <row r="252" spans="1:12" ht="25" x14ac:dyDescent="0.25">
      <c r="A252" s="152" t="s">
        <v>1572</v>
      </c>
      <c r="B252" s="21" t="s">
        <v>213</v>
      </c>
      <c r="C252" s="7">
        <v>0.43308293730000003</v>
      </c>
      <c r="D252" s="7" t="str">
        <f t="shared" si="36"/>
        <v>N/A</v>
      </c>
      <c r="E252" s="7">
        <v>16.986933128</v>
      </c>
      <c r="F252" s="7" t="str">
        <f t="shared" si="37"/>
        <v>N/A</v>
      </c>
      <c r="G252" s="7">
        <v>23.573017050000001</v>
      </c>
      <c r="H252" s="7" t="str">
        <f t="shared" si="38"/>
        <v>N/A</v>
      </c>
      <c r="I252" s="8">
        <v>3822</v>
      </c>
      <c r="J252" s="8">
        <v>38.770000000000003</v>
      </c>
      <c r="K252" s="25" t="s">
        <v>736</v>
      </c>
      <c r="L252" s="91" t="str">
        <f t="shared" si="39"/>
        <v>No</v>
      </c>
    </row>
    <row r="253" spans="1:12" ht="25" x14ac:dyDescent="0.25">
      <c r="A253" s="154" t="s">
        <v>1573</v>
      </c>
      <c r="B253" s="99" t="s">
        <v>213</v>
      </c>
      <c r="C253" s="130">
        <v>8.2831741000000004E-3</v>
      </c>
      <c r="D253" s="130" t="str">
        <f t="shared" si="36"/>
        <v>N/A</v>
      </c>
      <c r="E253" s="130">
        <v>0.1130795326</v>
      </c>
      <c r="F253" s="130" t="str">
        <f t="shared" si="37"/>
        <v>N/A</v>
      </c>
      <c r="G253" s="130">
        <v>0.12864494000000001</v>
      </c>
      <c r="H253" s="130" t="str">
        <f t="shared" si="38"/>
        <v>N/A</v>
      </c>
      <c r="I253" s="131">
        <v>1265</v>
      </c>
      <c r="J253" s="131">
        <v>13.77</v>
      </c>
      <c r="K253" s="144" t="s">
        <v>736</v>
      </c>
      <c r="L253" s="102" t="str">
        <f t="shared" si="39"/>
        <v>Yes</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151363</v>
      </c>
      <c r="D7" s="18" t="str">
        <f>IF($B7="N/A","N/A",IF(C7&gt;15,"No",IF(C7&lt;-15,"No","Yes")))</f>
        <v>N/A</v>
      </c>
      <c r="E7" s="17">
        <v>160596</v>
      </c>
      <c r="F7" s="18" t="str">
        <f>IF($B7="N/A","N/A",IF(E7&gt;15,"No",IF(E7&lt;-15,"No","Yes")))</f>
        <v>N/A</v>
      </c>
      <c r="G7" s="17">
        <v>137354</v>
      </c>
      <c r="H7" s="18" t="str">
        <f>IF($B7="N/A","N/A",IF(G7&gt;15,"No",IF(G7&lt;-15,"No","Yes")))</f>
        <v>N/A</v>
      </c>
      <c r="I7" s="19">
        <v>6.1</v>
      </c>
      <c r="J7" s="19">
        <v>-14.5</v>
      </c>
      <c r="K7" s="92" t="str">
        <f t="shared" ref="K7:K24" si="0">IF(J7="Div by 0", "N/A", IF(J7="N/A","N/A", IF(J7&gt;30, "No", IF(J7&lt;-30, "No", "Yes"))))</f>
        <v>Yes</v>
      </c>
    </row>
    <row r="8" spans="1:11" x14ac:dyDescent="0.25">
      <c r="A8" s="88" t="s">
        <v>361</v>
      </c>
      <c r="B8" s="16" t="s">
        <v>213</v>
      </c>
      <c r="C8" s="20">
        <v>72.001083488000006</v>
      </c>
      <c r="D8" s="18" t="str">
        <f>IF($B8="N/A","N/A",IF(C8&gt;15,"No",IF(C8&lt;-15,"No","Yes")))</f>
        <v>N/A</v>
      </c>
      <c r="E8" s="20">
        <v>15.141099405</v>
      </c>
      <c r="F8" s="18" t="str">
        <f>IF($B8="N/A","N/A",IF(E8&gt;15,"No",IF(E8&lt;-15,"No","Yes")))</f>
        <v>N/A</v>
      </c>
      <c r="G8" s="20">
        <v>18.513476127000001</v>
      </c>
      <c r="H8" s="18" t="str">
        <f>IF($B8="N/A","N/A",IF(G8&gt;15,"No",IF(G8&lt;-15,"No","Yes")))</f>
        <v>N/A</v>
      </c>
      <c r="I8" s="19">
        <v>-79</v>
      </c>
      <c r="J8" s="19">
        <v>22.27</v>
      </c>
      <c r="K8" s="92" t="str">
        <f t="shared" si="0"/>
        <v>Yes</v>
      </c>
    </row>
    <row r="9" spans="1:11" x14ac:dyDescent="0.25">
      <c r="A9" s="88" t="s">
        <v>302</v>
      </c>
      <c r="B9" s="21" t="s">
        <v>213</v>
      </c>
      <c r="C9" s="5">
        <v>27.998916512000001</v>
      </c>
      <c r="D9" s="5" t="str">
        <f>IF($B9="N/A","N/A",IF(C9&gt;15,"No",IF(C9&lt;-15,"No","Yes")))</f>
        <v>N/A</v>
      </c>
      <c r="E9" s="5">
        <v>84.858900594999994</v>
      </c>
      <c r="F9" s="5" t="str">
        <f>IF($B9="N/A","N/A",IF(E9&gt;15,"No",IF(E9&lt;-15,"No","Yes")))</f>
        <v>N/A</v>
      </c>
      <c r="G9" s="5">
        <v>81.486523872999996</v>
      </c>
      <c r="H9" s="5" t="str">
        <f>IF($B9="N/A","N/A",IF(G9&gt;15,"No",IF(G9&lt;-15,"No","Yes")))</f>
        <v>N/A</v>
      </c>
      <c r="I9" s="6">
        <v>203.1</v>
      </c>
      <c r="J9" s="6">
        <v>-3.97</v>
      </c>
      <c r="K9" s="91" t="str">
        <f t="shared" si="0"/>
        <v>Yes</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91" t="str">
        <f t="shared" si="0"/>
        <v>Yes</v>
      </c>
    </row>
    <row r="12" spans="1:11" x14ac:dyDescent="0.25">
      <c r="A12" s="88" t="s">
        <v>304</v>
      </c>
      <c r="B12" s="21" t="s">
        <v>213</v>
      </c>
      <c r="C12" s="5">
        <v>0</v>
      </c>
      <c r="D12" s="5" t="str">
        <f t="shared" ref="D12:D13" si="1">IF(OR($B12="N/A",$C12="N/A"),"N/A",IF(C12&gt;100,"No",IF(C12&lt;95,"No","Yes")))</f>
        <v>N/A</v>
      </c>
      <c r="E12" s="5">
        <v>0</v>
      </c>
      <c r="F12" s="5" t="str">
        <f t="shared" ref="F12:F13" si="2">IF(OR($B12="N/A",$E12="N/A"),"N/A",IF(E12&gt;100,"No",IF(E12&lt;95,"No","Yes")))</f>
        <v>N/A</v>
      </c>
      <c r="G12" s="5">
        <v>2.1229814931000002</v>
      </c>
      <c r="H12" s="5" t="str">
        <f t="shared" ref="H12:H13" si="3">IF($B12="N/A","N/A",IF(G12&gt;100,"No",IF(G12&lt;95,"No","Yes")))</f>
        <v>N/A</v>
      </c>
      <c r="I12" s="6" t="s">
        <v>1747</v>
      </c>
      <c r="J12" s="6" t="s">
        <v>1747</v>
      </c>
      <c r="K12" s="91" t="str">
        <f t="shared" si="0"/>
        <v>N/A</v>
      </c>
    </row>
    <row r="13" spans="1:11" x14ac:dyDescent="0.25">
      <c r="A13" s="88" t="s">
        <v>815</v>
      </c>
      <c r="B13" s="21" t="s">
        <v>214</v>
      </c>
      <c r="C13" s="5">
        <v>100</v>
      </c>
      <c r="D13" s="5" t="str">
        <f t="shared" si="1"/>
        <v>Yes</v>
      </c>
      <c r="E13" s="5">
        <v>100</v>
      </c>
      <c r="F13" s="5" t="str">
        <f t="shared" si="2"/>
        <v>Yes</v>
      </c>
      <c r="G13" s="5">
        <v>100</v>
      </c>
      <c r="H13" s="5" t="str">
        <f t="shared" si="3"/>
        <v>Yes</v>
      </c>
      <c r="I13" s="6">
        <v>0</v>
      </c>
      <c r="J13" s="6">
        <v>0</v>
      </c>
      <c r="K13" s="91" t="str">
        <f t="shared" si="0"/>
        <v>Yes</v>
      </c>
    </row>
    <row r="14" spans="1:11" x14ac:dyDescent="0.25">
      <c r="A14" s="89" t="s">
        <v>305</v>
      </c>
      <c r="B14" s="21" t="s">
        <v>213</v>
      </c>
      <c r="C14" s="22">
        <v>108983</v>
      </c>
      <c r="D14" s="5" t="str">
        <f>IF($B14="N/A","N/A",IF(C14&gt;15,"No",IF(C14&lt;-15,"No","Yes")))</f>
        <v>N/A</v>
      </c>
      <c r="E14" s="22">
        <v>24316</v>
      </c>
      <c r="F14" s="5" t="str">
        <f>IF($B14="N/A","N/A",IF(E14&gt;15,"No",IF(E14&lt;-15,"No","Yes")))</f>
        <v>N/A</v>
      </c>
      <c r="G14" s="22">
        <v>25429</v>
      </c>
      <c r="H14" s="5" t="str">
        <f>IF($B14="N/A","N/A",IF(G14&gt;15,"No",IF(G14&lt;-15,"No","Yes")))</f>
        <v>N/A</v>
      </c>
      <c r="I14" s="6">
        <v>-77.7</v>
      </c>
      <c r="J14" s="6">
        <v>4.577</v>
      </c>
      <c r="K14" s="91" t="str">
        <f t="shared" si="0"/>
        <v>Yes</v>
      </c>
    </row>
    <row r="15" spans="1:11" x14ac:dyDescent="0.25">
      <c r="A15" s="88" t="s">
        <v>433</v>
      </c>
      <c r="B15" s="21" t="s">
        <v>215</v>
      </c>
      <c r="C15" s="5">
        <v>13.801235054999999</v>
      </c>
      <c r="D15" s="5" t="str">
        <f>IF($B15="N/A","N/A",IF(C15&gt;20,"No",IF(C15&lt;5,"No","Yes")))</f>
        <v>Yes</v>
      </c>
      <c r="E15" s="5">
        <v>38.595986181999997</v>
      </c>
      <c r="F15" s="5" t="str">
        <f>IF($B15="N/A","N/A",IF(E15&gt;20,"No",IF(E15&lt;5,"No","Yes")))</f>
        <v>No</v>
      </c>
      <c r="G15" s="5">
        <v>39.820677179999997</v>
      </c>
      <c r="H15" s="5" t="str">
        <f>IF($B15="N/A","N/A",IF(G15&gt;20,"No",IF(G15&lt;5,"No","Yes")))</f>
        <v>No</v>
      </c>
      <c r="I15" s="6">
        <v>179.7</v>
      </c>
      <c r="J15" s="6">
        <v>3.173</v>
      </c>
      <c r="K15" s="91" t="str">
        <f t="shared" si="0"/>
        <v>Yes</v>
      </c>
    </row>
    <row r="16" spans="1:11" x14ac:dyDescent="0.25">
      <c r="A16" s="88" t="s">
        <v>434</v>
      </c>
      <c r="B16" s="21" t="s">
        <v>213</v>
      </c>
      <c r="C16" s="5">
        <v>86.198764944999994</v>
      </c>
      <c r="D16" s="5" t="str">
        <f>IF($B16="N/A","N/A",IF(C16&gt;15,"No",IF(C16&lt;-15,"No","Yes")))</f>
        <v>N/A</v>
      </c>
      <c r="E16" s="5">
        <v>61.404013818000003</v>
      </c>
      <c r="F16" s="5" t="str">
        <f>IF($B16="N/A","N/A",IF(E16&gt;15,"No",IF(E16&lt;-15,"No","Yes")))</f>
        <v>N/A</v>
      </c>
      <c r="G16" s="5">
        <v>60.179322820000003</v>
      </c>
      <c r="H16" s="5" t="str">
        <f>IF($B16="N/A","N/A",IF(G16&gt;15,"No",IF(G16&lt;-15,"No","Yes")))</f>
        <v>N/A</v>
      </c>
      <c r="I16" s="6">
        <v>-28.8</v>
      </c>
      <c r="J16" s="6">
        <v>-1.99</v>
      </c>
      <c r="K16" s="91" t="str">
        <f t="shared" si="0"/>
        <v>Yes</v>
      </c>
    </row>
    <row r="17" spans="1:11" x14ac:dyDescent="0.25">
      <c r="A17" s="88" t="s">
        <v>435</v>
      </c>
      <c r="B17" s="21" t="s">
        <v>213</v>
      </c>
      <c r="C17" s="5">
        <v>4.7484470055000001</v>
      </c>
      <c r="D17" s="5" t="str">
        <f>IF($B17="N/A","N/A",IF(C17&gt;15,"No",IF(C17&lt;-15,"No","Yes")))</f>
        <v>N/A</v>
      </c>
      <c r="E17" s="5">
        <v>8.3772001974000005</v>
      </c>
      <c r="F17" s="5" t="str">
        <f>IF($B17="N/A","N/A",IF(E17&gt;15,"No",IF(E17&lt;-15,"No","Yes")))</f>
        <v>N/A</v>
      </c>
      <c r="G17" s="5">
        <v>52.223838923999999</v>
      </c>
      <c r="H17" s="5" t="str">
        <f>IF($B17="N/A","N/A",IF(G17&gt;15,"No",IF(G17&lt;-15,"No","Yes")))</f>
        <v>N/A</v>
      </c>
      <c r="I17" s="6">
        <v>76.42</v>
      </c>
      <c r="J17" s="6">
        <v>523.4</v>
      </c>
      <c r="K17" s="91" t="str">
        <f t="shared" si="0"/>
        <v>No</v>
      </c>
    </row>
    <row r="18" spans="1:11" x14ac:dyDescent="0.25">
      <c r="A18" s="88" t="s">
        <v>816</v>
      </c>
      <c r="B18" s="21" t="s">
        <v>213</v>
      </c>
      <c r="C18" s="51">
        <v>14015.361159</v>
      </c>
      <c r="D18" s="5" t="str">
        <f>IF($B18="N/A","N/A",IF(C18&gt;15,"No",IF(C18&lt;-15,"No","Yes")))</f>
        <v>N/A</v>
      </c>
      <c r="E18" s="51">
        <v>9908.9347078999999</v>
      </c>
      <c r="F18" s="5" t="str">
        <f>IF($B18="N/A","N/A",IF(E18&gt;15,"No",IF(E18&lt;-15,"No","Yes")))</f>
        <v>N/A</v>
      </c>
      <c r="G18" s="51">
        <v>18696.964457999999</v>
      </c>
      <c r="H18" s="5" t="str">
        <f>IF($B18="N/A","N/A",IF(G18&gt;15,"No",IF(G18&lt;-15,"No","Yes")))</f>
        <v>N/A</v>
      </c>
      <c r="I18" s="6">
        <v>-29.3</v>
      </c>
      <c r="J18" s="6">
        <v>88.69</v>
      </c>
      <c r="K18" s="91" t="str">
        <f t="shared" si="0"/>
        <v>No</v>
      </c>
    </row>
    <row r="19" spans="1:11" x14ac:dyDescent="0.25">
      <c r="A19" s="90" t="s">
        <v>306</v>
      </c>
      <c r="B19" s="21" t="s">
        <v>213</v>
      </c>
      <c r="C19" s="22">
        <v>514</v>
      </c>
      <c r="D19" s="21" t="s">
        <v>213</v>
      </c>
      <c r="E19" s="22">
        <v>1227</v>
      </c>
      <c r="F19" s="21" t="s">
        <v>213</v>
      </c>
      <c r="G19" s="22">
        <v>2085</v>
      </c>
      <c r="H19" s="5" t="str">
        <f>IF($B19="N/A","N/A",IF(G19&gt;15,"No",IF(G19&lt;-15,"No","Yes")))</f>
        <v>N/A</v>
      </c>
      <c r="I19" s="6">
        <v>138.69999999999999</v>
      </c>
      <c r="J19" s="6">
        <v>69.930000000000007</v>
      </c>
      <c r="K19" s="91" t="str">
        <f t="shared" si="0"/>
        <v>No</v>
      </c>
    </row>
    <row r="20" spans="1:11" x14ac:dyDescent="0.25">
      <c r="A20" s="90" t="s">
        <v>346</v>
      </c>
      <c r="B20" s="21" t="s">
        <v>213</v>
      </c>
      <c r="C20" s="4">
        <v>0.33958100720000001</v>
      </c>
      <c r="D20" s="21" t="s">
        <v>213</v>
      </c>
      <c r="E20" s="4">
        <v>0.76402899199999996</v>
      </c>
      <c r="F20" s="21" t="s">
        <v>213</v>
      </c>
      <c r="G20" s="4">
        <v>1.5179754503</v>
      </c>
      <c r="H20" s="5" t="str">
        <f>IF($B20="N/A","N/A",IF(G20&gt;15,"No",IF(G20&lt;-15,"No","Yes")))</f>
        <v>N/A</v>
      </c>
      <c r="I20" s="6">
        <v>125</v>
      </c>
      <c r="J20" s="6">
        <v>98.68</v>
      </c>
      <c r="K20" s="91" t="str">
        <f t="shared" si="0"/>
        <v>No</v>
      </c>
    </row>
    <row r="21" spans="1:11" ht="25" x14ac:dyDescent="0.25">
      <c r="A21" s="90" t="s">
        <v>817</v>
      </c>
      <c r="B21" s="21" t="s">
        <v>213</v>
      </c>
      <c r="C21" s="23">
        <v>7583.0350195000001</v>
      </c>
      <c r="D21" s="5" t="str">
        <f>IF($B21="N/A","N/A",IF(C21&gt;60,"No",IF(C21&lt;15,"No","Yes")))</f>
        <v>N/A</v>
      </c>
      <c r="E21" s="23">
        <v>10840.091280000001</v>
      </c>
      <c r="F21" s="5" t="str">
        <f>IF($B21="N/A","N/A",IF(E21&gt;60,"No",IF(E21&lt;15,"No","Yes")))</f>
        <v>N/A</v>
      </c>
      <c r="G21" s="23">
        <v>17256.005276</v>
      </c>
      <c r="H21" s="5" t="str">
        <f>IF($B21="N/A","N/A",IF(G21&gt;60,"No",IF(G21&lt;15,"No","Yes")))</f>
        <v>N/A</v>
      </c>
      <c r="I21" s="6">
        <v>42.95</v>
      </c>
      <c r="J21" s="6">
        <v>59.19</v>
      </c>
      <c r="K21" s="91" t="str">
        <f t="shared" si="0"/>
        <v>No</v>
      </c>
    </row>
    <row r="22" spans="1:11" x14ac:dyDescent="0.25">
      <c r="A22" s="90" t="s">
        <v>818</v>
      </c>
      <c r="B22" s="21" t="s">
        <v>217</v>
      </c>
      <c r="C22" s="22">
        <v>11</v>
      </c>
      <c r="D22" s="5" t="str">
        <f>IF($B22="N/A","N/A",IF(C22="N/A","N/A",IF(C22=0,"Yes","No")))</f>
        <v>No</v>
      </c>
      <c r="E22" s="22">
        <v>0</v>
      </c>
      <c r="F22" s="5" t="str">
        <f>IF($B22="N/A","N/A",IF(E22="N/A","N/A",IF(E22=0,"Yes","No")))</f>
        <v>Yes</v>
      </c>
      <c r="G22" s="22">
        <v>11</v>
      </c>
      <c r="H22" s="5" t="str">
        <f>IF($B22="N/A","N/A",IF(G22=0,"Yes","No"))</f>
        <v>No</v>
      </c>
      <c r="I22" s="6">
        <v>-100</v>
      </c>
      <c r="J22" s="6" t="s">
        <v>1747</v>
      </c>
      <c r="K22" s="91" t="str">
        <f t="shared" si="0"/>
        <v>N/A</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93942</v>
      </c>
      <c r="D6" s="5" t="str">
        <f>IF($B6="N/A","N/A",IF(C6&gt;15,"No",IF(C6&lt;-15,"No","Yes")))</f>
        <v>N/A</v>
      </c>
      <c r="E6" s="22">
        <v>14931</v>
      </c>
      <c r="F6" s="5" t="str">
        <f>IF($B6="N/A","N/A",IF(E6&gt;15,"No",IF(E6&lt;-15,"No","Yes")))</f>
        <v>N/A</v>
      </c>
      <c r="G6" s="22">
        <v>15303</v>
      </c>
      <c r="H6" s="5" t="str">
        <f>IF($B6="N/A","N/A",IF(G6&gt;15,"No",IF(G6&lt;-15,"No","Yes")))</f>
        <v>N/A</v>
      </c>
      <c r="I6" s="6">
        <v>-84.1</v>
      </c>
      <c r="J6" s="6">
        <v>2.4910000000000001</v>
      </c>
      <c r="K6" s="91" t="str">
        <f t="shared" ref="K6:K36" si="0">IF(J6="Div by 0", "N/A", IF(J6="N/A","N/A", IF(J6&gt;30, "No", IF(J6&lt;-30, "No", "Yes"))))</f>
        <v>Yes</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6170.6662728000001</v>
      </c>
      <c r="D9" s="5" t="str">
        <f>IF($B9="N/A","N/A",IF(C9&gt;7000,"No",IF(C9&lt;2000,"No","Yes")))</f>
        <v>Yes</v>
      </c>
      <c r="E9" s="51">
        <v>9487.7471702999992</v>
      </c>
      <c r="F9" s="5" t="str">
        <f>IF($B9="N/A","N/A",IF(E9&gt;7000,"No",IF(E9&lt;2000,"No","Yes")))</f>
        <v>No</v>
      </c>
      <c r="G9" s="51">
        <v>18271.925635</v>
      </c>
      <c r="H9" s="5" t="str">
        <f>IF($B9="N/A","N/A",IF(G9&gt;7000,"No",IF(G9&lt;2000,"No","Yes")))</f>
        <v>No</v>
      </c>
      <c r="I9" s="6">
        <v>53.76</v>
      </c>
      <c r="J9" s="6">
        <v>92.58</v>
      </c>
      <c r="K9" s="91" t="str">
        <f t="shared" si="0"/>
        <v>No</v>
      </c>
    </row>
    <row r="10" spans="1:11" x14ac:dyDescent="0.25">
      <c r="A10" s="87" t="s">
        <v>822</v>
      </c>
      <c r="B10" s="21" t="s">
        <v>213</v>
      </c>
      <c r="C10" s="51">
        <v>1306.8866167000001</v>
      </c>
      <c r="D10" s="5" t="str">
        <f>IF($B10="N/A","N/A",IF(C10&gt;15,"No",IF(C10&lt;-15,"No","Yes")))</f>
        <v>N/A</v>
      </c>
      <c r="E10" s="51">
        <v>1295.1062925000001</v>
      </c>
      <c r="F10" s="5" t="str">
        <f>IF($B10="N/A","N/A",IF(E10&gt;15,"No",IF(E10&lt;-15,"No","Yes")))</f>
        <v>N/A</v>
      </c>
      <c r="G10" s="51">
        <v>2545.7746267000002</v>
      </c>
      <c r="H10" s="5" t="str">
        <f>IF($B10="N/A","N/A",IF(G10&gt;15,"No",IF(G10&lt;-15,"No","Yes")))</f>
        <v>N/A</v>
      </c>
      <c r="I10" s="6">
        <v>-0.90100000000000002</v>
      </c>
      <c r="J10" s="6">
        <v>96.57</v>
      </c>
      <c r="K10" s="91" t="str">
        <f t="shared" si="0"/>
        <v>No</v>
      </c>
    </row>
    <row r="11" spans="1:11" x14ac:dyDescent="0.25">
      <c r="A11" s="87" t="s">
        <v>309</v>
      </c>
      <c r="B11" s="21" t="s">
        <v>219</v>
      </c>
      <c r="C11" s="5">
        <v>1.1869025569</v>
      </c>
      <c r="D11" s="5" t="str">
        <f>IF($B11="N/A","N/A",IF(C11&gt;10,"No",IF(C11&lt;=0,"No","Yes")))</f>
        <v>Yes</v>
      </c>
      <c r="E11" s="5">
        <v>0.81039448130000002</v>
      </c>
      <c r="F11" s="5" t="str">
        <f>IF($B11="N/A","N/A",IF(E11&gt;10,"No",IF(E11&lt;=0,"No","Yes")))</f>
        <v>Yes</v>
      </c>
      <c r="G11" s="5">
        <v>0.94752662880000005</v>
      </c>
      <c r="H11" s="5" t="str">
        <f>IF($B11="N/A","N/A",IF(G11&gt;10,"No",IF(G11&lt;=0,"No","Yes")))</f>
        <v>Yes</v>
      </c>
      <c r="I11" s="6">
        <v>-31.7</v>
      </c>
      <c r="J11" s="6">
        <v>16.920000000000002</v>
      </c>
      <c r="K11" s="91" t="str">
        <f t="shared" si="0"/>
        <v>Yes</v>
      </c>
    </row>
    <row r="12" spans="1:11" x14ac:dyDescent="0.25">
      <c r="A12" s="87" t="s">
        <v>823</v>
      </c>
      <c r="B12" s="21" t="s">
        <v>213</v>
      </c>
      <c r="C12" s="51">
        <v>3298.1309417000002</v>
      </c>
      <c r="D12" s="5" t="str">
        <f>IF($B12="N/A","N/A",IF(C12&gt;15,"No",IF(C12&lt;-15,"No","Yes")))</f>
        <v>N/A</v>
      </c>
      <c r="E12" s="51">
        <v>4710.2231405000002</v>
      </c>
      <c r="F12" s="5" t="str">
        <f>IF($B12="N/A","N/A",IF(E12&gt;15,"No",IF(E12&lt;-15,"No","Yes")))</f>
        <v>N/A</v>
      </c>
      <c r="G12" s="51">
        <v>13011.517241</v>
      </c>
      <c r="H12" s="5" t="str">
        <f>IF($B12="N/A","N/A",IF(G12&gt;15,"No",IF(G12&lt;-15,"No","Yes")))</f>
        <v>N/A</v>
      </c>
      <c r="I12" s="6">
        <v>42.81</v>
      </c>
      <c r="J12" s="6">
        <v>176.2</v>
      </c>
      <c r="K12" s="91" t="str">
        <f t="shared" si="0"/>
        <v>No</v>
      </c>
    </row>
    <row r="13" spans="1:11" x14ac:dyDescent="0.25">
      <c r="A13" s="87" t="s">
        <v>310</v>
      </c>
      <c r="B13" s="21" t="s">
        <v>214</v>
      </c>
      <c r="C13" s="4">
        <v>99.951033616000004</v>
      </c>
      <c r="D13" s="5" t="str">
        <f>IF($B13="N/A","N/A",IF(C13&gt;100,"No",IF(C13&lt;95,"No","Yes")))</f>
        <v>Yes</v>
      </c>
      <c r="E13" s="4">
        <v>99.825865648999994</v>
      </c>
      <c r="F13" s="5" t="str">
        <f>IF($B13="N/A","N/A",IF(E13&gt;100,"No",IF(E13&lt;95,"No","Yes")))</f>
        <v>Yes</v>
      </c>
      <c r="G13" s="4">
        <v>99.764752009000006</v>
      </c>
      <c r="H13" s="5" t="str">
        <f>IF($B13="N/A","N/A",IF(G13&gt;100,"No",IF(G13&lt;95,"No","Yes")))</f>
        <v>Yes</v>
      </c>
      <c r="I13" s="6">
        <v>-0.125</v>
      </c>
      <c r="J13" s="6">
        <v>-6.0999999999999999E-2</v>
      </c>
      <c r="K13" s="91" t="str">
        <f t="shared" si="0"/>
        <v>Yes</v>
      </c>
    </row>
    <row r="14" spans="1:11" x14ac:dyDescent="0.25">
      <c r="A14" s="87" t="s">
        <v>824</v>
      </c>
      <c r="B14" s="21" t="s">
        <v>220</v>
      </c>
      <c r="C14" s="4">
        <v>1.166311664</v>
      </c>
      <c r="D14" s="5" t="str">
        <f>IF($B14="N/A","N/A",IF(C14&gt;1,"Yes","No"))</f>
        <v>Yes</v>
      </c>
      <c r="E14" s="4">
        <v>1.2314659509999999</v>
      </c>
      <c r="F14" s="5" t="str">
        <f>IF($B14="N/A","N/A",IF(E14&gt;1,"Yes","No"))</f>
        <v>Yes</v>
      </c>
      <c r="G14" s="4">
        <v>1.275561669</v>
      </c>
      <c r="H14" s="5" t="str">
        <f>IF($B14="N/A","N/A",IF(G14&gt;1,"Yes","No"))</f>
        <v>Yes</v>
      </c>
      <c r="I14" s="6">
        <v>5.5860000000000003</v>
      </c>
      <c r="J14" s="6">
        <v>3.581</v>
      </c>
      <c r="K14" s="91" t="str">
        <f t="shared" si="0"/>
        <v>Yes</v>
      </c>
    </row>
    <row r="15" spans="1:11" x14ac:dyDescent="0.25">
      <c r="A15" s="87" t="s">
        <v>311</v>
      </c>
      <c r="B15" s="21" t="s">
        <v>214</v>
      </c>
      <c r="C15" s="4">
        <v>95.862340592999999</v>
      </c>
      <c r="D15" s="5" t="str">
        <f>IF($B15="N/A","N/A",IF(C15&gt;100,"No",IF(C15&lt;95,"No","Yes")))</f>
        <v>Yes</v>
      </c>
      <c r="E15" s="4">
        <v>95.405532113999996</v>
      </c>
      <c r="F15" s="5" t="str">
        <f>IF($B15="N/A","N/A",IF(E15&gt;100,"No",IF(E15&lt;95,"No","Yes")))</f>
        <v>Yes</v>
      </c>
      <c r="G15" s="4">
        <v>95.837417500000001</v>
      </c>
      <c r="H15" s="5" t="str">
        <f>IF($B15="N/A","N/A",IF(G15&gt;100,"No",IF(G15&lt;95,"No","Yes")))</f>
        <v>Yes</v>
      </c>
      <c r="I15" s="6">
        <v>-0.47699999999999998</v>
      </c>
      <c r="J15" s="6">
        <v>0.45269999999999999</v>
      </c>
      <c r="K15" s="91" t="str">
        <f t="shared" si="0"/>
        <v>Yes</v>
      </c>
    </row>
    <row r="16" spans="1:11" x14ac:dyDescent="0.25">
      <c r="A16" s="87" t="s">
        <v>825</v>
      </c>
      <c r="B16" s="21" t="s">
        <v>221</v>
      </c>
      <c r="C16" s="4">
        <v>9.9693631669999991</v>
      </c>
      <c r="D16" s="5" t="str">
        <f>IF($B16="N/A","N/A",IF(C16&gt;3,"Yes","No"))</f>
        <v>Yes</v>
      </c>
      <c r="E16" s="4">
        <v>11.201053001</v>
      </c>
      <c r="F16" s="5" t="str">
        <f>IF($B16="N/A","N/A",IF(E16&gt;3,"Yes","No"))</f>
        <v>Yes</v>
      </c>
      <c r="G16" s="4">
        <v>12.169439519999999</v>
      </c>
      <c r="H16" s="5" t="str">
        <f>IF($B16="N/A","N/A",IF(G16&gt;3,"Yes","No"))</f>
        <v>Yes</v>
      </c>
      <c r="I16" s="6">
        <v>12.35</v>
      </c>
      <c r="J16" s="6">
        <v>8.6449999999999996</v>
      </c>
      <c r="K16" s="91" t="str">
        <f t="shared" si="0"/>
        <v>Yes</v>
      </c>
    </row>
    <row r="17" spans="1:11" x14ac:dyDescent="0.25">
      <c r="A17" s="87" t="s">
        <v>826</v>
      </c>
      <c r="B17" s="21" t="s">
        <v>222</v>
      </c>
      <c r="C17" s="4">
        <v>4.6725431957000003</v>
      </c>
      <c r="D17" s="5" t="str">
        <f>IF($B17="N/A","N/A",IF(C17&gt;=8,"No",IF(C17&lt;2,"No","Yes")))</f>
        <v>Yes</v>
      </c>
      <c r="E17" s="4">
        <v>7.2552421785999996</v>
      </c>
      <c r="F17" s="5" t="str">
        <f>IF($B17="N/A","N/A",IF(E17&gt;=8,"No",IF(E17&lt;2,"No","Yes")))</f>
        <v>Yes</v>
      </c>
      <c r="G17" s="4">
        <v>6.2472196780999996</v>
      </c>
      <c r="H17" s="5" t="str">
        <f>IF($B17="N/A","N/A",IF(G17&gt;=8,"No",IF(G17&lt;2,"No","Yes")))</f>
        <v>Yes</v>
      </c>
      <c r="I17" s="6">
        <v>55.27</v>
      </c>
      <c r="J17" s="6">
        <v>-13.9</v>
      </c>
      <c r="K17" s="91" t="str">
        <f t="shared" si="0"/>
        <v>Yes</v>
      </c>
    </row>
    <row r="18" spans="1:11" x14ac:dyDescent="0.25">
      <c r="A18" s="87" t="s">
        <v>827</v>
      </c>
      <c r="B18" s="21" t="s">
        <v>222</v>
      </c>
      <c r="C18" s="4">
        <v>4.7189966634999996</v>
      </c>
      <c r="D18" s="5" t="str">
        <f>IF($B18="N/A","N/A",IF(C18&gt;=8,"No",IF(C18&lt;2,"No","Yes")))</f>
        <v>Yes</v>
      </c>
      <c r="E18" s="4">
        <v>7.3748291882999997</v>
      </c>
      <c r="F18" s="5" t="str">
        <f>IF($B18="N/A","N/A",IF(E18&gt;=8,"No",IF(E18&lt;2,"No","Yes")))</f>
        <v>Yes</v>
      </c>
      <c r="G18" s="4">
        <v>7.2282802884999997</v>
      </c>
      <c r="H18" s="5" t="str">
        <f>IF($B18="N/A","N/A",IF(G18&gt;=8,"No",IF(G18&lt;2,"No","Yes")))</f>
        <v>Yes</v>
      </c>
      <c r="I18" s="6">
        <v>56.28</v>
      </c>
      <c r="J18" s="6">
        <v>-1.99</v>
      </c>
      <c r="K18" s="91" t="str">
        <f t="shared" si="0"/>
        <v>Yes</v>
      </c>
    </row>
    <row r="19" spans="1:11" x14ac:dyDescent="0.25">
      <c r="A19" s="87" t="s">
        <v>312</v>
      </c>
      <c r="B19" s="21" t="s">
        <v>223</v>
      </c>
      <c r="C19" s="4">
        <v>99.893551340000002</v>
      </c>
      <c r="D19" s="5" t="str">
        <f>IF(OR($B19="N/A",$C19="N/A"),"N/A",IF(C19&gt;100,"No",IF(C19&lt;98,"No","Yes")))</f>
        <v>Yes</v>
      </c>
      <c r="E19" s="4">
        <v>99.919630299000005</v>
      </c>
      <c r="F19" s="5" t="str">
        <f>IF(OR($B19="N/A",$E19="N/A"),"N/A",IF(E19&gt;100,"No",IF(E19&lt;98,"No","Yes")))</f>
        <v>Yes</v>
      </c>
      <c r="G19" s="4">
        <v>99.647128014000003</v>
      </c>
      <c r="H19" s="5" t="str">
        <f>IF($B19="N/A","N/A",IF(G19&gt;100,"No",IF(G19&lt;98,"No","Yes")))</f>
        <v>Yes</v>
      </c>
      <c r="I19" s="6">
        <v>2.6100000000000002E-2</v>
      </c>
      <c r="J19" s="6">
        <v>-0.27300000000000002</v>
      </c>
      <c r="K19" s="91" t="str">
        <f t="shared" si="0"/>
        <v>Yes</v>
      </c>
    </row>
    <row r="20" spans="1:11" x14ac:dyDescent="0.25">
      <c r="A20" s="87" t="s">
        <v>31</v>
      </c>
      <c r="B20" s="29" t="s">
        <v>214</v>
      </c>
      <c r="C20" s="4">
        <v>99.567818441</v>
      </c>
      <c r="D20" s="5" t="str">
        <f>IF($B20="N/A","N/A",IF(C20&gt;100,"No",IF(C20&lt;95,"No","Yes")))</f>
        <v>Yes</v>
      </c>
      <c r="E20" s="4">
        <v>98.747572164999994</v>
      </c>
      <c r="F20" s="5" t="str">
        <f>IF($B20="N/A","N/A",IF(E20&gt;100,"No",IF(E20&lt;95,"No","Yes")))</f>
        <v>Yes</v>
      </c>
      <c r="G20" s="4">
        <v>98.425145396000005</v>
      </c>
      <c r="H20" s="5" t="str">
        <f>IF($B20="N/A","N/A",IF(G20&gt;100,"No",IF(G20&lt;95,"No","Yes")))</f>
        <v>Yes</v>
      </c>
      <c r="I20" s="6">
        <v>-0.82399999999999995</v>
      </c>
      <c r="J20" s="6">
        <v>-0.32700000000000001</v>
      </c>
      <c r="K20" s="91" t="str">
        <f t="shared" si="0"/>
        <v>Yes</v>
      </c>
    </row>
    <row r="21" spans="1:11" x14ac:dyDescent="0.25">
      <c r="A21" s="87" t="s">
        <v>313</v>
      </c>
      <c r="B21" s="21" t="s">
        <v>214</v>
      </c>
      <c r="C21" s="4">
        <v>98.221242895000003</v>
      </c>
      <c r="D21" s="5" t="str">
        <f>IF($B21="N/A","N/A",IF(C21&gt;100,"No",IF(C21&lt;95,"No","Yes")))</f>
        <v>Yes</v>
      </c>
      <c r="E21" s="4">
        <v>98.975286316999998</v>
      </c>
      <c r="F21" s="5" t="str">
        <f>IF($B21="N/A","N/A",IF(E21&gt;100,"No",IF(E21&lt;95,"No","Yes")))</f>
        <v>Yes</v>
      </c>
      <c r="G21" s="4">
        <v>98.634254721000005</v>
      </c>
      <c r="H21" s="5" t="str">
        <f>IF($B21="N/A","N/A",IF(G21&gt;100,"No",IF(G21&lt;95,"No","Yes")))</f>
        <v>Yes</v>
      </c>
      <c r="I21" s="6">
        <v>0.76770000000000005</v>
      </c>
      <c r="J21" s="6">
        <v>-0.34499999999999997</v>
      </c>
      <c r="K21" s="91" t="str">
        <f t="shared" si="0"/>
        <v>Yes</v>
      </c>
    </row>
    <row r="22" spans="1:11" x14ac:dyDescent="0.25">
      <c r="A22" s="87" t="s">
        <v>1695</v>
      </c>
      <c r="B22" s="21" t="s">
        <v>224</v>
      </c>
      <c r="C22" s="4">
        <v>4.7720934193</v>
      </c>
      <c r="D22" s="5" t="str">
        <f>IF($B22="N/A","N/A",IF(C22&gt;5,"No",IF(C22&lt;=0,"No","Yes")))</f>
        <v>Yes</v>
      </c>
      <c r="E22" s="4">
        <v>2.0628223160000001</v>
      </c>
      <c r="F22" s="5" t="str">
        <f>IF($B22="N/A","N/A",IF(E22&gt;5,"No",IF(E22&lt;=0,"No","Yes")))</f>
        <v>Yes</v>
      </c>
      <c r="G22" s="4">
        <v>2.4047572371000001</v>
      </c>
      <c r="H22" s="5" t="str">
        <f>IF($B22="N/A","N/A",IF(G22&gt;5,"No",IF(G22&lt;=0,"No","Yes")))</f>
        <v>Yes</v>
      </c>
      <c r="I22" s="6">
        <v>-56.8</v>
      </c>
      <c r="J22" s="6">
        <v>16.579999999999998</v>
      </c>
      <c r="K22" s="91" t="str">
        <f t="shared" si="0"/>
        <v>Yes</v>
      </c>
    </row>
    <row r="23" spans="1:11" x14ac:dyDescent="0.25">
      <c r="A23" s="87"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91" t="str">
        <f t="shared" si="0"/>
        <v>Yes</v>
      </c>
    </row>
    <row r="24" spans="1:11" x14ac:dyDescent="0.25">
      <c r="A24" s="87" t="s">
        <v>828</v>
      </c>
      <c r="B24" s="21" t="s">
        <v>225</v>
      </c>
      <c r="C24" s="4">
        <v>5.7261608225999998</v>
      </c>
      <c r="D24" s="5" t="str">
        <f>IF($B24="N/A","N/A",IF(C24&gt;=2,"Yes","No"))</f>
        <v>Yes</v>
      </c>
      <c r="E24" s="4">
        <v>7.5146339830000004</v>
      </c>
      <c r="F24" s="5" t="str">
        <f>IF($B24="N/A","N/A",IF(E24&gt;=2,"Yes","No"))</f>
        <v>Yes</v>
      </c>
      <c r="G24" s="4">
        <v>7.4620009148999999</v>
      </c>
      <c r="H24" s="5" t="str">
        <f>IF($B24="N/A","N/A",IF(G24&gt;=2,"Yes","No"))</f>
        <v>Yes</v>
      </c>
      <c r="I24" s="6">
        <v>31.23</v>
      </c>
      <c r="J24" s="6">
        <v>-0.7</v>
      </c>
      <c r="K24" s="91" t="str">
        <f t="shared" si="0"/>
        <v>Yes</v>
      </c>
    </row>
    <row r="25" spans="1:11" x14ac:dyDescent="0.25">
      <c r="A25" s="87" t="s">
        <v>829</v>
      </c>
      <c r="B25" s="21" t="s">
        <v>226</v>
      </c>
      <c r="C25" s="4">
        <v>2.3067424581</v>
      </c>
      <c r="D25" s="5" t="str">
        <f>IF($B25="N/A","N/A",IF(C25&gt;30,"No",IF(C25&lt;5,"No","Yes")))</f>
        <v>No</v>
      </c>
      <c r="E25" s="4">
        <v>7.6016341838999999</v>
      </c>
      <c r="F25" s="5" t="str">
        <f>IF($B25="N/A","N/A",IF(E25&gt;30,"No",IF(E25&lt;5,"No","Yes")))</f>
        <v>Yes</v>
      </c>
      <c r="G25" s="4">
        <v>7.1489250473999997</v>
      </c>
      <c r="H25" s="5" t="str">
        <f>IF($B25="N/A","N/A",IF(G25&gt;30,"No",IF(G25&lt;5,"No","Yes")))</f>
        <v>Yes</v>
      </c>
      <c r="I25" s="6">
        <v>229.5</v>
      </c>
      <c r="J25" s="6">
        <v>-5.96</v>
      </c>
      <c r="K25" s="91" t="str">
        <f t="shared" si="0"/>
        <v>Yes</v>
      </c>
    </row>
    <row r="26" spans="1:11" x14ac:dyDescent="0.25">
      <c r="A26" s="87" t="s">
        <v>830</v>
      </c>
      <c r="B26" s="21" t="s">
        <v>227</v>
      </c>
      <c r="C26" s="4">
        <v>58.727725618000001</v>
      </c>
      <c r="D26" s="5" t="str">
        <f>IF($B26="N/A","N/A",IF(C26&gt;75,"No",IF(C26&lt;15,"No","Yes")))</f>
        <v>Yes</v>
      </c>
      <c r="E26" s="4">
        <v>49.989953786999997</v>
      </c>
      <c r="F26" s="5" t="str">
        <f>IF($B26="N/A","N/A",IF(E26&gt;75,"No",IF(E26&lt;15,"No","Yes")))</f>
        <v>Yes</v>
      </c>
      <c r="G26" s="4">
        <v>52.166241913</v>
      </c>
      <c r="H26" s="5" t="str">
        <f>IF($B26="N/A","N/A",IF(G26&gt;75,"No",IF(G26&lt;15,"No","Yes")))</f>
        <v>Yes</v>
      </c>
      <c r="I26" s="6">
        <v>-14.9</v>
      </c>
      <c r="J26" s="6">
        <v>4.3529999999999998</v>
      </c>
      <c r="K26" s="91" t="str">
        <f t="shared" si="0"/>
        <v>Yes</v>
      </c>
    </row>
    <row r="27" spans="1:11" x14ac:dyDescent="0.25">
      <c r="A27" s="87" t="s">
        <v>831</v>
      </c>
      <c r="B27" s="21" t="s">
        <v>228</v>
      </c>
      <c r="C27" s="4">
        <v>38.965531923999997</v>
      </c>
      <c r="D27" s="5" t="str">
        <f>IF($B27="N/A","N/A",IF(C27&gt;70,"No",IF(C27&lt;25,"No","Yes")))</f>
        <v>Yes</v>
      </c>
      <c r="E27" s="4">
        <v>42.408412028999997</v>
      </c>
      <c r="F27" s="5" t="str">
        <f>IF($B27="N/A","N/A",IF(E27&gt;70,"No",IF(E27&lt;25,"No","Yes")))</f>
        <v>Yes</v>
      </c>
      <c r="G27" s="4">
        <v>40.684833038999997</v>
      </c>
      <c r="H27" s="5" t="str">
        <f>IF($B27="N/A","N/A",IF(G27&gt;70,"No",IF(G27&lt;25,"No","Yes")))</f>
        <v>Yes</v>
      </c>
      <c r="I27" s="6">
        <v>8.8360000000000003</v>
      </c>
      <c r="J27" s="6">
        <v>-4.0599999999999996</v>
      </c>
      <c r="K27" s="91" t="str">
        <f t="shared" si="0"/>
        <v>Yes</v>
      </c>
    </row>
    <row r="28" spans="1:11" x14ac:dyDescent="0.25">
      <c r="A28" s="87" t="s">
        <v>318</v>
      </c>
      <c r="B28" s="21" t="s">
        <v>229</v>
      </c>
      <c r="C28" s="4">
        <v>46.376487619999999</v>
      </c>
      <c r="D28" s="5" t="str">
        <f>IF($B28="N/A","N/A",IF(C28&gt;70,"No",IF(C28&lt;35,"No","Yes")))</f>
        <v>Yes</v>
      </c>
      <c r="E28" s="4">
        <v>53.506128189999998</v>
      </c>
      <c r="F28" s="5" t="str">
        <f>IF($B28="N/A","N/A",IF(E28&gt;70,"No",IF(E28&lt;35,"No","Yes")))</f>
        <v>Yes</v>
      </c>
      <c r="G28" s="4">
        <v>61.301705548000001</v>
      </c>
      <c r="H28" s="5" t="str">
        <f>IF($B28="N/A","N/A",IF(G28&gt;70,"No",IF(G28&lt;35,"No","Yes")))</f>
        <v>Yes</v>
      </c>
      <c r="I28" s="6">
        <v>15.37</v>
      </c>
      <c r="J28" s="6">
        <v>14.57</v>
      </c>
      <c r="K28" s="91" t="str">
        <f t="shared" si="0"/>
        <v>Yes</v>
      </c>
    </row>
    <row r="29" spans="1:11" x14ac:dyDescent="0.25">
      <c r="A29" s="87" t="s">
        <v>832</v>
      </c>
      <c r="B29" s="21" t="s">
        <v>220</v>
      </c>
      <c r="C29" s="4">
        <v>1.9833819175</v>
      </c>
      <c r="D29" s="5" t="str">
        <f>IF($B29="N/A","N/A",IF(C29&gt;1,"Yes","No"))</f>
        <v>Yes</v>
      </c>
      <c r="E29" s="4">
        <v>2.3574915508999998</v>
      </c>
      <c r="F29" s="5" t="str">
        <f>IF($B29="N/A","N/A",IF(E29&gt;1,"Yes","No"))</f>
        <v>Yes</v>
      </c>
      <c r="G29" s="4">
        <v>2.4175461037999999</v>
      </c>
      <c r="H29" s="5" t="str">
        <f>IF($B29="N/A","N/A",IF(G29&gt;1,"Yes","No"))</f>
        <v>Yes</v>
      </c>
      <c r="I29" s="6">
        <v>18.86</v>
      </c>
      <c r="J29" s="6">
        <v>2.5470000000000002</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99.074987949999993</v>
      </c>
      <c r="D31" s="5" t="str">
        <f>IF($B31="N/A","N/A",IF(C31&gt;15,"No",IF(C31&lt;-15,"No","Yes")))</f>
        <v>N/A</v>
      </c>
      <c r="E31" s="4">
        <v>99.299036174999998</v>
      </c>
      <c r="F31" s="5" t="str">
        <f>IF($B31="N/A","N/A",IF(E31&gt;15,"No",IF(E31&lt;-15,"No","Yes")))</f>
        <v>N/A</v>
      </c>
      <c r="G31" s="4">
        <v>99.435028248999998</v>
      </c>
      <c r="H31" s="5" t="str">
        <f>IF($B31="N/A","N/A",IF(G31&gt;15,"No",IF(G31&lt;-15,"No","Yes")))</f>
        <v>N/A</v>
      </c>
      <c r="I31" s="6">
        <v>0.2261</v>
      </c>
      <c r="J31" s="6">
        <v>0.13700000000000001</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95.952821954000001</v>
      </c>
      <c r="D34" s="5" t="str">
        <f>IF($B34="N/A","N/A",IF(C34&gt;=90,"Yes","No"))</f>
        <v>Yes</v>
      </c>
      <c r="E34" s="4">
        <v>95.680128592000003</v>
      </c>
      <c r="F34" s="5" t="str">
        <f>IF($B34="N/A","N/A",IF(E34&gt;=90,"Yes","No"))</f>
        <v>Yes</v>
      </c>
      <c r="G34" s="4">
        <v>95.634842840999994</v>
      </c>
      <c r="H34" s="5" t="str">
        <f>IF($B34="N/A","N/A",IF(G34&gt;=90,"Yes","No"))</f>
        <v>Yes</v>
      </c>
      <c r="I34" s="6">
        <v>-0.28399999999999997</v>
      </c>
      <c r="J34" s="6">
        <v>-4.7E-2</v>
      </c>
      <c r="K34" s="91" t="str">
        <f t="shared" si="0"/>
        <v>Yes</v>
      </c>
    </row>
    <row r="35" spans="1:11" x14ac:dyDescent="0.25">
      <c r="A35" s="87" t="s">
        <v>323</v>
      </c>
      <c r="B35" s="21" t="s">
        <v>213</v>
      </c>
      <c r="C35" s="4">
        <v>19.008537183000001</v>
      </c>
      <c r="D35" s="5" t="str">
        <f>IF($B35="N/A","N/A",IF(C35&gt;15,"No",IF(C35&lt;-15,"No","Yes")))</f>
        <v>N/A</v>
      </c>
      <c r="E35" s="4">
        <v>10.079699953</v>
      </c>
      <c r="F35" s="5" t="str">
        <f>IF($B35="N/A","N/A",IF(E35&gt;15,"No",IF(E35&lt;-15,"No","Yes")))</f>
        <v>N/A</v>
      </c>
      <c r="G35" s="4">
        <v>11.023982225999999</v>
      </c>
      <c r="H35" s="5" t="str">
        <f>IF($B35="N/A","N/A",IF(G35&gt;15,"No",IF(G35&lt;-15,"No","Yes")))</f>
        <v>N/A</v>
      </c>
      <c r="I35" s="6">
        <v>-47</v>
      </c>
      <c r="J35" s="6">
        <v>9.3680000000000003</v>
      </c>
      <c r="K35" s="91" t="str">
        <f t="shared" si="0"/>
        <v>Yes</v>
      </c>
    </row>
    <row r="36" spans="1:11" x14ac:dyDescent="0.25">
      <c r="A36" s="87" t="s">
        <v>1730</v>
      </c>
      <c r="B36" s="21" t="s">
        <v>213</v>
      </c>
      <c r="C36" s="4">
        <v>19.10008303</v>
      </c>
      <c r="D36" s="5" t="str">
        <f>IF($B36="N/A","N/A",IF(C36&gt;15,"No",IF(C36&lt;-15,"No","Yes")))</f>
        <v>N/A</v>
      </c>
      <c r="E36" s="4">
        <v>2.1699819167999999</v>
      </c>
      <c r="F36" s="5" t="str">
        <f>IF($B36="N/A","N/A",IF(E36&gt;15,"No",IF(E36&lt;-15,"No","Yes")))</f>
        <v>N/A</v>
      </c>
      <c r="G36" s="4">
        <v>9.2596222962999999</v>
      </c>
      <c r="H36" s="5" t="str">
        <f>IF($B36="N/A","N/A",IF(G36&gt;15,"No",IF(G36&lt;-15,"No","Yes")))</f>
        <v>N/A</v>
      </c>
      <c r="I36" s="6">
        <v>-88.6</v>
      </c>
      <c r="J36" s="6">
        <v>326.7</v>
      </c>
      <c r="K36" s="91" t="str">
        <f t="shared" si="0"/>
        <v>No</v>
      </c>
    </row>
    <row r="37" spans="1:11" x14ac:dyDescent="0.25">
      <c r="A37" s="87" t="s">
        <v>372</v>
      </c>
      <c r="B37" s="21" t="s">
        <v>231</v>
      </c>
      <c r="C37" s="4">
        <v>87.026037341999995</v>
      </c>
      <c r="D37" s="5" t="str">
        <f>IF($B37="N/A","N/A",IF(C37&gt;90,"No",IF(C37&lt;75,"No","Yes")))</f>
        <v>Yes</v>
      </c>
      <c r="E37" s="4">
        <v>70.772218873</v>
      </c>
      <c r="F37" s="5" t="str">
        <f>IF($B37="N/A","N/A",IF(E37&gt;90,"No",IF(E37&lt;75,"No","Yes")))</f>
        <v>No</v>
      </c>
      <c r="G37" s="4">
        <v>72.319153107000005</v>
      </c>
      <c r="H37" s="5" t="str">
        <f>IF($B37="N/A","N/A",IF(G37&gt;90,"No",IF(G37&lt;75,"No","Yes")))</f>
        <v>No</v>
      </c>
      <c r="I37" s="6">
        <v>-18.7</v>
      </c>
      <c r="J37" s="6">
        <v>2.1859999999999999</v>
      </c>
      <c r="K37" s="91" t="str">
        <f>IF(J37="Div by 0", "N/A", IF(J37="N/A","N/A", IF(J37&gt;30, "No", IF(J37&lt;-30, "No", "Yes"))))</f>
        <v>Yes</v>
      </c>
    </row>
    <row r="38" spans="1:11" x14ac:dyDescent="0.25">
      <c r="A38" s="87" t="s">
        <v>373</v>
      </c>
      <c r="B38" s="21" t="s">
        <v>232</v>
      </c>
      <c r="C38" s="4">
        <v>10.703412744</v>
      </c>
      <c r="D38" s="5" t="str">
        <f>IF($B38="N/A","N/A",IF(C38&gt;10,"No",IF(C38&lt;1,"No","Yes")))</f>
        <v>No</v>
      </c>
      <c r="E38" s="4">
        <v>23.173263680000002</v>
      </c>
      <c r="F38" s="5" t="str">
        <f>IF($B38="N/A","N/A",IF(E38&gt;10,"No",IF(E38&lt;1,"No","Yes")))</f>
        <v>No</v>
      </c>
      <c r="G38" s="4">
        <v>21.296477814999999</v>
      </c>
      <c r="H38" s="5" t="str">
        <f>IF($B38="N/A","N/A",IF(G38&gt;10,"No",IF(G38&lt;1,"No","Yes")))</f>
        <v>No</v>
      </c>
      <c r="I38" s="6">
        <v>116.5</v>
      </c>
      <c r="J38" s="6">
        <v>-8.1</v>
      </c>
      <c r="K38" s="91" t="str">
        <f>IF(J38="Div by 0", "N/A", IF(J38="N/A","N/A", IF(J38&gt;30, "No", IF(J38&lt;-30, "No", "Yes"))))</f>
        <v>Yes</v>
      </c>
    </row>
    <row r="39" spans="1:11" x14ac:dyDescent="0.25">
      <c r="A39" s="87" t="s">
        <v>374</v>
      </c>
      <c r="B39" s="21" t="s">
        <v>233</v>
      </c>
      <c r="C39" s="4">
        <v>0.26399267630000001</v>
      </c>
      <c r="D39" s="5" t="str">
        <f>IF($B39="N/A","N/A",IF(C39&gt;2,"No",IF(C39&lt;=0,"No","Yes")))</f>
        <v>Yes</v>
      </c>
      <c r="E39" s="4">
        <v>0.60947022969999998</v>
      </c>
      <c r="F39" s="5" t="str">
        <f>IF($B39="N/A","N/A",IF(E39&gt;2,"No",IF(E39&lt;=0,"No","Yes")))</f>
        <v>Yes</v>
      </c>
      <c r="G39" s="4">
        <v>0.46396131480000002</v>
      </c>
      <c r="H39" s="5" t="str">
        <f>IF($B39="N/A","N/A",IF(G39&gt;2,"No",IF(G39&lt;=0,"No","Yes")))</f>
        <v>Yes</v>
      </c>
      <c r="I39" s="6">
        <v>130.9</v>
      </c>
      <c r="J39" s="6">
        <v>-23.9</v>
      </c>
      <c r="K39" s="91" t="str">
        <f>IF(J39="Div by 0", "N/A", IF(J39="N/A","N/A", IF(J39&gt;30, "No", IF(J39&lt;-30, "No", "Yes"))))</f>
        <v>Yes</v>
      </c>
    </row>
    <row r="40" spans="1:11" x14ac:dyDescent="0.25">
      <c r="A40" s="103" t="s">
        <v>375</v>
      </c>
      <c r="B40" s="99" t="s">
        <v>234</v>
      </c>
      <c r="C40" s="104">
        <v>0.98252113009999997</v>
      </c>
      <c r="D40" s="100" t="str">
        <f>IF($B40="N/A","N/A",IF(C40&gt;3,"No",IF(C40&lt;=0,"No","Yes")))</f>
        <v>Yes</v>
      </c>
      <c r="E40" s="104">
        <v>2.4780657692000001</v>
      </c>
      <c r="F40" s="100" t="str">
        <f>IF($B40="N/A","N/A",IF(E40&gt;3,"No",IF(E40&lt;=0,"No","Yes")))</f>
        <v>Yes</v>
      </c>
      <c r="G40" s="104">
        <v>2.5093118996000001</v>
      </c>
      <c r="H40" s="100" t="str">
        <f>IF($B40="N/A","N/A",IF(G40&gt;3,"No",IF(G40&lt;=0,"No","Yes")))</f>
        <v>Yes</v>
      </c>
      <c r="I40" s="101">
        <v>152.19999999999999</v>
      </c>
      <c r="J40" s="101">
        <v>1.2609999999999999</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15041</v>
      </c>
      <c r="D6" s="5" t="str">
        <f>IF($B6="N/A","N/A",IF(C6&gt;15,"No",IF(C6&lt;-15,"No","Yes")))</f>
        <v>N/A</v>
      </c>
      <c r="E6" s="22">
        <v>9385</v>
      </c>
      <c r="F6" s="5" t="str">
        <f>IF($B6="N/A","N/A",IF(E6&gt;15,"No",IF(E6&lt;-15,"No","Yes")))</f>
        <v>N/A</v>
      </c>
      <c r="G6" s="22">
        <v>10126</v>
      </c>
      <c r="H6" s="5" t="str">
        <f>IF($B6="N/A","N/A",IF(G6&gt;15,"No",IF(G6&lt;-15,"No","Yes")))</f>
        <v>N/A</v>
      </c>
      <c r="I6" s="6">
        <v>-37.6</v>
      </c>
      <c r="J6" s="6">
        <v>7.8959999999999999</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1459.6702347</v>
      </c>
      <c r="D9" s="5" t="str">
        <f>IF($B9="N/A","N/A",IF(C9&gt;15,"No",IF(C9&lt;-15,"No","Yes")))</f>
        <v>N/A</v>
      </c>
      <c r="E9" s="51">
        <v>1468.5960574999999</v>
      </c>
      <c r="F9" s="5" t="str">
        <f>IF($B9="N/A","N/A",IF(E9&gt;15,"No",IF(E9&lt;-15,"No","Yes")))</f>
        <v>N/A</v>
      </c>
      <c r="G9" s="51">
        <v>1774.2851075999999</v>
      </c>
      <c r="H9" s="5" t="str">
        <f>IF($B9="N/A","N/A",IF(G9&gt;15,"No",IF(G9&lt;-15,"No","Yes")))</f>
        <v>N/A</v>
      </c>
      <c r="I9" s="6">
        <v>0.61150000000000004</v>
      </c>
      <c r="J9" s="6">
        <v>20.82</v>
      </c>
      <c r="K9" s="91" t="str">
        <f t="shared" si="0"/>
        <v>Yes</v>
      </c>
    </row>
    <row r="10" spans="1:11" x14ac:dyDescent="0.25">
      <c r="A10" s="87" t="s">
        <v>309</v>
      </c>
      <c r="B10" s="21" t="s">
        <v>213</v>
      </c>
      <c r="C10" s="4">
        <v>0.34572169400000002</v>
      </c>
      <c r="D10" s="5" t="str">
        <f>IF($B10="N/A","N/A",IF(C10&gt;15,"No",IF(C10&lt;-15,"No","Yes")))</f>
        <v>N/A</v>
      </c>
      <c r="E10" s="4">
        <v>0.55407565260000002</v>
      </c>
      <c r="F10" s="5" t="str">
        <f>IF($B10="N/A","N/A",IF(E10&gt;15,"No",IF(E10&lt;-15,"No","Yes")))</f>
        <v>N/A</v>
      </c>
      <c r="G10" s="4">
        <v>0.36539601030000002</v>
      </c>
      <c r="H10" s="5" t="str">
        <f>IF($B10="N/A","N/A",IF(G10&gt;15,"No",IF(G10&lt;-15,"No","Yes")))</f>
        <v>N/A</v>
      </c>
      <c r="I10" s="6">
        <v>60.27</v>
      </c>
      <c r="J10" s="6">
        <v>-34.1</v>
      </c>
      <c r="K10" s="91" t="str">
        <f t="shared" si="0"/>
        <v>No</v>
      </c>
    </row>
    <row r="11" spans="1:11" x14ac:dyDescent="0.25">
      <c r="A11" s="87" t="s">
        <v>823</v>
      </c>
      <c r="B11" s="21" t="s">
        <v>213</v>
      </c>
      <c r="C11" s="51">
        <v>866.17307691999997</v>
      </c>
      <c r="D11" s="5" t="str">
        <f>IF($B11="N/A","N/A",IF(C11&gt;15,"No",IF(C11&lt;-15,"No","Yes")))</f>
        <v>N/A</v>
      </c>
      <c r="E11" s="51">
        <v>1165.5961537999999</v>
      </c>
      <c r="F11" s="5" t="str">
        <f>IF($B11="N/A","N/A",IF(E11&gt;15,"No",IF(E11&lt;-15,"No","Yes")))</f>
        <v>N/A</v>
      </c>
      <c r="G11" s="51">
        <v>1375.5675676000001</v>
      </c>
      <c r="H11" s="5" t="str">
        <f>IF($B11="N/A","N/A",IF(G11&gt;15,"No",IF(G11&lt;-15,"No","Yes")))</f>
        <v>N/A</v>
      </c>
      <c r="I11" s="6">
        <v>34.57</v>
      </c>
      <c r="J11" s="6">
        <v>18.010000000000002</v>
      </c>
      <c r="K11" s="91" t="str">
        <f t="shared" si="0"/>
        <v>Yes</v>
      </c>
    </row>
    <row r="12" spans="1:11" x14ac:dyDescent="0.25">
      <c r="A12" s="87" t="s">
        <v>310</v>
      </c>
      <c r="B12" s="21" t="s">
        <v>214</v>
      </c>
      <c r="C12" s="4">
        <v>94.747689648000005</v>
      </c>
      <c r="D12" s="5" t="str">
        <f>IF($B12="N/A","N/A",IF(C12&gt;100,"No",IF(C12&lt;95,"No","Yes")))</f>
        <v>No</v>
      </c>
      <c r="E12" s="4">
        <v>96.505061268000006</v>
      </c>
      <c r="F12" s="5" t="str">
        <f>IF($B12="N/A","N/A",IF(E12&gt;100,"No",IF(E12&lt;95,"No","Yes")))</f>
        <v>Yes</v>
      </c>
      <c r="G12" s="4">
        <v>96.652182499999995</v>
      </c>
      <c r="H12" s="5" t="str">
        <f>IF($B12="N/A","N/A",IF(G12&gt;100,"No",IF(G12&lt;95,"No","Yes")))</f>
        <v>Yes</v>
      </c>
      <c r="I12" s="6">
        <v>1.855</v>
      </c>
      <c r="J12" s="6">
        <v>0.15240000000000001</v>
      </c>
      <c r="K12" s="91" t="str">
        <f t="shared" si="0"/>
        <v>Yes</v>
      </c>
    </row>
    <row r="13" spans="1:11" x14ac:dyDescent="0.25">
      <c r="A13" s="87" t="s">
        <v>824</v>
      </c>
      <c r="B13" s="21" t="s">
        <v>220</v>
      </c>
      <c r="C13" s="4">
        <v>1.1569012701000001</v>
      </c>
      <c r="D13" s="5" t="str">
        <f>IF($B13="N/A","N/A",IF(C13&gt;1,"Yes","No"))</f>
        <v>Yes</v>
      </c>
      <c r="E13" s="4">
        <v>1.1677155791</v>
      </c>
      <c r="F13" s="5" t="str">
        <f>IF($B13="N/A","N/A",IF(E13&gt;1,"Yes","No"))</f>
        <v>Yes</v>
      </c>
      <c r="G13" s="4">
        <v>1.1763563910999999</v>
      </c>
      <c r="H13" s="5" t="str">
        <f>IF($B13="N/A","N/A",IF(G13&gt;1,"Yes","No"))</f>
        <v>Yes</v>
      </c>
      <c r="I13" s="6">
        <v>0.93479999999999996</v>
      </c>
      <c r="J13" s="6">
        <v>0.74</v>
      </c>
      <c r="K13" s="91" t="str">
        <f t="shared" si="0"/>
        <v>Yes</v>
      </c>
    </row>
    <row r="14" spans="1:11" x14ac:dyDescent="0.25">
      <c r="A14" s="87" t="s">
        <v>311</v>
      </c>
      <c r="B14" s="21" t="s">
        <v>214</v>
      </c>
      <c r="C14" s="4">
        <v>96.310085766</v>
      </c>
      <c r="D14" s="5" t="str">
        <f>IF($B14="N/A","N/A",IF(C14&gt;100,"No",IF(C14&lt;95,"No","Yes")))</f>
        <v>Yes</v>
      </c>
      <c r="E14" s="4">
        <v>97.655833776999998</v>
      </c>
      <c r="F14" s="5" t="str">
        <f>IF($B14="N/A","N/A",IF(E14&gt;100,"No",IF(E14&lt;95,"No","Yes")))</f>
        <v>Yes</v>
      </c>
      <c r="G14" s="4">
        <v>98.143393244999999</v>
      </c>
      <c r="H14" s="5" t="str">
        <f>IF($B14="N/A","N/A",IF(G14&gt;100,"No",IF(G14&lt;95,"No","Yes")))</f>
        <v>Yes</v>
      </c>
      <c r="I14" s="6">
        <v>1.397</v>
      </c>
      <c r="J14" s="6">
        <v>0.49930000000000002</v>
      </c>
      <c r="K14" s="91" t="str">
        <f t="shared" si="0"/>
        <v>Yes</v>
      </c>
    </row>
    <row r="15" spans="1:11" x14ac:dyDescent="0.25">
      <c r="A15" s="87" t="s">
        <v>825</v>
      </c>
      <c r="B15" s="21" t="s">
        <v>221</v>
      </c>
      <c r="C15" s="4">
        <v>11.260527406</v>
      </c>
      <c r="D15" s="5" t="str">
        <f>IF($B15="N/A","N/A",IF(C15&gt;3,"Yes","No"))</f>
        <v>Yes</v>
      </c>
      <c r="E15" s="4">
        <v>11.837424986</v>
      </c>
      <c r="F15" s="5" t="str">
        <f>IF($B15="N/A","N/A",IF(E15&gt;3,"Yes","No"))</f>
        <v>Yes</v>
      </c>
      <c r="G15" s="4">
        <v>12.14801771</v>
      </c>
      <c r="H15" s="5" t="str">
        <f>IF($B15="N/A","N/A",IF(G15&gt;3,"Yes","No"))</f>
        <v>Yes</v>
      </c>
      <c r="I15" s="6">
        <v>5.1230000000000002</v>
      </c>
      <c r="J15" s="6">
        <v>2.6240000000000001</v>
      </c>
      <c r="K15" s="91" t="str">
        <f t="shared" si="0"/>
        <v>Yes</v>
      </c>
    </row>
    <row r="16" spans="1:11" x14ac:dyDescent="0.25">
      <c r="A16" s="87" t="s">
        <v>826</v>
      </c>
      <c r="B16" s="21" t="s">
        <v>222</v>
      </c>
      <c r="C16" s="4">
        <v>4.4685421654999997</v>
      </c>
      <c r="D16" s="5" t="str">
        <f>IF($B16="N/A","N/A",IF(C16&gt;=8,"No",IF(C16&lt;2,"No","Yes")))</f>
        <v>Yes</v>
      </c>
      <c r="E16" s="4">
        <v>5.0593626772000002</v>
      </c>
      <c r="F16" s="5" t="str">
        <f>IF($B16="N/A","N/A",IF(E16&gt;=8,"No",IF(E16&lt;2,"No","Yes")))</f>
        <v>Yes</v>
      </c>
      <c r="G16" s="4">
        <v>5.1517486662999996</v>
      </c>
      <c r="H16" s="5" t="str">
        <f>IF($B16="N/A","N/A",IF(G16&gt;=8,"No",IF(G16&lt;2,"No","Yes")))</f>
        <v>Yes</v>
      </c>
      <c r="I16" s="6">
        <v>13.22</v>
      </c>
      <c r="J16" s="6">
        <v>1.8260000000000001</v>
      </c>
      <c r="K16" s="91" t="str">
        <f t="shared" si="0"/>
        <v>Yes</v>
      </c>
    </row>
    <row r="17" spans="1:11" x14ac:dyDescent="0.25">
      <c r="A17" s="87" t="s">
        <v>312</v>
      </c>
      <c r="B17" s="21" t="s">
        <v>223</v>
      </c>
      <c r="C17" s="4">
        <v>99.913569576</v>
      </c>
      <c r="D17" s="5" t="str">
        <f>IF(OR($B17="N/A",$C17="N/A"),"N/A",IF(C17&gt;100,"No",IF(C17&lt;98,"No","Yes")))</f>
        <v>Yes</v>
      </c>
      <c r="E17" s="4">
        <v>99.637719766000004</v>
      </c>
      <c r="F17" s="5" t="str">
        <f>IF(OR($B17="N/A",$E17="N/A"),"N/A",IF(E17&gt;100,"No",IF(E17&lt;98,"No","Yes")))</f>
        <v>Yes</v>
      </c>
      <c r="G17" s="4">
        <v>98.192771084</v>
      </c>
      <c r="H17" s="5" t="str">
        <f>IF($B17="N/A","N/A",IF(G17&gt;100,"No",IF(G17&lt;98,"No","Yes")))</f>
        <v>Yes</v>
      </c>
      <c r="I17" s="6">
        <v>-0.27600000000000002</v>
      </c>
      <c r="J17" s="6">
        <v>-1.45</v>
      </c>
      <c r="K17" s="91" t="str">
        <f t="shared" si="0"/>
        <v>Yes</v>
      </c>
    </row>
    <row r="18" spans="1:11" x14ac:dyDescent="0.25">
      <c r="A18" s="87" t="s">
        <v>31</v>
      </c>
      <c r="B18" s="21" t="s">
        <v>214</v>
      </c>
      <c r="C18" s="4">
        <v>96.835316801000005</v>
      </c>
      <c r="D18" s="5" t="str">
        <f>IF($B18="N/A","N/A",IF(C18&gt;100,"No",IF(C18&lt;95,"No","Yes")))</f>
        <v>Yes</v>
      </c>
      <c r="E18" s="4">
        <v>97.826318594</v>
      </c>
      <c r="F18" s="5" t="str">
        <f>IF($B18="N/A","N/A",IF(E18&gt;100,"No",IF(E18&lt;95,"No","Yes")))</f>
        <v>Yes</v>
      </c>
      <c r="G18" s="4">
        <v>96.118901836999996</v>
      </c>
      <c r="H18" s="5" t="str">
        <f>IF($B18="N/A","N/A",IF(G18&gt;100,"No",IF(G18&lt;95,"No","Yes")))</f>
        <v>Yes</v>
      </c>
      <c r="I18" s="6">
        <v>1.0229999999999999</v>
      </c>
      <c r="J18" s="6">
        <v>-1.75</v>
      </c>
      <c r="K18" s="91" t="str">
        <f t="shared" si="0"/>
        <v>Yes</v>
      </c>
    </row>
    <row r="19" spans="1:11" x14ac:dyDescent="0.25">
      <c r="A19" s="87" t="s">
        <v>313</v>
      </c>
      <c r="B19" s="21" t="s">
        <v>214</v>
      </c>
      <c r="C19" s="4">
        <v>99.986703012000007</v>
      </c>
      <c r="D19" s="5" t="str">
        <f>IF($B19="N/A","N/A",IF(C19&gt;100,"No",IF(C19&lt;95,"No","Yes")))</f>
        <v>Yes</v>
      </c>
      <c r="E19" s="4">
        <v>100</v>
      </c>
      <c r="F19" s="5" t="str">
        <f>IF($B19="N/A","N/A",IF(E19&gt;100,"No",IF(E19&lt;95,"No","Yes")))</f>
        <v>Yes</v>
      </c>
      <c r="G19" s="4">
        <v>100</v>
      </c>
      <c r="H19" s="5" t="str">
        <f>IF($B19="N/A","N/A",IF(G19&gt;100,"No",IF(G19&lt;95,"No","Yes")))</f>
        <v>Yes</v>
      </c>
      <c r="I19" s="6">
        <v>1.3299999999999999E-2</v>
      </c>
      <c r="J19" s="6">
        <v>0</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8.0002659398000002</v>
      </c>
      <c r="D21" s="5" t="str">
        <f>IF($B21="N/A","N/A",IF(C21&gt;=2,"Yes","No"))</f>
        <v>Yes</v>
      </c>
      <c r="E21" s="4">
        <v>8.2883324454</v>
      </c>
      <c r="F21" s="5" t="str">
        <f>IF($B21="N/A","N/A",IF(E21&gt;=2,"Yes","No"))</f>
        <v>Yes</v>
      </c>
      <c r="G21" s="4">
        <v>8.4812364211000002</v>
      </c>
      <c r="H21" s="5" t="str">
        <f>IF($B21="N/A","N/A",IF(G21&gt;=2,"Yes","No"))</f>
        <v>Yes</v>
      </c>
      <c r="I21" s="6">
        <v>3.601</v>
      </c>
      <c r="J21" s="6">
        <v>2.327</v>
      </c>
      <c r="K21" s="91" t="str">
        <f t="shared" si="0"/>
        <v>Yes</v>
      </c>
    </row>
    <row r="22" spans="1:11" x14ac:dyDescent="0.25">
      <c r="A22" s="87" t="s">
        <v>829</v>
      </c>
      <c r="B22" s="21" t="s">
        <v>226</v>
      </c>
      <c r="C22" s="4">
        <v>1.6820690114000001</v>
      </c>
      <c r="D22" s="5" t="str">
        <f>IF($B22="N/A","N/A",IF(C22&gt;30,"No",IF(C22&lt;5,"No","Yes")))</f>
        <v>No</v>
      </c>
      <c r="E22" s="4">
        <v>10.474160895000001</v>
      </c>
      <c r="F22" s="5" t="str">
        <f>IF($B22="N/A","N/A",IF(E22&gt;30,"No",IF(E22&lt;5,"No","Yes")))</f>
        <v>Yes</v>
      </c>
      <c r="G22" s="4">
        <v>13.24313648</v>
      </c>
      <c r="H22" s="5" t="str">
        <f>IF($B22="N/A","N/A",IF(G22&gt;30,"No",IF(G22&lt;5,"No","Yes")))</f>
        <v>Yes</v>
      </c>
      <c r="I22" s="6">
        <v>522.70000000000005</v>
      </c>
      <c r="J22" s="6">
        <v>26.44</v>
      </c>
      <c r="K22" s="91" t="str">
        <f t="shared" si="0"/>
        <v>Yes</v>
      </c>
    </row>
    <row r="23" spans="1:11" x14ac:dyDescent="0.25">
      <c r="A23" s="87" t="s">
        <v>830</v>
      </c>
      <c r="B23" s="21" t="s">
        <v>227</v>
      </c>
      <c r="C23" s="4">
        <v>52.044411941</v>
      </c>
      <c r="D23" s="5" t="str">
        <f>IF($B23="N/A","N/A",IF(C23&gt;75,"No",IF(C23&lt;15,"No","Yes")))</f>
        <v>Yes</v>
      </c>
      <c r="E23" s="4">
        <v>45.945657965000002</v>
      </c>
      <c r="F23" s="5" t="str">
        <f>IF($B23="N/A","N/A",IF(E23&gt;75,"No",IF(E23&lt;15,"No","Yes")))</f>
        <v>Yes</v>
      </c>
      <c r="G23" s="4">
        <v>44.598064389000001</v>
      </c>
      <c r="H23" s="5" t="str">
        <f>IF($B23="N/A","N/A",IF(G23&gt;75,"No",IF(G23&lt;15,"No","Yes")))</f>
        <v>Yes</v>
      </c>
      <c r="I23" s="6">
        <v>-11.7</v>
      </c>
      <c r="J23" s="6">
        <v>-2.93</v>
      </c>
      <c r="K23" s="91" t="str">
        <f t="shared" si="0"/>
        <v>Yes</v>
      </c>
    </row>
    <row r="24" spans="1:11" x14ac:dyDescent="0.25">
      <c r="A24" s="87" t="s">
        <v>831</v>
      </c>
      <c r="B24" s="21" t="s">
        <v>228</v>
      </c>
      <c r="C24" s="4">
        <v>46.273519047999997</v>
      </c>
      <c r="D24" s="5" t="str">
        <f>IF($B24="N/A","N/A",IF(C24&gt;70,"No",IF(C24&lt;25,"No","Yes")))</f>
        <v>Yes</v>
      </c>
      <c r="E24" s="4">
        <v>43.580181140000001</v>
      </c>
      <c r="F24" s="5" t="str">
        <f>IF($B24="N/A","N/A",IF(E24&gt;70,"No",IF(E24&lt;25,"No","Yes")))</f>
        <v>Yes</v>
      </c>
      <c r="G24" s="4">
        <v>42.158799131000002</v>
      </c>
      <c r="H24" s="5" t="str">
        <f>IF($B24="N/A","N/A",IF(G24&gt;70,"No",IF(G24&lt;25,"No","Yes")))</f>
        <v>Yes</v>
      </c>
      <c r="I24" s="6">
        <v>-5.82</v>
      </c>
      <c r="J24" s="6">
        <v>-3.26</v>
      </c>
      <c r="K24" s="91" t="str">
        <f t="shared" si="0"/>
        <v>Yes</v>
      </c>
    </row>
    <row r="25" spans="1:11" x14ac:dyDescent="0.25">
      <c r="A25" s="87" t="s">
        <v>318</v>
      </c>
      <c r="B25" s="21" t="s">
        <v>229</v>
      </c>
      <c r="C25" s="4">
        <v>29.898278040000001</v>
      </c>
      <c r="D25" s="5" t="str">
        <f>IF($B25="N/A","N/A",IF(C25&gt;70,"No",IF(C25&lt;35,"No","Yes")))</f>
        <v>No</v>
      </c>
      <c r="E25" s="4">
        <v>37.645178475999998</v>
      </c>
      <c r="F25" s="5" t="str">
        <f>IF($B25="N/A","N/A",IF(E25&gt;70,"No",IF(E25&lt;35,"No","Yes")))</f>
        <v>Yes</v>
      </c>
      <c r="G25" s="4">
        <v>40.934228718</v>
      </c>
      <c r="H25" s="5" t="str">
        <f>IF($B25="N/A","N/A",IF(G25&gt;70,"No",IF(G25&lt;35,"No","Yes")))</f>
        <v>Yes</v>
      </c>
      <c r="I25" s="6">
        <v>25.91</v>
      </c>
      <c r="J25" s="6">
        <v>8.7370000000000001</v>
      </c>
      <c r="K25" s="91" t="str">
        <f t="shared" si="0"/>
        <v>Yes</v>
      </c>
    </row>
    <row r="26" spans="1:11" x14ac:dyDescent="0.25">
      <c r="A26" s="87" t="s">
        <v>832</v>
      </c>
      <c r="B26" s="21" t="s">
        <v>220</v>
      </c>
      <c r="C26" s="4">
        <v>1.9919946631000001</v>
      </c>
      <c r="D26" s="5" t="str">
        <f>IF($B26="N/A","N/A",IF(C26&gt;1,"Yes","No"))</f>
        <v>Yes</v>
      </c>
      <c r="E26" s="4">
        <v>2.0183979620999999</v>
      </c>
      <c r="F26" s="5" t="str">
        <f>IF($B26="N/A","N/A",IF(E26&gt;1,"Yes","No"))</f>
        <v>Yes</v>
      </c>
      <c r="G26" s="4">
        <v>2.0316043426000001</v>
      </c>
      <c r="H26" s="5" t="str">
        <f>IF($B26="N/A","N/A",IF(G26&gt;1,"Yes","No"))</f>
        <v>Yes</v>
      </c>
      <c r="I26" s="6">
        <v>1.325</v>
      </c>
      <c r="J26" s="6">
        <v>0.65429999999999999</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95.241271959000002</v>
      </c>
      <c r="D28" s="5" t="str">
        <f>IF($B28="N/A","N/A",IF(C28&gt;15,"No",IF(C28&lt;-15,"No","Yes")))</f>
        <v>N/A</v>
      </c>
      <c r="E28" s="4">
        <v>97.877158222000006</v>
      </c>
      <c r="F28" s="5" t="str">
        <f>IF($B28="N/A","N/A",IF(E28&gt;15,"No",IF(E28&lt;-15,"No","Yes")))</f>
        <v>N/A</v>
      </c>
      <c r="G28" s="4">
        <v>98.890229192000007</v>
      </c>
      <c r="H28" s="5" t="str">
        <f>IF($B28="N/A","N/A",IF(G28&gt;15,"No",IF(G28&lt;-15,"No","Yes")))</f>
        <v>N/A</v>
      </c>
      <c r="I28" s="6">
        <v>2.7679999999999998</v>
      </c>
      <c r="J28" s="6">
        <v>1.0349999999999999</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69.104447843000003</v>
      </c>
      <c r="D31" s="100" t="str">
        <f>IF($B31="N/A","N/A",IF(C31&gt;=90,"Yes","No"))</f>
        <v>No</v>
      </c>
      <c r="E31" s="104">
        <v>77.442727757</v>
      </c>
      <c r="F31" s="100" t="str">
        <f>IF($B31="N/A","N/A",IF(E31&gt;=90,"Yes","No"))</f>
        <v>No</v>
      </c>
      <c r="G31" s="104">
        <v>79.942721706</v>
      </c>
      <c r="H31" s="100" t="str">
        <f>IF($B31="N/A","N/A",IF(G31&gt;=90,"Yes","No"))</f>
        <v>No</v>
      </c>
      <c r="I31" s="101">
        <v>12.07</v>
      </c>
      <c r="J31" s="101">
        <v>3.2280000000000002</v>
      </c>
      <c r="K31" s="102" t="str">
        <f t="shared" si="0"/>
        <v>Yes</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42380</v>
      </c>
      <c r="D6" s="5" t="str">
        <f>IF(OR($B6="N/A",$C6="N/A"),"N/A",IF(C6&lt;0,"No","Yes"))</f>
        <v>N/A</v>
      </c>
      <c r="E6" s="22">
        <v>136280</v>
      </c>
      <c r="F6" s="5" t="str">
        <f>IF($B6="N/A","N/A",IF(E6&lt;0,"No","Yes"))</f>
        <v>N/A</v>
      </c>
      <c r="G6" s="22">
        <v>111925</v>
      </c>
      <c r="H6" s="5" t="str">
        <f>IF($B6="N/A","N/A",IF(G6&lt;0,"No","Yes"))</f>
        <v>N/A</v>
      </c>
      <c r="I6" s="6">
        <v>221.6</v>
      </c>
      <c r="J6" s="6">
        <v>-17.899999999999999</v>
      </c>
      <c r="K6" s="91" t="str">
        <f t="shared" ref="K6:K35" si="0">IF(J6="Div by 0", "N/A", IF(J6="N/A","N/A", IF(J6&gt;30, "No", IF(J6&lt;-30, "No", "Yes"))))</f>
        <v>Yes</v>
      </c>
    </row>
    <row r="7" spans="1:11" x14ac:dyDescent="0.25">
      <c r="A7" s="87" t="s">
        <v>436</v>
      </c>
      <c r="B7" s="60" t="s">
        <v>213</v>
      </c>
      <c r="C7" s="5">
        <v>6.8428504010999998</v>
      </c>
      <c r="D7" s="5" t="str">
        <f t="shared" ref="D7:D17" si="1">IF(OR($B7="N/A",$C7="N/A"),"N/A",IF(C7&lt;0,"No","Yes"))</f>
        <v>N/A</v>
      </c>
      <c r="E7" s="5">
        <v>6.3802465511999999</v>
      </c>
      <c r="F7" s="5" t="str">
        <f t="shared" ref="F7:F17" si="2">IF($B7="N/A","N/A",IF(E7&lt;0,"No","Yes"))</f>
        <v>N/A</v>
      </c>
      <c r="G7" s="5">
        <v>6.1112352020999996</v>
      </c>
      <c r="H7" s="5" t="str">
        <f t="shared" ref="H7:H17" si="3">IF($B7="N/A","N/A",IF(G7&lt;0,"No","Yes"))</f>
        <v>N/A</v>
      </c>
      <c r="I7" s="6">
        <v>-6.76</v>
      </c>
      <c r="J7" s="6">
        <v>-4.22</v>
      </c>
      <c r="K7" s="91" t="str">
        <f t="shared" si="0"/>
        <v>Yes</v>
      </c>
    </row>
    <row r="8" spans="1:11" x14ac:dyDescent="0.25">
      <c r="A8" s="87" t="s">
        <v>437</v>
      </c>
      <c r="B8" s="60" t="s">
        <v>213</v>
      </c>
      <c r="C8" s="5">
        <v>35.198206700999997</v>
      </c>
      <c r="D8" s="5" t="str">
        <f t="shared" si="1"/>
        <v>N/A</v>
      </c>
      <c r="E8" s="5">
        <v>34.429116524999998</v>
      </c>
      <c r="F8" s="5" t="str">
        <f t="shared" si="2"/>
        <v>N/A</v>
      </c>
      <c r="G8" s="5">
        <v>31.692651329</v>
      </c>
      <c r="H8" s="5" t="str">
        <f t="shared" si="3"/>
        <v>N/A</v>
      </c>
      <c r="I8" s="6">
        <v>-2.19</v>
      </c>
      <c r="J8" s="6">
        <v>-7.95</v>
      </c>
      <c r="K8" s="91" t="str">
        <f t="shared" si="0"/>
        <v>Yes</v>
      </c>
    </row>
    <row r="9" spans="1:11" x14ac:dyDescent="0.25">
      <c r="A9" s="87" t="s">
        <v>438</v>
      </c>
      <c r="B9" s="60" t="s">
        <v>213</v>
      </c>
      <c r="C9" s="5">
        <v>25.965077867000002</v>
      </c>
      <c r="D9" s="5" t="str">
        <f t="shared" si="1"/>
        <v>N/A</v>
      </c>
      <c r="E9" s="5">
        <v>30.585559143000001</v>
      </c>
      <c r="F9" s="5" t="str">
        <f t="shared" si="2"/>
        <v>N/A</v>
      </c>
      <c r="G9" s="5">
        <v>31.876703149000001</v>
      </c>
      <c r="H9" s="5" t="str">
        <f t="shared" si="3"/>
        <v>N/A</v>
      </c>
      <c r="I9" s="6">
        <v>17.79</v>
      </c>
      <c r="J9" s="6">
        <v>4.2210000000000001</v>
      </c>
      <c r="K9" s="91" t="str">
        <f t="shared" si="0"/>
        <v>Yes</v>
      </c>
    </row>
    <row r="10" spans="1:11" x14ac:dyDescent="0.25">
      <c r="A10" s="87" t="s">
        <v>439</v>
      </c>
      <c r="B10" s="60" t="s">
        <v>213</v>
      </c>
      <c r="C10" s="5">
        <v>31.403964133999999</v>
      </c>
      <c r="D10" s="5" t="str">
        <f t="shared" si="1"/>
        <v>N/A</v>
      </c>
      <c r="E10" s="5">
        <v>28.006310537000001</v>
      </c>
      <c r="F10" s="5" t="str">
        <f t="shared" si="2"/>
        <v>N/A</v>
      </c>
      <c r="G10" s="5">
        <v>29.526915344999999</v>
      </c>
      <c r="H10" s="5" t="str">
        <f t="shared" si="3"/>
        <v>N/A</v>
      </c>
      <c r="I10" s="6">
        <v>-10.8</v>
      </c>
      <c r="J10" s="6">
        <v>5.43</v>
      </c>
      <c r="K10" s="91" t="str">
        <f t="shared" si="0"/>
        <v>Yes</v>
      </c>
    </row>
    <row r="11" spans="1:11" x14ac:dyDescent="0.25">
      <c r="A11" s="88" t="s">
        <v>324</v>
      </c>
      <c r="B11" s="60" t="s">
        <v>213</v>
      </c>
      <c r="C11" s="5">
        <v>0</v>
      </c>
      <c r="D11" s="5" t="str">
        <f t="shared" si="1"/>
        <v>N/A</v>
      </c>
      <c r="E11" s="5">
        <v>83.304960375999997</v>
      </c>
      <c r="F11" s="5" t="str">
        <f t="shared" si="2"/>
        <v>N/A</v>
      </c>
      <c r="G11" s="5">
        <v>91.927630109000006</v>
      </c>
      <c r="H11" s="5" t="str">
        <f t="shared" si="3"/>
        <v>N/A</v>
      </c>
      <c r="I11" s="6" t="s">
        <v>1747</v>
      </c>
      <c r="J11" s="6">
        <v>10.35</v>
      </c>
      <c r="K11" s="91" t="str">
        <f t="shared" si="0"/>
        <v>Yes</v>
      </c>
    </row>
    <row r="12" spans="1:11" x14ac:dyDescent="0.25">
      <c r="A12" s="88" t="s">
        <v>310</v>
      </c>
      <c r="B12" s="60" t="s">
        <v>213</v>
      </c>
      <c r="C12" s="5">
        <v>85.176970268999995</v>
      </c>
      <c r="D12" s="5" t="str">
        <f t="shared" si="1"/>
        <v>N/A</v>
      </c>
      <c r="E12" s="5">
        <v>88.627091282999999</v>
      </c>
      <c r="F12" s="5" t="str">
        <f t="shared" si="2"/>
        <v>N/A</v>
      </c>
      <c r="G12" s="5">
        <v>95.019879384000006</v>
      </c>
      <c r="H12" s="5" t="str">
        <f t="shared" si="3"/>
        <v>N/A</v>
      </c>
      <c r="I12" s="6">
        <v>4.0510000000000002</v>
      </c>
      <c r="J12" s="6">
        <v>7.2130000000000001</v>
      </c>
      <c r="K12" s="91" t="str">
        <f t="shared" si="0"/>
        <v>Yes</v>
      </c>
    </row>
    <row r="13" spans="1:11" x14ac:dyDescent="0.25">
      <c r="A13" s="88" t="s">
        <v>824</v>
      </c>
      <c r="B13" s="60" t="s">
        <v>213</v>
      </c>
      <c r="C13" s="5">
        <v>1.0417474652000001</v>
      </c>
      <c r="D13" s="5" t="str">
        <f t="shared" si="1"/>
        <v>N/A</v>
      </c>
      <c r="E13" s="5">
        <v>1.0627416564000001</v>
      </c>
      <c r="F13" s="5" t="str">
        <f t="shared" si="2"/>
        <v>N/A</v>
      </c>
      <c r="G13" s="5">
        <v>1.0310011188999999</v>
      </c>
      <c r="H13" s="5" t="str">
        <f t="shared" si="3"/>
        <v>N/A</v>
      </c>
      <c r="I13" s="6">
        <v>2.0150000000000001</v>
      </c>
      <c r="J13" s="6">
        <v>-2.99</v>
      </c>
      <c r="K13" s="91" t="str">
        <f t="shared" si="0"/>
        <v>Yes</v>
      </c>
    </row>
    <row r="14" spans="1:11" x14ac:dyDescent="0.25">
      <c r="A14" s="88" t="s">
        <v>311</v>
      </c>
      <c r="B14" s="60" t="s">
        <v>213</v>
      </c>
      <c r="C14" s="5">
        <v>41.337895234000001</v>
      </c>
      <c r="D14" s="5" t="str">
        <f t="shared" si="1"/>
        <v>N/A</v>
      </c>
      <c r="E14" s="5">
        <v>82.573378339000001</v>
      </c>
      <c r="F14" s="5" t="str">
        <f t="shared" si="2"/>
        <v>N/A</v>
      </c>
      <c r="G14" s="5">
        <v>44.705829797</v>
      </c>
      <c r="H14" s="5" t="str">
        <f t="shared" si="3"/>
        <v>N/A</v>
      </c>
      <c r="I14" s="6">
        <v>99.75</v>
      </c>
      <c r="J14" s="6">
        <v>-45.9</v>
      </c>
      <c r="K14" s="91" t="str">
        <f t="shared" si="0"/>
        <v>No</v>
      </c>
    </row>
    <row r="15" spans="1:11" x14ac:dyDescent="0.25">
      <c r="A15" s="88" t="s">
        <v>825</v>
      </c>
      <c r="B15" s="60" t="s">
        <v>213</v>
      </c>
      <c r="C15" s="5">
        <v>8.4770820251999996</v>
      </c>
      <c r="D15" s="5" t="str">
        <f t="shared" si="1"/>
        <v>N/A</v>
      </c>
      <c r="E15" s="5">
        <v>9.1873883641000003</v>
      </c>
      <c r="F15" s="5" t="str">
        <f t="shared" si="2"/>
        <v>N/A</v>
      </c>
      <c r="G15" s="5">
        <v>9.0564382357</v>
      </c>
      <c r="H15" s="5" t="str">
        <f t="shared" si="3"/>
        <v>N/A</v>
      </c>
      <c r="I15" s="6">
        <v>8.3789999999999996</v>
      </c>
      <c r="J15" s="6">
        <v>-1.43</v>
      </c>
      <c r="K15" s="91" t="str">
        <f t="shared" si="0"/>
        <v>Yes</v>
      </c>
    </row>
    <row r="16" spans="1:11" x14ac:dyDescent="0.25">
      <c r="A16" s="88" t="s">
        <v>834</v>
      </c>
      <c r="B16" s="60" t="s">
        <v>213</v>
      </c>
      <c r="C16" s="5">
        <v>3.6379420613</v>
      </c>
      <c r="D16" s="5" t="str">
        <f t="shared" si="1"/>
        <v>N/A</v>
      </c>
      <c r="E16" s="5">
        <v>3.6648904067000001</v>
      </c>
      <c r="F16" s="5" t="str">
        <f t="shared" si="2"/>
        <v>N/A</v>
      </c>
      <c r="G16" s="5">
        <v>3.8608364336999998</v>
      </c>
      <c r="H16" s="5" t="str">
        <f t="shared" si="3"/>
        <v>N/A</v>
      </c>
      <c r="I16" s="6">
        <v>0.74080000000000001</v>
      </c>
      <c r="J16" s="6">
        <v>5.3470000000000004</v>
      </c>
      <c r="K16" s="91" t="str">
        <f t="shared" si="0"/>
        <v>Yes</v>
      </c>
    </row>
    <row r="17" spans="1:11" x14ac:dyDescent="0.25">
      <c r="A17" s="88" t="s">
        <v>827</v>
      </c>
      <c r="B17" s="60" t="s">
        <v>213</v>
      </c>
      <c r="C17" s="5">
        <v>6.4391953673</v>
      </c>
      <c r="D17" s="5" t="str">
        <f t="shared" si="1"/>
        <v>N/A</v>
      </c>
      <c r="E17" s="5">
        <v>24.341536956999999</v>
      </c>
      <c r="F17" s="5" t="str">
        <f t="shared" si="2"/>
        <v>N/A</v>
      </c>
      <c r="G17" s="5">
        <v>6.4137415723000002</v>
      </c>
      <c r="H17" s="5" t="str">
        <f t="shared" si="3"/>
        <v>N/A</v>
      </c>
      <c r="I17" s="6">
        <v>278</v>
      </c>
      <c r="J17" s="6">
        <v>-73.7</v>
      </c>
      <c r="K17" s="91" t="str">
        <f t="shared" si="0"/>
        <v>No</v>
      </c>
    </row>
    <row r="18" spans="1:11" x14ac:dyDescent="0.25">
      <c r="A18" s="87" t="s">
        <v>312</v>
      </c>
      <c r="B18" s="21" t="s">
        <v>223</v>
      </c>
      <c r="C18" s="5">
        <v>93.081642283999997</v>
      </c>
      <c r="D18" s="5" t="str">
        <f>IF(OR($B18="N/A",$C18="N/A"),"N/A",IF(C18&gt;100,"No",IF(C18&lt;98,"No","Yes")))</f>
        <v>No</v>
      </c>
      <c r="E18" s="5">
        <v>99.72262988</v>
      </c>
      <c r="F18" s="5" t="str">
        <f>IF(OR($B18="N/A",$E18="N/A"),"N/A",IF(E18&gt;100,"No",IF(E18&lt;98,"No","Yes")))</f>
        <v>Yes</v>
      </c>
      <c r="G18" s="5">
        <v>99.201250838000007</v>
      </c>
      <c r="H18" s="5" t="str">
        <f>IF($B18="N/A","N/A",IF(G18&gt;100,"No",IF(G18&lt;98,"No","Yes")))</f>
        <v>Yes</v>
      </c>
      <c r="I18" s="6">
        <v>7.1349999999999998</v>
      </c>
      <c r="J18" s="6">
        <v>-0.52300000000000002</v>
      </c>
      <c r="K18" s="91" t="str">
        <f t="shared" si="0"/>
        <v>Yes</v>
      </c>
    </row>
    <row r="19" spans="1:11" x14ac:dyDescent="0.25">
      <c r="A19" s="87" t="s">
        <v>31</v>
      </c>
      <c r="B19" s="21" t="s">
        <v>214</v>
      </c>
      <c r="C19" s="5">
        <v>80.235960359000003</v>
      </c>
      <c r="D19" s="5" t="str">
        <f>IF(OR($B19="N/A",$C19="N/A"),"N/A",IF(C19&gt;100,"No",IF(C19&lt;95,"No","Yes")))</f>
        <v>No</v>
      </c>
      <c r="E19" s="5">
        <v>92.609333724999999</v>
      </c>
      <c r="F19" s="5" t="str">
        <f>IF(OR($B19="N/A",$E19="N/A"),"N/A",IF(E19&gt;100,"No",IF(E19&lt;98,"No","Yes")))</f>
        <v>No</v>
      </c>
      <c r="G19" s="5">
        <v>94.633013177999999</v>
      </c>
      <c r="H19" s="5" t="str">
        <f>IF($B19="N/A","N/A",IF(G19&gt;100,"No",IF(G19&lt;95,"No","Yes")))</f>
        <v>No</v>
      </c>
      <c r="I19" s="6">
        <v>15.42</v>
      </c>
      <c r="J19" s="6">
        <v>2.1850000000000001</v>
      </c>
      <c r="K19" s="91" t="str">
        <f t="shared" si="0"/>
        <v>Yes</v>
      </c>
    </row>
    <row r="20" spans="1:11" x14ac:dyDescent="0.25">
      <c r="A20" s="88" t="s">
        <v>313</v>
      </c>
      <c r="B20" s="60" t="s">
        <v>213</v>
      </c>
      <c r="C20" s="5">
        <v>91.007550730999995</v>
      </c>
      <c r="D20" s="5" t="str">
        <f t="shared" ref="D20:D35" si="4">IF(OR($B20="N/A",$C20="N/A"),"N/A",IF(C20&lt;0,"No","Yes"))</f>
        <v>N/A</v>
      </c>
      <c r="E20" s="5">
        <v>98.315233343000003</v>
      </c>
      <c r="F20" s="5" t="str">
        <f t="shared" ref="F20:F34" si="5">IF($B20="N/A","N/A",IF(E20&lt;0,"No","Yes"))</f>
        <v>N/A</v>
      </c>
      <c r="G20" s="5">
        <v>98.039758766999995</v>
      </c>
      <c r="H20" s="5" t="str">
        <f t="shared" ref="H20:H35" si="6">IF($B20="N/A","N/A",IF(G20&lt;0,"No","Yes"))</f>
        <v>N/A</v>
      </c>
      <c r="I20" s="6">
        <v>8.0299999999999994</v>
      </c>
      <c r="J20" s="6">
        <v>-0.28000000000000003</v>
      </c>
      <c r="K20" s="91" t="str">
        <f t="shared" si="0"/>
        <v>Yes</v>
      </c>
    </row>
    <row r="21" spans="1:11" x14ac:dyDescent="0.25">
      <c r="A21" s="88" t="s">
        <v>835</v>
      </c>
      <c r="B21" s="60" t="s">
        <v>213</v>
      </c>
      <c r="C21" s="5">
        <v>5.6866446437000002</v>
      </c>
      <c r="D21" s="5" t="str">
        <f t="shared" si="4"/>
        <v>N/A</v>
      </c>
      <c r="E21" s="5">
        <v>5.1709715292</v>
      </c>
      <c r="F21" s="5" t="str">
        <f t="shared" si="5"/>
        <v>N/A</v>
      </c>
      <c r="G21" s="5">
        <v>5.8878713424000004</v>
      </c>
      <c r="H21" s="5" t="str">
        <f t="shared" si="6"/>
        <v>N/A</v>
      </c>
      <c r="I21" s="6">
        <v>-9.07</v>
      </c>
      <c r="J21" s="6">
        <v>13.86</v>
      </c>
      <c r="K21" s="91" t="str">
        <f t="shared" si="0"/>
        <v>Yes</v>
      </c>
    </row>
    <row r="22" spans="1:11" x14ac:dyDescent="0.25">
      <c r="A22" s="88" t="s">
        <v>314</v>
      </c>
      <c r="B22" s="60" t="s">
        <v>213</v>
      </c>
      <c r="C22" s="5">
        <v>100</v>
      </c>
      <c r="D22" s="5" t="str">
        <f t="shared" si="4"/>
        <v>N/A</v>
      </c>
      <c r="E22" s="5">
        <v>100</v>
      </c>
      <c r="F22" s="5" t="str">
        <f t="shared" si="5"/>
        <v>N/A</v>
      </c>
      <c r="G22" s="5">
        <v>100</v>
      </c>
      <c r="H22" s="5" t="str">
        <f t="shared" si="6"/>
        <v>N/A</v>
      </c>
      <c r="I22" s="6">
        <v>0</v>
      </c>
      <c r="J22" s="6">
        <v>0</v>
      </c>
      <c r="K22" s="91" t="str">
        <f t="shared" si="0"/>
        <v>Yes</v>
      </c>
    </row>
    <row r="23" spans="1:11" x14ac:dyDescent="0.25">
      <c r="A23" s="88" t="s">
        <v>828</v>
      </c>
      <c r="B23" s="60" t="s">
        <v>213</v>
      </c>
      <c r="C23" s="5">
        <v>6.3827277017000004</v>
      </c>
      <c r="D23" s="5" t="str">
        <f t="shared" si="4"/>
        <v>N/A</v>
      </c>
      <c r="E23" s="5">
        <v>6.311571764</v>
      </c>
      <c r="F23" s="5" t="str">
        <f t="shared" si="5"/>
        <v>N/A</v>
      </c>
      <c r="G23" s="5">
        <v>6.5285593030999998</v>
      </c>
      <c r="H23" s="5" t="str">
        <f t="shared" si="6"/>
        <v>N/A</v>
      </c>
      <c r="I23" s="6">
        <v>-1.1100000000000001</v>
      </c>
      <c r="J23" s="6">
        <v>3.4380000000000002</v>
      </c>
      <c r="K23" s="91" t="str">
        <f t="shared" si="0"/>
        <v>Yes</v>
      </c>
    </row>
    <row r="24" spans="1:11" x14ac:dyDescent="0.25">
      <c r="A24" s="88" t="s">
        <v>315</v>
      </c>
      <c r="B24" s="60" t="s">
        <v>213</v>
      </c>
      <c r="C24" s="5">
        <v>6.5620575742999998</v>
      </c>
      <c r="D24" s="5" t="str">
        <f t="shared" si="4"/>
        <v>N/A</v>
      </c>
      <c r="E24" s="5">
        <v>11.820516584</v>
      </c>
      <c r="F24" s="5" t="str">
        <f t="shared" si="5"/>
        <v>N/A</v>
      </c>
      <c r="G24" s="5">
        <v>13.935224481000001</v>
      </c>
      <c r="H24" s="5" t="str">
        <f t="shared" si="6"/>
        <v>N/A</v>
      </c>
      <c r="I24" s="6">
        <v>80.13</v>
      </c>
      <c r="J24" s="6">
        <v>17.89</v>
      </c>
      <c r="K24" s="91" t="str">
        <f t="shared" si="0"/>
        <v>Yes</v>
      </c>
    </row>
    <row r="25" spans="1:11" x14ac:dyDescent="0.25">
      <c r="A25" s="88" t="s">
        <v>316</v>
      </c>
      <c r="B25" s="60" t="s">
        <v>213</v>
      </c>
      <c r="C25" s="5">
        <v>63.515809343999997</v>
      </c>
      <c r="D25" s="5" t="str">
        <f t="shared" si="4"/>
        <v>N/A</v>
      </c>
      <c r="E25" s="5">
        <v>56.038303493000001</v>
      </c>
      <c r="F25" s="5" t="str">
        <f t="shared" si="5"/>
        <v>N/A</v>
      </c>
      <c r="G25" s="5">
        <v>57.182935000999997</v>
      </c>
      <c r="H25" s="5" t="str">
        <f t="shared" si="6"/>
        <v>N/A</v>
      </c>
      <c r="I25" s="6">
        <v>-11.8</v>
      </c>
      <c r="J25" s="6">
        <v>2.0430000000000001</v>
      </c>
      <c r="K25" s="91" t="str">
        <f t="shared" si="0"/>
        <v>Yes</v>
      </c>
    </row>
    <row r="26" spans="1:11" x14ac:dyDescent="0.25">
      <c r="A26" s="88" t="s">
        <v>317</v>
      </c>
      <c r="B26" s="60" t="s">
        <v>213</v>
      </c>
      <c r="C26" s="5">
        <v>29.922133081999998</v>
      </c>
      <c r="D26" s="5" t="str">
        <f t="shared" si="4"/>
        <v>N/A</v>
      </c>
      <c r="E26" s="5">
        <v>32.141179923999999</v>
      </c>
      <c r="F26" s="5" t="str">
        <f t="shared" si="5"/>
        <v>N/A</v>
      </c>
      <c r="G26" s="5">
        <v>28.881840518000001</v>
      </c>
      <c r="H26" s="5" t="str">
        <f t="shared" si="6"/>
        <v>N/A</v>
      </c>
      <c r="I26" s="6">
        <v>7.4160000000000004</v>
      </c>
      <c r="J26" s="6">
        <v>-10.1</v>
      </c>
      <c r="K26" s="91" t="str">
        <f t="shared" si="0"/>
        <v>Yes</v>
      </c>
    </row>
    <row r="27" spans="1:11" x14ac:dyDescent="0.25">
      <c r="A27" s="88" t="s">
        <v>318</v>
      </c>
      <c r="B27" s="60" t="s">
        <v>213</v>
      </c>
      <c r="C27" s="5">
        <v>42.796130249999997</v>
      </c>
      <c r="D27" s="5" t="str">
        <f t="shared" si="4"/>
        <v>N/A</v>
      </c>
      <c r="E27" s="5">
        <v>46.560757264000003</v>
      </c>
      <c r="F27" s="5" t="str">
        <f t="shared" si="5"/>
        <v>N/A</v>
      </c>
      <c r="G27" s="5">
        <v>52.054500781999998</v>
      </c>
      <c r="H27" s="5" t="str">
        <f t="shared" si="6"/>
        <v>N/A</v>
      </c>
      <c r="I27" s="6">
        <v>8.7970000000000006</v>
      </c>
      <c r="J27" s="6">
        <v>11.8</v>
      </c>
      <c r="K27" s="91" t="str">
        <f t="shared" si="0"/>
        <v>Yes</v>
      </c>
    </row>
    <row r="28" spans="1:11" x14ac:dyDescent="0.25">
      <c r="A28" s="88" t="s">
        <v>832</v>
      </c>
      <c r="B28" s="60" t="s">
        <v>213</v>
      </c>
      <c r="C28" s="5">
        <v>2.0865633787000002</v>
      </c>
      <c r="D28" s="5" t="str">
        <f t="shared" si="4"/>
        <v>N/A</v>
      </c>
      <c r="E28" s="5">
        <v>2.0325437726</v>
      </c>
      <c r="F28" s="5" t="str">
        <f t="shared" si="5"/>
        <v>N/A</v>
      </c>
      <c r="G28" s="5">
        <v>2.0228794068</v>
      </c>
      <c r="H28" s="5" t="str">
        <f t="shared" si="6"/>
        <v>N/A</v>
      </c>
      <c r="I28" s="6">
        <v>-2.59</v>
      </c>
      <c r="J28" s="6">
        <v>-0.47499999999999998</v>
      </c>
      <c r="K28" s="91" t="str">
        <f t="shared" si="0"/>
        <v>Yes</v>
      </c>
    </row>
    <row r="29" spans="1:11" x14ac:dyDescent="0.25">
      <c r="A29" s="88" t="s">
        <v>319</v>
      </c>
      <c r="B29" s="60" t="s">
        <v>213</v>
      </c>
      <c r="C29" s="5">
        <v>0</v>
      </c>
      <c r="D29" s="5" t="str">
        <f t="shared" si="4"/>
        <v>N/A</v>
      </c>
      <c r="E29" s="5">
        <v>0</v>
      </c>
      <c r="F29" s="5" t="str">
        <f t="shared" si="5"/>
        <v>N/A</v>
      </c>
      <c r="G29" s="5">
        <v>0</v>
      </c>
      <c r="H29" s="5" t="str">
        <f t="shared" si="6"/>
        <v>N/A</v>
      </c>
      <c r="I29" s="6" t="s">
        <v>1747</v>
      </c>
      <c r="J29" s="6" t="s">
        <v>1747</v>
      </c>
      <c r="K29" s="91" t="str">
        <f t="shared" si="0"/>
        <v>N/A</v>
      </c>
    </row>
    <row r="30" spans="1:11" x14ac:dyDescent="0.25">
      <c r="A30" s="88" t="s">
        <v>833</v>
      </c>
      <c r="B30" s="60" t="s">
        <v>213</v>
      </c>
      <c r="C30" s="5">
        <v>44.472625020999999</v>
      </c>
      <c r="D30" s="5" t="str">
        <f t="shared" si="4"/>
        <v>N/A</v>
      </c>
      <c r="E30" s="5">
        <v>8.9121081746000002</v>
      </c>
      <c r="F30" s="5" t="str">
        <f t="shared" si="5"/>
        <v>N/A</v>
      </c>
      <c r="G30" s="5">
        <v>60.195324567999997</v>
      </c>
      <c r="H30" s="5" t="str">
        <f t="shared" si="6"/>
        <v>N/A</v>
      </c>
      <c r="I30" s="6">
        <v>-80</v>
      </c>
      <c r="J30" s="6">
        <v>575.4</v>
      </c>
      <c r="K30" s="91" t="str">
        <f t="shared" si="0"/>
        <v>No</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100</v>
      </c>
      <c r="D32" s="5" t="str">
        <f t="shared" si="4"/>
        <v>N/A</v>
      </c>
      <c r="E32" s="5">
        <v>100</v>
      </c>
      <c r="F32" s="5" t="str">
        <f t="shared" si="5"/>
        <v>N/A</v>
      </c>
      <c r="G32" s="5">
        <v>100</v>
      </c>
      <c r="H32" s="5" t="str">
        <f t="shared" si="6"/>
        <v>N/A</v>
      </c>
      <c r="I32" s="6">
        <v>0</v>
      </c>
      <c r="J32" s="6">
        <v>0</v>
      </c>
      <c r="K32" s="91" t="str">
        <f t="shared" si="0"/>
        <v>Yes</v>
      </c>
    </row>
    <row r="33" spans="1:11" x14ac:dyDescent="0.25">
      <c r="A33" s="88" t="s">
        <v>322</v>
      </c>
      <c r="B33" s="60" t="s">
        <v>213</v>
      </c>
      <c r="C33" s="5">
        <v>0</v>
      </c>
      <c r="D33" s="5" t="str">
        <f t="shared" si="4"/>
        <v>N/A</v>
      </c>
      <c r="E33" s="5">
        <v>0</v>
      </c>
      <c r="F33" s="5" t="str">
        <f t="shared" si="5"/>
        <v>N/A</v>
      </c>
      <c r="G33" s="5">
        <v>4.4672771999999996E-3</v>
      </c>
      <c r="H33" s="5" t="str">
        <f t="shared" si="6"/>
        <v>N/A</v>
      </c>
      <c r="I33" s="6" t="s">
        <v>1747</v>
      </c>
      <c r="J33" s="6" t="s">
        <v>1747</v>
      </c>
      <c r="K33" s="91" t="str">
        <f t="shared" si="0"/>
        <v>N/A</v>
      </c>
    </row>
    <row r="34" spans="1:11" x14ac:dyDescent="0.25">
      <c r="A34" s="88" t="s">
        <v>323</v>
      </c>
      <c r="B34" s="60" t="s">
        <v>213</v>
      </c>
      <c r="C34" s="5">
        <v>24.070316187</v>
      </c>
      <c r="D34" s="5" t="str">
        <f t="shared" si="4"/>
        <v>N/A</v>
      </c>
      <c r="E34" s="5">
        <v>20.640592897000001</v>
      </c>
      <c r="F34" s="5" t="str">
        <f t="shared" si="5"/>
        <v>N/A</v>
      </c>
      <c r="G34" s="5">
        <v>23.432655795999999</v>
      </c>
      <c r="H34" s="5" t="str">
        <f t="shared" si="6"/>
        <v>N/A</v>
      </c>
      <c r="I34" s="6">
        <v>-14.2</v>
      </c>
      <c r="J34" s="6">
        <v>13.53</v>
      </c>
      <c r="K34" s="91" t="str">
        <f t="shared" si="0"/>
        <v>Yes</v>
      </c>
    </row>
    <row r="35" spans="1:11" x14ac:dyDescent="0.25">
      <c r="A35" s="88" t="s">
        <v>1730</v>
      </c>
      <c r="B35" s="60" t="s">
        <v>213</v>
      </c>
      <c r="C35" s="5">
        <v>10.759792355</v>
      </c>
      <c r="D35" s="5" t="str">
        <f t="shared" si="4"/>
        <v>N/A</v>
      </c>
      <c r="E35" s="5">
        <v>17.092016437000002</v>
      </c>
      <c r="F35" s="5" t="str">
        <f>IF($B35="N/A","N/A",IF(E35&lt;0,"No","Yes"))</f>
        <v>N/A</v>
      </c>
      <c r="G35" s="5">
        <v>19.10475765</v>
      </c>
      <c r="H35" s="5" t="str">
        <f t="shared" si="6"/>
        <v>N/A</v>
      </c>
      <c r="I35" s="6">
        <v>58.85</v>
      </c>
      <c r="J35" s="6">
        <v>11.78</v>
      </c>
      <c r="K35" s="91" t="str">
        <f t="shared" si="0"/>
        <v>Yes</v>
      </c>
    </row>
    <row r="36" spans="1:11" x14ac:dyDescent="0.25">
      <c r="A36" s="89" t="s">
        <v>372</v>
      </c>
      <c r="B36" s="1" t="s">
        <v>213</v>
      </c>
      <c r="C36" s="4">
        <v>86.474752241999994</v>
      </c>
      <c r="D36" s="5" t="str">
        <f t="shared" ref="D36:D39" si="7">IF($B36="N/A","N/A",IF(C36&lt;0,"No","Yes"))</f>
        <v>N/A</v>
      </c>
      <c r="E36" s="4">
        <v>88.097299676999995</v>
      </c>
      <c r="F36" s="5" t="str">
        <f t="shared" ref="F36:F39" si="8">IF($B36="N/A","N/A",IF(E36&lt;0,"No","Yes"))</f>
        <v>N/A</v>
      </c>
      <c r="G36" s="4">
        <v>88.658476657999998</v>
      </c>
      <c r="H36" s="5" t="str">
        <f t="shared" ref="H36:H39" si="9">IF($B36="N/A","N/A",IF(G36&lt;0,"No","Yes"))</f>
        <v>N/A</v>
      </c>
      <c r="I36" s="6">
        <v>1.8759999999999999</v>
      </c>
      <c r="J36" s="6">
        <v>0.63700000000000001</v>
      </c>
      <c r="K36" s="91" t="str">
        <f>IF(J36="Div by 0", "N/A", IF(J36="N/A","N/A", IF(J36&gt;30, "No", IF(J36&lt;-30, "No", "Yes"))))</f>
        <v>Yes</v>
      </c>
    </row>
    <row r="37" spans="1:11" x14ac:dyDescent="0.25">
      <c r="A37" s="89" t="s">
        <v>373</v>
      </c>
      <c r="B37" s="1" t="s">
        <v>213</v>
      </c>
      <c r="C37" s="4">
        <v>11.08541765</v>
      </c>
      <c r="D37" s="5" t="str">
        <f t="shared" si="7"/>
        <v>N/A</v>
      </c>
      <c r="E37" s="4">
        <v>9.6463164074000005</v>
      </c>
      <c r="F37" s="5" t="str">
        <f t="shared" si="8"/>
        <v>N/A</v>
      </c>
      <c r="G37" s="4">
        <v>8.4949743132000002</v>
      </c>
      <c r="H37" s="5" t="str">
        <f t="shared" si="9"/>
        <v>N/A</v>
      </c>
      <c r="I37" s="6">
        <v>-13</v>
      </c>
      <c r="J37" s="6">
        <v>-11.9</v>
      </c>
      <c r="K37" s="91" t="str">
        <f>IF(J37="Div by 0", "N/A", IF(J37="N/A","N/A", IF(J37&gt;30, "No", IF(J37&lt;-30, "No", "Yes"))))</f>
        <v>Yes</v>
      </c>
    </row>
    <row r="38" spans="1:11" x14ac:dyDescent="0.25">
      <c r="A38" s="89" t="s">
        <v>374</v>
      </c>
      <c r="B38" s="1" t="s">
        <v>213</v>
      </c>
      <c r="C38" s="4">
        <v>0.148655026</v>
      </c>
      <c r="D38" s="5" t="str">
        <f t="shared" si="7"/>
        <v>N/A</v>
      </c>
      <c r="E38" s="4">
        <v>5.3566187299999998E-2</v>
      </c>
      <c r="F38" s="5" t="str">
        <f t="shared" si="8"/>
        <v>N/A</v>
      </c>
      <c r="G38" s="4">
        <v>8.3091355800000002E-2</v>
      </c>
      <c r="H38" s="5" t="str">
        <f t="shared" si="9"/>
        <v>N/A</v>
      </c>
      <c r="I38" s="6">
        <v>-64</v>
      </c>
      <c r="J38" s="6">
        <v>55.12</v>
      </c>
      <c r="K38" s="91" t="str">
        <f>IF(J38="Div by 0", "N/A", IF(J38="N/A","N/A", IF(J38&gt;30, "No", IF(J38&lt;-30, "No", "Yes"))))</f>
        <v>No</v>
      </c>
    </row>
    <row r="39" spans="1:11" x14ac:dyDescent="0.25">
      <c r="A39" s="106" t="s">
        <v>375</v>
      </c>
      <c r="B39" s="107" t="s">
        <v>213</v>
      </c>
      <c r="C39" s="104">
        <v>1.2364322794</v>
      </c>
      <c r="D39" s="100" t="str">
        <f t="shared" si="7"/>
        <v>N/A</v>
      </c>
      <c r="E39" s="104">
        <v>1.0331670091</v>
      </c>
      <c r="F39" s="100" t="str">
        <f t="shared" si="8"/>
        <v>N/A</v>
      </c>
      <c r="G39" s="104">
        <v>0.84520884519999995</v>
      </c>
      <c r="H39" s="100" t="str">
        <f t="shared" si="9"/>
        <v>N/A</v>
      </c>
      <c r="I39" s="101">
        <v>-16.399999999999999</v>
      </c>
      <c r="J39" s="101">
        <v>-18.2</v>
      </c>
      <c r="K39" s="102" t="str">
        <f>IF(J39="Div by 0", "N/A", IF(J39="N/A","N/A", IF(J39&gt;30, "No", IF(J39&lt;-30, "No", "Yes"))))</f>
        <v>Yes</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389770</v>
      </c>
      <c r="D7" s="18" t="str">
        <f>IF($B7="N/A","N/A",IF(C7&gt;15,"No",IF(C7&lt;-15,"No","Yes")))</f>
        <v>N/A</v>
      </c>
      <c r="E7" s="17">
        <v>403024</v>
      </c>
      <c r="F7" s="18" t="str">
        <f>IF($B7="N/A","N/A",IF(E7&gt;15,"No",IF(E7&lt;-15,"No","Yes")))</f>
        <v>N/A</v>
      </c>
      <c r="G7" s="17">
        <v>432073</v>
      </c>
      <c r="H7" s="18" t="str">
        <f>IF($B7="N/A","N/A",IF(G7&gt;15,"No",IF(G7&lt;-15,"No","Yes")))</f>
        <v>N/A</v>
      </c>
      <c r="I7" s="19">
        <v>3.4</v>
      </c>
      <c r="J7" s="19">
        <v>7.2080000000000002</v>
      </c>
      <c r="K7" s="92" t="str">
        <f t="shared" ref="K7:K24" si="0">IF(J7="Div by 0", "N/A", IF(J7="N/A","N/A", IF(J7&gt;30, "No", IF(J7&lt;-30, "No", "Yes"))))</f>
        <v>Yes</v>
      </c>
    </row>
    <row r="8" spans="1:11" x14ac:dyDescent="0.25">
      <c r="A8" s="108" t="s">
        <v>362</v>
      </c>
      <c r="B8" s="16" t="s">
        <v>213</v>
      </c>
      <c r="C8" s="20">
        <v>99.001205838999994</v>
      </c>
      <c r="D8" s="18" t="str">
        <f>IF($B8="N/A","N/A",IF(C8&gt;15,"No",IF(C8&lt;-15,"No","Yes")))</f>
        <v>N/A</v>
      </c>
      <c r="E8" s="20">
        <v>94.810482750000006</v>
      </c>
      <c r="F8" s="18" t="str">
        <f>IF($B8="N/A","N/A",IF(E8&gt;15,"No",IF(E8&lt;-15,"No","Yes")))</f>
        <v>N/A</v>
      </c>
      <c r="G8" s="20">
        <v>96.215685774999997</v>
      </c>
      <c r="H8" s="18" t="str">
        <f>IF($B8="N/A","N/A",IF(G8&gt;15,"No",IF(G8&lt;-15,"No","Yes")))</f>
        <v>N/A</v>
      </c>
      <c r="I8" s="19">
        <v>-4.2300000000000004</v>
      </c>
      <c r="J8" s="19">
        <v>1.482</v>
      </c>
      <c r="K8" s="92" t="str">
        <f t="shared" si="0"/>
        <v>Yes</v>
      </c>
    </row>
    <row r="9" spans="1:11" x14ac:dyDescent="0.25">
      <c r="A9" s="108" t="s">
        <v>119</v>
      </c>
      <c r="B9" s="21" t="s">
        <v>213</v>
      </c>
      <c r="C9" s="4">
        <v>0.99879416070000004</v>
      </c>
      <c r="D9" s="5" t="str">
        <f>IF($B9="N/A","N/A",IF(C9&gt;15,"No",IF(C9&lt;-15,"No","Yes")))</f>
        <v>N/A</v>
      </c>
      <c r="E9" s="4">
        <v>5.1895172495999997</v>
      </c>
      <c r="F9" s="5" t="str">
        <f>IF($B9="N/A","N/A",IF(E9&gt;15,"No",IF(E9&lt;-15,"No","Yes")))</f>
        <v>N/A</v>
      </c>
      <c r="G9" s="4">
        <v>3.7843142247000001</v>
      </c>
      <c r="H9" s="5" t="str">
        <f>IF($B9="N/A","N/A",IF(G9&gt;15,"No",IF(G9&lt;-15,"No","Yes")))</f>
        <v>N/A</v>
      </c>
      <c r="I9" s="6">
        <v>419.6</v>
      </c>
      <c r="J9" s="6">
        <v>-27.1</v>
      </c>
      <c r="K9" s="91" t="str">
        <f t="shared" si="0"/>
        <v>Yes</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91" t="str">
        <f t="shared" si="0"/>
        <v>Yes</v>
      </c>
    </row>
    <row r="12" spans="1:11" x14ac:dyDescent="0.25">
      <c r="A12" s="108"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91" t="str">
        <f t="shared" si="0"/>
        <v>N/A</v>
      </c>
    </row>
    <row r="13" spans="1:11" x14ac:dyDescent="0.25">
      <c r="A13" s="108" t="s">
        <v>837</v>
      </c>
      <c r="B13" s="21" t="s">
        <v>214</v>
      </c>
      <c r="C13" s="4">
        <v>100</v>
      </c>
      <c r="D13" s="5" t="str">
        <f t="shared" si="1"/>
        <v>Yes</v>
      </c>
      <c r="E13" s="4">
        <v>100</v>
      </c>
      <c r="F13" s="5" t="str">
        <f t="shared" si="2"/>
        <v>Yes</v>
      </c>
      <c r="G13" s="4">
        <v>100</v>
      </c>
      <c r="H13" s="5" t="str">
        <f t="shared" si="3"/>
        <v>Yes</v>
      </c>
      <c r="I13" s="6">
        <v>0</v>
      </c>
      <c r="J13" s="6">
        <v>0</v>
      </c>
      <c r="K13" s="91" t="str">
        <f t="shared" si="0"/>
        <v>Yes</v>
      </c>
    </row>
    <row r="14" spans="1:11" x14ac:dyDescent="0.25">
      <c r="A14" s="108" t="s">
        <v>13</v>
      </c>
      <c r="B14" s="21" t="s">
        <v>213</v>
      </c>
      <c r="C14" s="22">
        <v>385877</v>
      </c>
      <c r="D14" s="5" t="str">
        <f>IF($B14="N/A","N/A",IF(C14&gt;15,"No",IF(C14&lt;-15,"No","Yes")))</f>
        <v>N/A</v>
      </c>
      <c r="E14" s="22">
        <v>382109</v>
      </c>
      <c r="F14" s="5" t="str">
        <f>IF($B14="N/A","N/A",IF(E14&gt;15,"No",IF(E14&lt;-15,"No","Yes")))</f>
        <v>N/A</v>
      </c>
      <c r="G14" s="22">
        <v>415722</v>
      </c>
      <c r="H14" s="5" t="str">
        <f>IF($B14="N/A","N/A",IF(G14&gt;15,"No",IF(G14&lt;-15,"No","Yes")))</f>
        <v>N/A</v>
      </c>
      <c r="I14" s="6">
        <v>-0.97599999999999998</v>
      </c>
      <c r="J14" s="6">
        <v>8.7970000000000006</v>
      </c>
      <c r="K14" s="91" t="str">
        <f t="shared" si="0"/>
        <v>Yes</v>
      </c>
    </row>
    <row r="15" spans="1:11" x14ac:dyDescent="0.25">
      <c r="A15" s="108" t="s">
        <v>440</v>
      </c>
      <c r="B15" s="21" t="s">
        <v>215</v>
      </c>
      <c r="C15" s="4">
        <v>1.0500755422000001</v>
      </c>
      <c r="D15" s="5" t="str">
        <f>IF($B15="N/A","N/A",IF(C15&gt;20,"No",IF(C15&lt;5,"No","Yes")))</f>
        <v>No</v>
      </c>
      <c r="E15" s="4">
        <v>0.57706047230000002</v>
      </c>
      <c r="F15" s="5" t="str">
        <f>IF($B15="N/A","N/A",IF(E15&gt;20,"No",IF(E15&lt;5,"No","Yes")))</f>
        <v>No</v>
      </c>
      <c r="G15" s="4">
        <v>0.3981025782</v>
      </c>
      <c r="H15" s="5" t="str">
        <f>IF($B15="N/A","N/A",IF(G15&gt;20,"No",IF(G15&lt;5,"No","Yes")))</f>
        <v>No</v>
      </c>
      <c r="I15" s="6">
        <v>-45</v>
      </c>
      <c r="J15" s="6">
        <v>-31</v>
      </c>
      <c r="K15" s="91" t="str">
        <f t="shared" si="0"/>
        <v>No</v>
      </c>
    </row>
    <row r="16" spans="1:11" x14ac:dyDescent="0.25">
      <c r="A16" s="108" t="s">
        <v>441</v>
      </c>
      <c r="B16" s="16" t="s">
        <v>213</v>
      </c>
      <c r="C16" s="4">
        <v>98.949924457999998</v>
      </c>
      <c r="D16" s="5" t="str">
        <f>IF($B16="N/A","N/A",IF(C16&gt;15,"No",IF(C16&lt;-15,"No","Yes")))</f>
        <v>N/A</v>
      </c>
      <c r="E16" s="4">
        <v>99.422939528000001</v>
      </c>
      <c r="F16" s="5" t="str">
        <f>IF($B16="N/A","N/A",IF(E16&gt;15,"No",IF(E16&lt;-15,"No","Yes")))</f>
        <v>N/A</v>
      </c>
      <c r="G16" s="4">
        <v>99.601897421999993</v>
      </c>
      <c r="H16" s="5" t="str">
        <f>IF($B16="N/A","N/A",IF(G16&gt;15,"No",IF(G16&lt;-15,"No","Yes")))</f>
        <v>N/A</v>
      </c>
      <c r="I16" s="6">
        <v>0.47799999999999998</v>
      </c>
      <c r="J16" s="6">
        <v>0.18</v>
      </c>
      <c r="K16" s="91" t="str">
        <f t="shared" si="0"/>
        <v>Yes</v>
      </c>
    </row>
    <row r="17" spans="1:11" x14ac:dyDescent="0.25">
      <c r="A17" s="108" t="s">
        <v>442</v>
      </c>
      <c r="B17" s="21" t="s">
        <v>235</v>
      </c>
      <c r="C17" s="4">
        <v>15.693083547000001</v>
      </c>
      <c r="D17" s="5" t="str">
        <f>IF($B17="N/A","N/A",IF(C17&gt;1,"Yes","No"))</f>
        <v>Yes</v>
      </c>
      <c r="E17" s="4">
        <v>24.147821695000001</v>
      </c>
      <c r="F17" s="5" t="str">
        <f>IF($B17="N/A","N/A",IF(E17&gt;1,"Yes","No"))</f>
        <v>Yes</v>
      </c>
      <c r="G17" s="4">
        <v>23.577053896999999</v>
      </c>
      <c r="H17" s="5" t="str">
        <f>IF($B17="N/A","N/A",IF(G17&gt;1,"Yes","No"))</f>
        <v>Yes</v>
      </c>
      <c r="I17" s="6">
        <v>53.88</v>
      </c>
      <c r="J17" s="6">
        <v>-2.36</v>
      </c>
      <c r="K17" s="91" t="str">
        <f t="shared" si="0"/>
        <v>Yes</v>
      </c>
    </row>
    <row r="18" spans="1:11" x14ac:dyDescent="0.25">
      <c r="A18" s="108" t="s">
        <v>859</v>
      </c>
      <c r="B18" s="21" t="s">
        <v>213</v>
      </c>
      <c r="C18" s="62">
        <v>1915.4610772999999</v>
      </c>
      <c r="D18" s="5" t="str">
        <f>IF($B18="N/A","N/A",IF(C18&gt;15,"No",IF(C18&lt;-15,"No","Yes")))</f>
        <v>N/A</v>
      </c>
      <c r="E18" s="62">
        <v>2238.1806526</v>
      </c>
      <c r="F18" s="5" t="str">
        <f>IF($B18="N/A","N/A",IF(E18&gt;15,"No",IF(E18&lt;-15,"No","Yes")))</f>
        <v>N/A</v>
      </c>
      <c r="G18" s="62">
        <v>2172.3693515999998</v>
      </c>
      <c r="H18" s="5" t="str">
        <f>IF($B18="N/A","N/A",IF(G18&gt;15,"No",IF(G18&lt;-15,"No","Yes")))</f>
        <v>N/A</v>
      </c>
      <c r="I18" s="6">
        <v>16.850000000000001</v>
      </c>
      <c r="J18" s="6">
        <v>-2.94</v>
      </c>
      <c r="K18" s="91" t="str">
        <f t="shared" si="0"/>
        <v>Yes</v>
      </c>
    </row>
    <row r="19" spans="1:11" x14ac:dyDescent="0.25">
      <c r="A19" s="90" t="s">
        <v>131</v>
      </c>
      <c r="B19" s="21" t="s">
        <v>213</v>
      </c>
      <c r="C19" s="22">
        <v>1564</v>
      </c>
      <c r="D19" s="21" t="s">
        <v>213</v>
      </c>
      <c r="E19" s="22">
        <v>1810</v>
      </c>
      <c r="F19" s="21" t="s">
        <v>213</v>
      </c>
      <c r="G19" s="22">
        <v>2859</v>
      </c>
      <c r="H19" s="5" t="str">
        <f>IF($B19="N/A","N/A",IF(G19&gt;15,"No",IF(G19&lt;-15,"No","Yes")))</f>
        <v>N/A</v>
      </c>
      <c r="I19" s="6">
        <v>15.73</v>
      </c>
      <c r="J19" s="6">
        <v>57.96</v>
      </c>
      <c r="K19" s="91" t="str">
        <f t="shared" si="0"/>
        <v>No</v>
      </c>
    </row>
    <row r="20" spans="1:11" x14ac:dyDescent="0.25">
      <c r="A20" s="90" t="s">
        <v>346</v>
      </c>
      <c r="B20" s="16" t="s">
        <v>213</v>
      </c>
      <c r="C20" s="4">
        <v>0.40126228289999999</v>
      </c>
      <c r="D20" s="21" t="s">
        <v>213</v>
      </c>
      <c r="E20" s="4">
        <v>0.44910476799999999</v>
      </c>
      <c r="F20" s="21" t="s">
        <v>213</v>
      </c>
      <c r="G20" s="4">
        <v>0.66169374160000005</v>
      </c>
      <c r="H20" s="5" t="str">
        <f>IF($B20="N/A","N/A",IF(G20&gt;15,"No",IF(G20&lt;-15,"No","Yes")))</f>
        <v>N/A</v>
      </c>
      <c r="I20" s="6">
        <v>11.92</v>
      </c>
      <c r="J20" s="6">
        <v>47.34</v>
      </c>
      <c r="K20" s="91" t="str">
        <f t="shared" si="0"/>
        <v>No</v>
      </c>
    </row>
    <row r="21" spans="1:11" ht="25" x14ac:dyDescent="0.25">
      <c r="A21" s="90" t="s">
        <v>838</v>
      </c>
      <c r="B21" s="21" t="s">
        <v>213</v>
      </c>
      <c r="C21" s="62">
        <v>3018.7544757000001</v>
      </c>
      <c r="D21" s="5" t="str">
        <f>IF($B21="N/A","N/A",IF(C21&gt;60,"No",IF(C21&lt;15,"No","Yes")))</f>
        <v>N/A</v>
      </c>
      <c r="E21" s="62">
        <v>2224.7414365</v>
      </c>
      <c r="F21" s="5" t="str">
        <f>IF($B21="N/A","N/A",IF(E21&gt;60,"No",IF(E21&lt;15,"No","Yes")))</f>
        <v>N/A</v>
      </c>
      <c r="G21" s="62">
        <v>2242.6792584999998</v>
      </c>
      <c r="H21" s="5" t="str">
        <f>IF($B21="N/A","N/A",IF(G21&gt;60,"No",IF(G21&lt;15,"No","Yes")))</f>
        <v>N/A</v>
      </c>
      <c r="I21" s="6">
        <v>-26.3</v>
      </c>
      <c r="J21" s="6">
        <v>0.80630000000000002</v>
      </c>
      <c r="K21" s="91" t="str">
        <f t="shared" si="0"/>
        <v>Yes</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381825</v>
      </c>
      <c r="D6" s="5" t="str">
        <f>IF($B6="N/A","N/A",IF(C6&gt;15,"No",IF(C6&lt;-15,"No","Yes")))</f>
        <v>N/A</v>
      </c>
      <c r="E6" s="22">
        <v>379904</v>
      </c>
      <c r="F6" s="5" t="str">
        <f>IF($B6="N/A","N/A",IF(E6&gt;15,"No",IF(E6&lt;-15,"No","Yes")))</f>
        <v>N/A</v>
      </c>
      <c r="G6" s="22">
        <v>414067</v>
      </c>
      <c r="H6" s="5" t="str">
        <f>IF($B6="N/A","N/A",IF(G6&gt;15,"No",IF(G6&lt;-15,"No","Yes")))</f>
        <v>N/A</v>
      </c>
      <c r="I6" s="6">
        <v>-0.503</v>
      </c>
      <c r="J6" s="6">
        <v>8.9930000000000003</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155.96618612</v>
      </c>
      <c r="D9" s="5" t="str">
        <f>IF($B9="N/A","N/A",IF(C9&gt;100,"No",IF(C9&lt;50,"No","Yes")))</f>
        <v>No</v>
      </c>
      <c r="E9" s="23">
        <v>153.78098944999999</v>
      </c>
      <c r="F9" s="5" t="str">
        <f>IF($B9="N/A","N/A",IF(E9&gt;100,"No",IF(E9&lt;50,"No","Yes")))</f>
        <v>No</v>
      </c>
      <c r="G9" s="23">
        <v>157.93998907</v>
      </c>
      <c r="H9" s="5" t="str">
        <f>IF($B9="N/A","N/A",IF(G9&gt;100,"No",IF(G9&lt;50,"No","Yes")))</f>
        <v>No</v>
      </c>
      <c r="I9" s="6">
        <v>-1.4</v>
      </c>
      <c r="J9" s="6">
        <v>2.7040000000000002</v>
      </c>
      <c r="K9" s="91" t="str">
        <f t="shared" si="0"/>
        <v>Yes</v>
      </c>
    </row>
    <row r="10" spans="1:11" ht="25" x14ac:dyDescent="0.25">
      <c r="A10" s="110" t="s">
        <v>841</v>
      </c>
      <c r="B10" s="21" t="s">
        <v>213</v>
      </c>
      <c r="C10" s="23">
        <v>689.38636311000005</v>
      </c>
      <c r="D10" s="5" t="str">
        <f>IF($B10="N/A","N/A",IF(C10&gt;15,"No",IF(C10&lt;-15,"No","Yes")))</f>
        <v>N/A</v>
      </c>
      <c r="E10" s="23">
        <v>765.52727025000002</v>
      </c>
      <c r="F10" s="5" t="str">
        <f>IF($B10="N/A","N/A",IF(E10&gt;15,"No",IF(E10&lt;-15,"No","Yes")))</f>
        <v>N/A</v>
      </c>
      <c r="G10" s="23">
        <v>779.88137142000005</v>
      </c>
      <c r="H10" s="5" t="str">
        <f>IF($B10="N/A","N/A",IF(G10&gt;15,"No",IF(G10&lt;-15,"No","Yes")))</f>
        <v>N/A</v>
      </c>
      <c r="I10" s="6">
        <v>11.04</v>
      </c>
      <c r="J10" s="6">
        <v>1.875</v>
      </c>
      <c r="K10" s="91" t="str">
        <f t="shared" si="0"/>
        <v>Yes</v>
      </c>
    </row>
    <row r="11" spans="1:11" ht="25" x14ac:dyDescent="0.25">
      <c r="A11" s="110" t="s">
        <v>842</v>
      </c>
      <c r="B11" s="21" t="s">
        <v>213</v>
      </c>
      <c r="C11" s="23">
        <v>604.54326701000002</v>
      </c>
      <c r="D11" s="5" t="str">
        <f>IF($B11="N/A","N/A",IF(C11&gt;15,"No",IF(C11&lt;-15,"No","Yes")))</f>
        <v>N/A</v>
      </c>
      <c r="E11" s="23">
        <v>643.78848063999999</v>
      </c>
      <c r="F11" s="5" t="str">
        <f>IF($B11="N/A","N/A",IF(E11&gt;15,"No",IF(E11&lt;-15,"No","Yes")))</f>
        <v>N/A</v>
      </c>
      <c r="G11" s="23">
        <v>692.15611813999999</v>
      </c>
      <c r="H11" s="5" t="str">
        <f>IF($B11="N/A","N/A",IF(G11&gt;15,"No",IF(G11&lt;-15,"No","Yes")))</f>
        <v>N/A</v>
      </c>
      <c r="I11" s="6">
        <v>6.492</v>
      </c>
      <c r="J11" s="6">
        <v>7.5129999999999999</v>
      </c>
      <c r="K11" s="91" t="str">
        <f t="shared" si="0"/>
        <v>Yes</v>
      </c>
    </row>
    <row r="12" spans="1:11" ht="25" x14ac:dyDescent="0.25">
      <c r="A12" s="110" t="s">
        <v>843</v>
      </c>
      <c r="B12" s="21" t="s">
        <v>213</v>
      </c>
      <c r="C12" s="23">
        <v>344.09164021999999</v>
      </c>
      <c r="D12" s="5" t="str">
        <f>IF($B12="N/A","N/A",IF(C12&gt;15,"No",IF(C12&lt;-15,"No","Yes")))</f>
        <v>N/A</v>
      </c>
      <c r="E12" s="23">
        <v>284.27898138</v>
      </c>
      <c r="F12" s="5" t="str">
        <f>IF($B12="N/A","N/A",IF(E12&gt;15,"No",IF(E12&lt;-15,"No","Yes")))</f>
        <v>N/A</v>
      </c>
      <c r="G12" s="23">
        <v>402.76219956</v>
      </c>
      <c r="H12" s="5" t="str">
        <f>IF($B12="N/A","N/A",IF(G12&gt;15,"No",IF(G12&lt;-15,"No","Yes")))</f>
        <v>N/A</v>
      </c>
      <c r="I12" s="6">
        <v>-17.399999999999999</v>
      </c>
      <c r="J12" s="6">
        <v>41.68</v>
      </c>
      <c r="K12" s="91" t="str">
        <f t="shared" si="0"/>
        <v>No</v>
      </c>
    </row>
    <row r="13" spans="1:11" x14ac:dyDescent="0.25">
      <c r="A13" s="110" t="s">
        <v>652</v>
      </c>
      <c r="B13" s="21" t="s">
        <v>237</v>
      </c>
      <c r="C13" s="4">
        <v>87.852026452000004</v>
      </c>
      <c r="D13" s="5" t="str">
        <f>IF($B13="N/A","N/A",IF(C13&gt;99,"No",IF(C13&lt;75,"No","Yes")))</f>
        <v>Yes</v>
      </c>
      <c r="E13" s="4">
        <v>91.143552055000001</v>
      </c>
      <c r="F13" s="5" t="str">
        <f>IF($B13="N/A","N/A",IF(E13&gt;99,"No",IF(E13&lt;75,"No","Yes")))</f>
        <v>Yes</v>
      </c>
      <c r="G13" s="4">
        <v>93.367256990000001</v>
      </c>
      <c r="H13" s="5" t="str">
        <f>IF($B13="N/A","N/A",IF(G13&gt;99,"No",IF(G13&lt;75,"No","Yes")))</f>
        <v>Yes</v>
      </c>
      <c r="I13" s="6">
        <v>3.7469999999999999</v>
      </c>
      <c r="J13" s="6">
        <v>2.44</v>
      </c>
      <c r="K13" s="91" t="str">
        <f t="shared" ref="K13:K24" si="1">IF(J13="Div by 0", "N/A", IF(J13="N/A","N/A", IF(J13&gt;30, "No", IF(J13&lt;-30, "No", "Yes"))))</f>
        <v>Yes</v>
      </c>
    </row>
    <row r="14" spans="1:11" x14ac:dyDescent="0.25">
      <c r="A14" s="110" t="s">
        <v>493</v>
      </c>
      <c r="B14" s="21" t="s">
        <v>213</v>
      </c>
      <c r="C14" s="5">
        <v>52.216634222000003</v>
      </c>
      <c r="D14" s="5" t="str">
        <f>IF($B14="N/A","N/A",IF(C14&gt;15,"No",IF(C14&lt;-15,"No","Yes")))</f>
        <v>N/A</v>
      </c>
      <c r="E14" s="5">
        <v>50.693991185999998</v>
      </c>
      <c r="F14" s="5" t="str">
        <f>IF($B14="N/A","N/A",IF(E14&gt;15,"No",IF(E14&lt;-15,"No","Yes")))</f>
        <v>N/A</v>
      </c>
      <c r="G14" s="5">
        <v>46.452562448000002</v>
      </c>
      <c r="H14" s="5" t="str">
        <f>IF($B14="N/A","N/A",IF(G14&gt;15,"No",IF(G14&lt;-15,"No","Yes")))</f>
        <v>N/A</v>
      </c>
      <c r="I14" s="6">
        <v>-2.92</v>
      </c>
      <c r="J14" s="6">
        <v>-8.3699999999999992</v>
      </c>
      <c r="K14" s="91" t="str">
        <f t="shared" si="1"/>
        <v>Yes</v>
      </c>
    </row>
    <row r="15" spans="1:11" x14ac:dyDescent="0.25">
      <c r="A15" s="110" t="s">
        <v>844</v>
      </c>
      <c r="B15" s="21" t="s">
        <v>213</v>
      </c>
      <c r="C15" s="22">
        <v>24.718273996000001</v>
      </c>
      <c r="D15" s="5" t="str">
        <f>IF($B15="N/A","N/A",IF(C15&gt;15,"No",IF(C15&lt;-15,"No","Yes")))</f>
        <v>N/A</v>
      </c>
      <c r="E15" s="6">
        <v>24.722500741000001</v>
      </c>
      <c r="F15" s="5" t="str">
        <f>IF($B15="N/A","N/A",IF(E15&gt;15,"No",IF(E15&lt;-15,"No","Yes")))</f>
        <v>N/A</v>
      </c>
      <c r="G15" s="6">
        <v>25.243887363999999</v>
      </c>
      <c r="H15" s="5" t="str">
        <f>IF($B15="N/A","N/A",IF(G15&gt;15,"No",IF(G15&lt;-15,"No","Yes")))</f>
        <v>N/A</v>
      </c>
      <c r="I15" s="6">
        <v>1.7100000000000001E-2</v>
      </c>
      <c r="J15" s="6">
        <v>2.109</v>
      </c>
      <c r="K15" s="91" t="str">
        <f t="shared" si="1"/>
        <v>Yes</v>
      </c>
    </row>
    <row r="16" spans="1:11" x14ac:dyDescent="0.25">
      <c r="A16" s="111" t="s">
        <v>653</v>
      </c>
      <c r="B16" s="29" t="s">
        <v>238</v>
      </c>
      <c r="C16" s="5">
        <v>6.8919007398999996</v>
      </c>
      <c r="D16" s="5" t="str">
        <f>IF($B16="N/A","N/A",IF(C16&gt;20,"No",IF(C16&lt;=0,"No","Yes")))</f>
        <v>Yes</v>
      </c>
      <c r="E16" s="5">
        <v>6.7743429919000002</v>
      </c>
      <c r="F16" s="5" t="str">
        <f>IF($B16="N/A","N/A",IF(E16&gt;20,"No",IF(E16&lt;=0,"No","Yes")))</f>
        <v>Yes</v>
      </c>
      <c r="G16" s="5">
        <v>6.5489401473999997</v>
      </c>
      <c r="H16" s="5" t="str">
        <f>IF($B16="N/A","N/A",IF(G16&gt;20,"No",IF(G16&lt;=0,"No","Yes")))</f>
        <v>Yes</v>
      </c>
      <c r="I16" s="6">
        <v>-1.71</v>
      </c>
      <c r="J16" s="6">
        <v>-3.33</v>
      </c>
      <c r="K16" s="91" t="str">
        <f t="shared" si="1"/>
        <v>Yes</v>
      </c>
    </row>
    <row r="17" spans="1:11" x14ac:dyDescent="0.25">
      <c r="A17" s="111" t="s">
        <v>369</v>
      </c>
      <c r="B17" s="21" t="s">
        <v>213</v>
      </c>
      <c r="C17" s="5">
        <v>29.025270758000001</v>
      </c>
      <c r="D17" s="5" t="str">
        <f>IF($B17="N/A","N/A",IF(C17&gt;15,"No",IF(C17&lt;-15,"No","Yes")))</f>
        <v>N/A</v>
      </c>
      <c r="E17" s="5">
        <v>29.013832763</v>
      </c>
      <c r="F17" s="5" t="str">
        <f>IF($B17="N/A","N/A",IF(E17&gt;15,"No",IF(E17&lt;-15,"No","Yes")))</f>
        <v>N/A</v>
      </c>
      <c r="G17" s="5">
        <v>31.651731386000002</v>
      </c>
      <c r="H17" s="5" t="str">
        <f>IF($B17="N/A","N/A",IF(G17&gt;15,"No",IF(G17&lt;-15,"No","Yes")))</f>
        <v>N/A</v>
      </c>
      <c r="I17" s="6">
        <v>-3.9E-2</v>
      </c>
      <c r="J17" s="6">
        <v>9.0920000000000005</v>
      </c>
      <c r="K17" s="91" t="str">
        <f t="shared" si="1"/>
        <v>Yes</v>
      </c>
    </row>
    <row r="18" spans="1:11" x14ac:dyDescent="0.25">
      <c r="A18" s="111" t="s">
        <v>845</v>
      </c>
      <c r="B18" s="21" t="s">
        <v>213</v>
      </c>
      <c r="C18" s="6">
        <v>22.819062582000001</v>
      </c>
      <c r="D18" s="5" t="str">
        <f>IF($B18="N/A","N/A",IF(C18&gt;15,"No",IF(C18&lt;-15,"No","Yes")))</f>
        <v>N/A</v>
      </c>
      <c r="E18" s="6">
        <v>22.612428016999999</v>
      </c>
      <c r="F18" s="5" t="str">
        <f>IF($B18="N/A","N/A",IF(E18&gt;15,"No",IF(E18&lt;-15,"No","Yes")))</f>
        <v>N/A</v>
      </c>
      <c r="G18" s="6">
        <v>21.932075032</v>
      </c>
      <c r="H18" s="5" t="str">
        <f>IF($B18="N/A","N/A",IF(G18&gt;15,"No",IF(G18&lt;-15,"No","Yes")))</f>
        <v>N/A</v>
      </c>
      <c r="I18" s="6">
        <v>-0.90600000000000003</v>
      </c>
      <c r="J18" s="6">
        <v>-3.01</v>
      </c>
      <c r="K18" s="91" t="str">
        <f t="shared" si="1"/>
        <v>Yes</v>
      </c>
    </row>
    <row r="19" spans="1:11" x14ac:dyDescent="0.25">
      <c r="A19" s="110" t="s">
        <v>654</v>
      </c>
      <c r="B19" s="29" t="s">
        <v>239</v>
      </c>
      <c r="C19" s="5">
        <v>4.8975315899999997E-2</v>
      </c>
      <c r="D19" s="5" t="str">
        <f>IF($B19="N/A","N/A",IF(C19&gt;10,"No",IF(C19&lt;=0,"No","Yes")))</f>
        <v>Yes</v>
      </c>
      <c r="E19" s="5">
        <v>2.7375336900000002E-2</v>
      </c>
      <c r="F19" s="5" t="str">
        <f>IF($B19="N/A","N/A",IF(E19&gt;10,"No",IF(E19&lt;=0,"No","Yes")))</f>
        <v>Yes</v>
      </c>
      <c r="G19" s="5">
        <v>1.73884903E-2</v>
      </c>
      <c r="H19" s="5" t="str">
        <f>IF($B19="N/A","N/A",IF(G19&gt;10,"No",IF(G19&lt;=0,"No","Yes")))</f>
        <v>Yes</v>
      </c>
      <c r="I19" s="6">
        <v>-44.1</v>
      </c>
      <c r="J19" s="6">
        <v>-36.5</v>
      </c>
      <c r="K19" s="91" t="str">
        <f t="shared" si="1"/>
        <v>No</v>
      </c>
    </row>
    <row r="20" spans="1:11" x14ac:dyDescent="0.25">
      <c r="A20" s="110" t="s">
        <v>129</v>
      </c>
      <c r="B20" s="21" t="s">
        <v>213</v>
      </c>
      <c r="C20" s="5">
        <v>83.957219250999998</v>
      </c>
      <c r="D20" s="5" t="str">
        <f>IF($B20="N/A","N/A",IF(C20&gt;15,"No",IF(C20&lt;-15,"No","Yes")))</f>
        <v>N/A</v>
      </c>
      <c r="E20" s="5">
        <v>83.653846153999993</v>
      </c>
      <c r="F20" s="5" t="str">
        <f>IF($B20="N/A","N/A",IF(E20&gt;15,"No",IF(E20&lt;-15,"No","Yes")))</f>
        <v>N/A</v>
      </c>
      <c r="G20" s="5">
        <v>100</v>
      </c>
      <c r="H20" s="5" t="str">
        <f>IF($B20="N/A","N/A",IF(G20&gt;15,"No",IF(G20&lt;-15,"No","Yes")))</f>
        <v>N/A</v>
      </c>
      <c r="I20" s="6">
        <v>-0.36099999999999999</v>
      </c>
      <c r="J20" s="6">
        <v>19.54</v>
      </c>
      <c r="K20" s="91" t="str">
        <f t="shared" si="1"/>
        <v>Yes</v>
      </c>
    </row>
    <row r="21" spans="1:11" x14ac:dyDescent="0.25">
      <c r="A21" s="110" t="s">
        <v>846</v>
      </c>
      <c r="B21" s="21" t="s">
        <v>213</v>
      </c>
      <c r="C21" s="6">
        <v>13.76433121</v>
      </c>
      <c r="D21" s="5" t="str">
        <f>IF($B21="N/A","N/A",IF(C21&gt;15,"No",IF(C21&lt;-15,"No","Yes")))</f>
        <v>N/A</v>
      </c>
      <c r="E21" s="6">
        <v>11.574712644</v>
      </c>
      <c r="F21" s="5" t="str">
        <f>IF($B21="N/A","N/A",IF(E21&gt;15,"No",IF(E21&lt;-15,"No","Yes")))</f>
        <v>N/A</v>
      </c>
      <c r="G21" s="6">
        <v>9.875</v>
      </c>
      <c r="H21" s="5" t="str">
        <f>IF($B21="N/A","N/A",IF(G21&gt;15,"No",IF(G21&lt;-15,"No","Yes")))</f>
        <v>N/A</v>
      </c>
      <c r="I21" s="6">
        <v>-15.9</v>
      </c>
      <c r="J21" s="6">
        <v>-14.7</v>
      </c>
      <c r="K21" s="91" t="str">
        <f t="shared" si="1"/>
        <v>Yes</v>
      </c>
    </row>
    <row r="22" spans="1:11" x14ac:dyDescent="0.25">
      <c r="A22" s="110" t="s">
        <v>1696</v>
      </c>
      <c r="B22" s="29" t="s">
        <v>224</v>
      </c>
      <c r="C22" s="5">
        <v>5.2070974923</v>
      </c>
      <c r="D22" s="5" t="str">
        <f>IF($B22="N/A","N/A",IF(C22&gt;5,"No",IF(C22&lt;=0,"No","Yes")))</f>
        <v>No</v>
      </c>
      <c r="E22" s="5">
        <v>2.0547296158999999</v>
      </c>
      <c r="F22" s="5" t="str">
        <f>IF($B22="N/A","N/A",IF(E22&gt;5,"No",IF(E22&lt;=0,"No","Yes")))</f>
        <v>Yes</v>
      </c>
      <c r="G22" s="5">
        <v>6.6414372599999993E-2</v>
      </c>
      <c r="H22" s="5" t="str">
        <f>IF($B22="N/A","N/A",IF(G22&gt;5,"No",IF(G22&lt;=0,"No","Yes")))</f>
        <v>Yes</v>
      </c>
      <c r="I22" s="6">
        <v>-60.5</v>
      </c>
      <c r="J22" s="6">
        <v>-96.8</v>
      </c>
      <c r="K22" s="91" t="str">
        <f t="shared" si="1"/>
        <v>No</v>
      </c>
    </row>
    <row r="23" spans="1:11" x14ac:dyDescent="0.25">
      <c r="A23" s="110" t="s">
        <v>130</v>
      </c>
      <c r="B23" s="21" t="s">
        <v>213</v>
      </c>
      <c r="C23" s="5">
        <v>67.910672970999997</v>
      </c>
      <c r="D23" s="5" t="str">
        <f>IF($B23="N/A","N/A",IF(C23&gt;15,"No",IF(C23&lt;-15,"No","Yes")))</f>
        <v>N/A</v>
      </c>
      <c r="E23" s="5">
        <v>67.845247246</v>
      </c>
      <c r="F23" s="5" t="str">
        <f>IF($B23="N/A","N/A",IF(E23&gt;15,"No",IF(E23&lt;-15,"No","Yes")))</f>
        <v>N/A</v>
      </c>
      <c r="G23" s="5">
        <v>92.727272726999999</v>
      </c>
      <c r="H23" s="5" t="str">
        <f>IF($B23="N/A","N/A",IF(G23&gt;15,"No",IF(G23&lt;-15,"No","Yes")))</f>
        <v>N/A</v>
      </c>
      <c r="I23" s="6">
        <v>-9.6000000000000002E-2</v>
      </c>
      <c r="J23" s="6">
        <v>36.67</v>
      </c>
      <c r="K23" s="91" t="str">
        <f t="shared" si="1"/>
        <v>No</v>
      </c>
    </row>
    <row r="24" spans="1:11" x14ac:dyDescent="0.25">
      <c r="A24" s="110" t="s">
        <v>847</v>
      </c>
      <c r="B24" s="21" t="s">
        <v>213</v>
      </c>
      <c r="C24" s="6">
        <v>9.1261294622999998</v>
      </c>
      <c r="D24" s="5" t="str">
        <f>IF($B24="N/A","N/A",IF(C24&gt;15,"No",IF(C24&lt;-15,"No","Yes")))</f>
        <v>N/A</v>
      </c>
      <c r="E24" s="6">
        <v>10.284365558999999</v>
      </c>
      <c r="F24" s="5" t="str">
        <f>IF($B24="N/A","N/A",IF(E24&gt;15,"No",IF(E24&lt;-15,"No","Yes")))</f>
        <v>N/A</v>
      </c>
      <c r="G24" s="6">
        <v>10.768627451</v>
      </c>
      <c r="H24" s="5" t="str">
        <f>IF($B24="N/A","N/A",IF(G24&gt;15,"No",IF(G24&lt;-15,"No","Yes")))</f>
        <v>N/A</v>
      </c>
      <c r="I24" s="6">
        <v>12.69</v>
      </c>
      <c r="J24" s="6">
        <v>4.7089999999999996</v>
      </c>
      <c r="K24" s="91" t="str">
        <f t="shared" si="1"/>
        <v>Yes</v>
      </c>
    </row>
    <row r="25" spans="1:11" x14ac:dyDescent="0.25">
      <c r="A25" s="110" t="s">
        <v>15</v>
      </c>
      <c r="B25" s="21" t="s">
        <v>240</v>
      </c>
      <c r="C25" s="5">
        <v>5.1513127742</v>
      </c>
      <c r="D25" s="5" t="str">
        <f>IF($B25="N/A","N/A",IF(C25&gt;20,"No",IF(C25&lt;1,"No","Yes")))</f>
        <v>Yes</v>
      </c>
      <c r="E25" s="5">
        <v>4.9907345013000004</v>
      </c>
      <c r="F25" s="5" t="str">
        <f>IF($B25="N/A","N/A",IF(E25&gt;20,"No",IF(E25&lt;1,"No","Yes")))</f>
        <v>Yes</v>
      </c>
      <c r="G25" s="5">
        <v>4.7927026303</v>
      </c>
      <c r="H25" s="5" t="str">
        <f>IF($B25="N/A","N/A",IF(G25&gt;20,"No",IF(G25&lt;1,"No","Yes")))</f>
        <v>Yes</v>
      </c>
      <c r="I25" s="6">
        <v>-3.12</v>
      </c>
      <c r="J25" s="6">
        <v>-3.97</v>
      </c>
      <c r="K25" s="91" t="str">
        <f t="shared" ref="K25:K34" si="2">IF(J25="Div by 0", "N/A", IF(J25="N/A","N/A", IF(J25&gt;30, "No", IF(J25&lt;-30, "No", "Yes"))))</f>
        <v>Yes</v>
      </c>
    </row>
    <row r="26" spans="1:11" x14ac:dyDescent="0.25">
      <c r="A26" s="110" t="s">
        <v>159</v>
      </c>
      <c r="B26" s="21" t="s">
        <v>214</v>
      </c>
      <c r="C26" s="5">
        <v>100</v>
      </c>
      <c r="D26" s="5" t="str">
        <f>IF($B26="N/A","N/A",IF(C26&gt;100,"No",IF(C26&lt;95,"No","Yes")))</f>
        <v>Yes</v>
      </c>
      <c r="E26" s="5">
        <v>100</v>
      </c>
      <c r="F26" s="5" t="str">
        <f>IF($B26="N/A","N/A",IF(E26&gt;100,"No",IF(E26&lt;95,"No","Yes")))</f>
        <v>Yes</v>
      </c>
      <c r="G26" s="5">
        <v>99.891080428999999</v>
      </c>
      <c r="H26" s="5" t="str">
        <f>IF($B26="N/A","N/A",IF(G26&gt;100,"No",IF(G26&lt;95,"No","Yes")))</f>
        <v>Yes</v>
      </c>
      <c r="I26" s="6">
        <v>0</v>
      </c>
      <c r="J26" s="6">
        <v>-0.109</v>
      </c>
      <c r="K26" s="91" t="str">
        <f t="shared" si="2"/>
        <v>Yes</v>
      </c>
    </row>
    <row r="27" spans="1:11" x14ac:dyDescent="0.25">
      <c r="A27" s="110"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91" t="str">
        <f t="shared" si="2"/>
        <v>Yes</v>
      </c>
    </row>
    <row r="28" spans="1:11" x14ac:dyDescent="0.25">
      <c r="A28" s="110" t="s">
        <v>848</v>
      </c>
      <c r="B28" s="21" t="s">
        <v>226</v>
      </c>
      <c r="C28" s="5">
        <v>8.7168205329999999</v>
      </c>
      <c r="D28" s="5" t="str">
        <f>IF($B28="N/A","N/A",IF(C28&gt;30,"No",IF(C28&lt;5,"No","Yes")))</f>
        <v>Yes</v>
      </c>
      <c r="E28" s="5">
        <v>8.8601330862999994</v>
      </c>
      <c r="F28" s="5" t="str">
        <f>IF($B28="N/A","N/A",IF(E28&gt;30,"No",IF(E28&lt;5,"No","Yes")))</f>
        <v>Yes</v>
      </c>
      <c r="G28" s="5">
        <v>9.3516266690999998</v>
      </c>
      <c r="H28" s="5" t="str">
        <f>IF($B28="N/A","N/A",IF(G28&gt;30,"No",IF(G28&lt;5,"No","Yes")))</f>
        <v>Yes</v>
      </c>
      <c r="I28" s="6">
        <v>1.6439999999999999</v>
      </c>
      <c r="J28" s="6">
        <v>5.5469999999999997</v>
      </c>
      <c r="K28" s="91" t="str">
        <f t="shared" si="2"/>
        <v>Yes</v>
      </c>
    </row>
    <row r="29" spans="1:11" x14ac:dyDescent="0.25">
      <c r="A29" s="110" t="s">
        <v>849</v>
      </c>
      <c r="B29" s="21" t="s">
        <v>227</v>
      </c>
      <c r="C29" s="5">
        <v>53.728278662000001</v>
      </c>
      <c r="D29" s="5" t="str">
        <f>IF($B29="N/A","N/A",IF(C29&gt;75,"No",IF(C29&lt;15,"No","Yes")))</f>
        <v>Yes</v>
      </c>
      <c r="E29" s="5">
        <v>54.923612280999997</v>
      </c>
      <c r="F29" s="5" t="str">
        <f>IF($B29="N/A","N/A",IF(E29&gt;75,"No",IF(E29&lt;15,"No","Yes")))</f>
        <v>Yes</v>
      </c>
      <c r="G29" s="5">
        <v>53.350303212</v>
      </c>
      <c r="H29" s="5" t="str">
        <f>IF($B29="N/A","N/A",IF(G29&gt;75,"No",IF(G29&lt;15,"No","Yes")))</f>
        <v>Yes</v>
      </c>
      <c r="I29" s="6">
        <v>2.2250000000000001</v>
      </c>
      <c r="J29" s="6">
        <v>-2.86</v>
      </c>
      <c r="K29" s="91" t="str">
        <f t="shared" si="2"/>
        <v>Yes</v>
      </c>
    </row>
    <row r="30" spans="1:11" x14ac:dyDescent="0.25">
      <c r="A30" s="110" t="s">
        <v>850</v>
      </c>
      <c r="B30" s="21" t="s">
        <v>228</v>
      </c>
      <c r="C30" s="5">
        <v>37.554900805000003</v>
      </c>
      <c r="D30" s="5" t="str">
        <f>IF($B30="N/A","N/A",IF(C30&gt;70,"No",IF(C30&lt;25,"No","Yes")))</f>
        <v>Yes</v>
      </c>
      <c r="E30" s="5">
        <v>36.216254632999998</v>
      </c>
      <c r="F30" s="5" t="str">
        <f>IF($B30="N/A","N/A",IF(E30&gt;70,"No",IF(E30&lt;25,"No","Yes")))</f>
        <v>Yes</v>
      </c>
      <c r="G30" s="5">
        <v>37.298070119000002</v>
      </c>
      <c r="H30" s="5" t="str">
        <f>IF($B30="N/A","N/A",IF(G30&gt;70,"No",IF(G30&lt;25,"No","Yes")))</f>
        <v>Yes</v>
      </c>
      <c r="I30" s="6">
        <v>-3.56</v>
      </c>
      <c r="J30" s="6">
        <v>2.9870000000000001</v>
      </c>
      <c r="K30" s="91" t="str">
        <f t="shared" si="2"/>
        <v>Yes</v>
      </c>
    </row>
    <row r="31" spans="1:11" x14ac:dyDescent="0.25">
      <c r="A31" s="110" t="s">
        <v>160</v>
      </c>
      <c r="B31" s="21" t="s">
        <v>214</v>
      </c>
      <c r="C31" s="5">
        <v>99.992404898000004</v>
      </c>
      <c r="D31" s="5" t="str">
        <f>IF($B31="N/A","N/A",IF(C31&gt;100,"No",IF(C31&lt;95,"No","Yes")))</f>
        <v>Yes</v>
      </c>
      <c r="E31" s="5">
        <v>99.996578083000003</v>
      </c>
      <c r="F31" s="5" t="str">
        <f>IF($B31="N/A","N/A",IF(E31&gt;100,"No",IF(E31&lt;95,"No","Yes")))</f>
        <v>Yes</v>
      </c>
      <c r="G31" s="5">
        <v>99.990098220999997</v>
      </c>
      <c r="H31" s="5" t="str">
        <f>IF($B31="N/A","N/A",IF(G31&gt;100,"No",IF(G31&lt;95,"No","Yes")))</f>
        <v>Yes</v>
      </c>
      <c r="I31" s="6">
        <v>4.1999999999999997E-3</v>
      </c>
      <c r="J31" s="6">
        <v>-6.0000000000000001E-3</v>
      </c>
      <c r="K31" s="91" t="str">
        <f t="shared" si="2"/>
        <v>Yes</v>
      </c>
    </row>
    <row r="32" spans="1:11" x14ac:dyDescent="0.25">
      <c r="A32" s="89" t="s">
        <v>372</v>
      </c>
      <c r="B32" s="21" t="s">
        <v>241</v>
      </c>
      <c r="C32" s="5">
        <v>2.3924572775000001</v>
      </c>
      <c r="D32" s="5" t="str">
        <f>IF($B32="N/A","N/A",IF(C32&gt;5,"No",IF(C32&lt;1,"No","Yes")))</f>
        <v>Yes</v>
      </c>
      <c r="E32" s="5">
        <v>1.5506549023</v>
      </c>
      <c r="F32" s="5" t="str">
        <f>IF($B32="N/A","N/A",IF(E32&gt;5,"No",IF(E32&lt;1,"No","Yes")))</f>
        <v>Yes</v>
      </c>
      <c r="G32" s="5">
        <v>1.4971007108000001</v>
      </c>
      <c r="H32" s="5" t="str">
        <f>IF($B32="N/A","N/A",IF(G32&gt;5,"No",IF(G32&lt;1,"No","Yes")))</f>
        <v>Yes</v>
      </c>
      <c r="I32" s="6">
        <v>-35.200000000000003</v>
      </c>
      <c r="J32" s="6">
        <v>-3.45</v>
      </c>
      <c r="K32" s="91" t="str">
        <f t="shared" si="2"/>
        <v>Yes</v>
      </c>
    </row>
    <row r="33" spans="1:11" x14ac:dyDescent="0.25">
      <c r="A33" s="89" t="s">
        <v>374</v>
      </c>
      <c r="B33" s="21" t="s">
        <v>242</v>
      </c>
      <c r="C33" s="5">
        <v>95.256203757999998</v>
      </c>
      <c r="D33" s="5" t="str">
        <f>IF($B33="N/A","N/A",IF(C33&gt;98,"No",IF(C33&lt;8,"No","Yes")))</f>
        <v>Yes</v>
      </c>
      <c r="E33" s="5">
        <v>96.342760276000007</v>
      </c>
      <c r="F33" s="5" t="str">
        <f>IF($B33="N/A","N/A",IF(E33&gt;98,"No",IF(E33&lt;8,"No","Yes")))</f>
        <v>Yes</v>
      </c>
      <c r="G33" s="5">
        <v>96.567463720000006</v>
      </c>
      <c r="H33" s="5" t="str">
        <f>IF($B33="N/A","N/A",IF(G33&gt;98,"No",IF(G33&lt;8,"No","Yes")))</f>
        <v>Yes</v>
      </c>
      <c r="I33" s="6">
        <v>1.141</v>
      </c>
      <c r="J33" s="6">
        <v>0.23319999999999999</v>
      </c>
      <c r="K33" s="91" t="str">
        <f t="shared" si="2"/>
        <v>Yes</v>
      </c>
    </row>
    <row r="34" spans="1:11" x14ac:dyDescent="0.25">
      <c r="A34" s="106" t="s">
        <v>375</v>
      </c>
      <c r="B34" s="112" t="s">
        <v>224</v>
      </c>
      <c r="C34" s="100">
        <v>0.62410790279999995</v>
      </c>
      <c r="D34" s="100" t="str">
        <f>IF($B34="N/A","N/A",IF(C34&gt;5,"No",IF(C34&lt;=0,"No","Yes")))</f>
        <v>Yes</v>
      </c>
      <c r="E34" s="100">
        <v>0.66148290089999995</v>
      </c>
      <c r="F34" s="100" t="str">
        <f>IF($B34="N/A","N/A",IF(E34&gt;5,"No",IF(E34&lt;=0,"No","Yes")))</f>
        <v>Yes</v>
      </c>
      <c r="G34" s="100">
        <v>0.64313263310000002</v>
      </c>
      <c r="H34" s="100" t="str">
        <f>IF($B34="N/A","N/A",IF(G34&gt;5,"No",IF(G34&lt;=0,"No","Yes")))</f>
        <v>Yes</v>
      </c>
      <c r="I34" s="101">
        <v>5.9889999999999999</v>
      </c>
      <c r="J34" s="101">
        <v>-2.77</v>
      </c>
      <c r="K34" s="102" t="str">
        <f t="shared" si="2"/>
        <v>Yes</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4052</v>
      </c>
      <c r="D6" s="5" t="str">
        <f>IF($B6="N/A","N/A",IF(C6&gt;15,"No",IF(C6&lt;-15,"No","Yes")))</f>
        <v>N/A</v>
      </c>
      <c r="E6" s="22">
        <v>2205</v>
      </c>
      <c r="F6" s="5" t="str">
        <f>IF($B6="N/A","N/A",IF(E6&gt;15,"No",IF(E6&lt;-15,"No","Yes")))</f>
        <v>N/A</v>
      </c>
      <c r="G6" s="22">
        <v>1655</v>
      </c>
      <c r="H6" s="5" t="str">
        <f>IF($B6="N/A","N/A",IF(G6&gt;15,"No",IF(G6&lt;-15,"No","Yes")))</f>
        <v>N/A</v>
      </c>
      <c r="I6" s="6">
        <v>-45.6</v>
      </c>
      <c r="J6" s="6">
        <v>-24.9</v>
      </c>
      <c r="K6" s="91" t="str">
        <f t="shared" ref="K6:K2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806.57601184999999</v>
      </c>
      <c r="D9" s="5" t="str">
        <f>IF($B9="N/A","N/A",IF(C9&gt;15,"No",IF(C9&lt;-15,"No","Yes")))</f>
        <v>N/A</v>
      </c>
      <c r="E9" s="23">
        <v>857.07256236000001</v>
      </c>
      <c r="F9" s="5" t="str">
        <f>IF($B9="N/A","N/A",IF(E9&gt;15,"No",IF(E9&lt;-15,"No","Yes")))</f>
        <v>N/A</v>
      </c>
      <c r="G9" s="23">
        <v>886.71117824999999</v>
      </c>
      <c r="H9" s="5" t="str">
        <f>IF($B9="N/A","N/A",IF(G9&gt;15,"No",IF(G9&lt;-15,"No","Yes")))</f>
        <v>N/A</v>
      </c>
      <c r="I9" s="6">
        <v>6.2610000000000001</v>
      </c>
      <c r="J9" s="6">
        <v>3.4580000000000002</v>
      </c>
      <c r="K9" s="91" t="str">
        <f t="shared" si="0"/>
        <v>Yes</v>
      </c>
    </row>
    <row r="10" spans="1:11" x14ac:dyDescent="0.25">
      <c r="A10" s="110" t="s">
        <v>652</v>
      </c>
      <c r="B10" s="21" t="s">
        <v>237</v>
      </c>
      <c r="C10" s="4">
        <v>91.658440275999993</v>
      </c>
      <c r="D10" s="5" t="str">
        <f>IF($B10="N/A","N/A",IF(C10&gt;99,"No",IF(C10&lt;75,"No","Yes")))</f>
        <v>Yes</v>
      </c>
      <c r="E10" s="4">
        <v>88.616780044999999</v>
      </c>
      <c r="F10" s="5" t="str">
        <f>IF($B10="N/A","N/A",IF(E10&gt;99,"No",IF(E10&lt;75,"No","Yes")))</f>
        <v>Yes</v>
      </c>
      <c r="G10" s="4">
        <v>84.410876133000002</v>
      </c>
      <c r="H10" s="5" t="str">
        <f>IF($B10="N/A","N/A",IF(G10&gt;99,"No",IF(G10&lt;75,"No","Yes")))</f>
        <v>Yes</v>
      </c>
      <c r="I10" s="6">
        <v>-3.32</v>
      </c>
      <c r="J10" s="6">
        <v>-4.75</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7.9713721618999998</v>
      </c>
      <c r="D12" s="5" t="str">
        <f>IF($B12="N/A","N/A",IF(C12&gt;10,"No",IF(C12&lt;=0,"No","Yes")))</f>
        <v>Yes</v>
      </c>
      <c r="E12" s="5">
        <v>11.020408163000001</v>
      </c>
      <c r="F12" s="5" t="str">
        <f>IF($B12="N/A","N/A",IF(E12&gt;10,"No",IF(E12&lt;=0,"No","Yes")))</f>
        <v>No</v>
      </c>
      <c r="G12" s="5">
        <v>15.045317220999999</v>
      </c>
      <c r="H12" s="5" t="str">
        <f>IF($B12="N/A","N/A",IF(G12&gt;10,"No",IF(G12&lt;=0,"No","Yes")))</f>
        <v>No</v>
      </c>
      <c r="I12" s="6">
        <v>38.25</v>
      </c>
      <c r="J12" s="6">
        <v>36.520000000000003</v>
      </c>
      <c r="K12" s="91" t="str">
        <f t="shared" si="0"/>
        <v>No</v>
      </c>
    </row>
    <row r="13" spans="1:11" x14ac:dyDescent="0.25">
      <c r="A13" s="110" t="s">
        <v>655</v>
      </c>
      <c r="B13" s="29" t="s">
        <v>224</v>
      </c>
      <c r="C13" s="5">
        <v>0.3701875617</v>
      </c>
      <c r="D13" s="5" t="str">
        <f>IF($B13="N/A","N/A",IF(C13&gt;5,"No",IF(C13&lt;=0,"No","Yes")))</f>
        <v>Yes</v>
      </c>
      <c r="E13" s="5">
        <v>0.36281179140000003</v>
      </c>
      <c r="F13" s="5" t="str">
        <f>IF($B13="N/A","N/A",IF(E13&gt;5,"No",IF(E13&lt;=0,"No","Yes")))</f>
        <v>Yes</v>
      </c>
      <c r="G13" s="5">
        <v>0.54380664649999999</v>
      </c>
      <c r="H13" s="5" t="str">
        <f>IF($B13="N/A","N/A",IF(G13&gt;5,"No",IF(G13&lt;=0,"No","Yes")))</f>
        <v>Yes</v>
      </c>
      <c r="I13" s="6">
        <v>-1.99</v>
      </c>
      <c r="J13" s="6">
        <v>49.89</v>
      </c>
      <c r="K13" s="91" t="str">
        <f t="shared" si="0"/>
        <v>No</v>
      </c>
    </row>
    <row r="14" spans="1:11" x14ac:dyDescent="0.25">
      <c r="A14" s="110" t="s">
        <v>159</v>
      </c>
      <c r="B14" s="21" t="s">
        <v>214</v>
      </c>
      <c r="C14" s="5">
        <v>100</v>
      </c>
      <c r="D14" s="5" t="str">
        <f>IF($B14="N/A","N/A",IF(C14&gt;100,"No",IF(C14&lt;95,"No","Yes")))</f>
        <v>Yes</v>
      </c>
      <c r="E14" s="5">
        <v>99.909297051999999</v>
      </c>
      <c r="F14" s="5" t="str">
        <f>IF($B14="N/A","N/A",IF(E14&gt;100,"No",IF(E14&lt;95,"No","Yes")))</f>
        <v>Yes</v>
      </c>
      <c r="G14" s="5">
        <v>99.516616314000004</v>
      </c>
      <c r="H14" s="5" t="str">
        <f>IF($B14="N/A","N/A",IF(G14&gt;100,"No",IF(G14&lt;95,"No","Yes")))</f>
        <v>Yes</v>
      </c>
      <c r="I14" s="6">
        <v>-9.0999999999999998E-2</v>
      </c>
      <c r="J14" s="6">
        <v>-0.39300000000000002</v>
      </c>
      <c r="K14" s="91" t="str">
        <f t="shared" si="0"/>
        <v>Yes</v>
      </c>
    </row>
    <row r="15" spans="1:11" x14ac:dyDescent="0.25">
      <c r="A15" s="110" t="s">
        <v>32</v>
      </c>
      <c r="B15" s="21" t="s">
        <v>214</v>
      </c>
      <c r="C15" s="5">
        <v>100</v>
      </c>
      <c r="D15" s="5" t="str">
        <f>IF($B15="N/A","N/A",IF(C15&gt;100,"No",IF(C15&lt;95,"No","Yes")))</f>
        <v>Yes</v>
      </c>
      <c r="E15" s="5">
        <v>99.954648526</v>
      </c>
      <c r="F15" s="5" t="str">
        <f>IF($B15="N/A","N/A",IF(E15&gt;100,"No",IF(E15&lt;95,"No","Yes")))</f>
        <v>Yes</v>
      </c>
      <c r="G15" s="5">
        <v>100</v>
      </c>
      <c r="H15" s="5" t="str">
        <f>IF($B15="N/A","N/A",IF(G15&gt;100,"No",IF(G15&lt;95,"No","Yes")))</f>
        <v>Yes</v>
      </c>
      <c r="I15" s="6">
        <v>-4.4999999999999998E-2</v>
      </c>
      <c r="J15" s="6">
        <v>4.5400000000000003E-2</v>
      </c>
      <c r="K15" s="91" t="str">
        <f t="shared" si="0"/>
        <v>Yes</v>
      </c>
    </row>
    <row r="16" spans="1:11" x14ac:dyDescent="0.25">
      <c r="A16" s="110" t="s">
        <v>848</v>
      </c>
      <c r="B16" s="21" t="s">
        <v>226</v>
      </c>
      <c r="C16" s="5">
        <v>5.1579466930000004</v>
      </c>
      <c r="D16" s="5" t="str">
        <f>IF($B16="N/A","N/A",IF(C16&gt;30,"No",IF(C16&lt;5,"No","Yes")))</f>
        <v>Yes</v>
      </c>
      <c r="E16" s="5">
        <v>9.8911070779999992</v>
      </c>
      <c r="F16" s="5" t="str">
        <f>IF($B16="N/A","N/A",IF(E16&gt;30,"No",IF(E16&lt;5,"No","Yes")))</f>
        <v>Yes</v>
      </c>
      <c r="G16" s="5">
        <v>11.480362538</v>
      </c>
      <c r="H16" s="5" t="str">
        <f>IF($B16="N/A","N/A",IF(G16&gt;30,"No",IF(G16&lt;5,"No","Yes")))</f>
        <v>Yes</v>
      </c>
      <c r="I16" s="6">
        <v>91.76</v>
      </c>
      <c r="J16" s="6">
        <v>16.07</v>
      </c>
      <c r="K16" s="91" t="str">
        <f t="shared" si="0"/>
        <v>Yes</v>
      </c>
    </row>
    <row r="17" spans="1:11" x14ac:dyDescent="0.25">
      <c r="A17" s="110" t="s">
        <v>849</v>
      </c>
      <c r="B17" s="21" t="s">
        <v>227</v>
      </c>
      <c r="C17" s="5">
        <v>50.172754195000003</v>
      </c>
      <c r="D17" s="5" t="str">
        <f>IF($B17="N/A","N/A",IF(C17&gt;75,"No",IF(C17&lt;15,"No","Yes")))</f>
        <v>Yes</v>
      </c>
      <c r="E17" s="5">
        <v>47.232304900000003</v>
      </c>
      <c r="F17" s="5" t="str">
        <f>IF($B17="N/A","N/A",IF(E17&gt;75,"No",IF(E17&lt;15,"No","Yes")))</f>
        <v>Yes</v>
      </c>
      <c r="G17" s="5">
        <v>44.471299094000003</v>
      </c>
      <c r="H17" s="5" t="str">
        <f>IF($B17="N/A","N/A",IF(G17&gt;75,"No",IF(G17&lt;15,"No","Yes")))</f>
        <v>Yes</v>
      </c>
      <c r="I17" s="6">
        <v>-5.86</v>
      </c>
      <c r="J17" s="6">
        <v>-5.85</v>
      </c>
      <c r="K17" s="91" t="str">
        <f t="shared" si="0"/>
        <v>Yes</v>
      </c>
    </row>
    <row r="18" spans="1:11" x14ac:dyDescent="0.25">
      <c r="A18" s="110" t="s">
        <v>850</v>
      </c>
      <c r="B18" s="21" t="s">
        <v>228</v>
      </c>
      <c r="C18" s="5">
        <v>44.669299111999997</v>
      </c>
      <c r="D18" s="5" t="str">
        <f>IF($B18="N/A","N/A",IF(C18&gt;70,"No",IF(C18&lt;25,"No","Yes")))</f>
        <v>Yes</v>
      </c>
      <c r="E18" s="5">
        <v>42.876588022</v>
      </c>
      <c r="F18" s="5" t="str">
        <f>IF($B18="N/A","N/A",IF(E18&gt;70,"No",IF(E18&lt;25,"No","Yes")))</f>
        <v>Yes</v>
      </c>
      <c r="G18" s="5">
        <v>44.048338369</v>
      </c>
      <c r="H18" s="5" t="str">
        <f>IF($B18="N/A","N/A",IF(G18&gt;70,"No",IF(G18&lt;25,"No","Yes")))</f>
        <v>Yes</v>
      </c>
      <c r="I18" s="6">
        <v>-4.01</v>
      </c>
      <c r="J18" s="6">
        <v>2.7330000000000001</v>
      </c>
      <c r="K18" s="91" t="str">
        <f t="shared" si="0"/>
        <v>Yes</v>
      </c>
    </row>
    <row r="19" spans="1:11" x14ac:dyDescent="0.25">
      <c r="A19" s="110" t="s">
        <v>160</v>
      </c>
      <c r="B19" s="21" t="s">
        <v>214</v>
      </c>
      <c r="C19" s="5">
        <v>99.901283316999994</v>
      </c>
      <c r="D19" s="5" t="str">
        <f>IF($B19="N/A","N/A",IF(C19&gt;100,"No",IF(C19&lt;95,"No","Yes")))</f>
        <v>Yes</v>
      </c>
      <c r="E19" s="5">
        <v>99.727891155999998</v>
      </c>
      <c r="F19" s="5" t="str">
        <f>IF($B19="N/A","N/A",IF(E19&gt;100,"No",IF(E19&lt;95,"No","Yes")))</f>
        <v>Yes</v>
      </c>
      <c r="G19" s="5">
        <v>99.577039275000004</v>
      </c>
      <c r="H19" s="5" t="str">
        <f>IF($B19="N/A","N/A",IF(G19&gt;100,"No",IF(G19&lt;95,"No","Yes")))</f>
        <v>Yes</v>
      </c>
      <c r="I19" s="6">
        <v>-0.17399999999999999</v>
      </c>
      <c r="J19" s="6">
        <v>-0.151</v>
      </c>
      <c r="K19" s="91" t="str">
        <f t="shared" si="0"/>
        <v>Yes</v>
      </c>
    </row>
    <row r="20" spans="1:11" x14ac:dyDescent="0.25">
      <c r="A20" s="89" t="s">
        <v>372</v>
      </c>
      <c r="B20" s="21" t="s">
        <v>241</v>
      </c>
      <c r="C20" s="5">
        <v>21.964461994000001</v>
      </c>
      <c r="D20" s="5" t="str">
        <f>IF($B20="N/A","N/A",IF(C20&gt;5,"No",IF(C20&lt;1,"No","Yes")))</f>
        <v>No</v>
      </c>
      <c r="E20" s="5">
        <v>19.727891155999998</v>
      </c>
      <c r="F20" s="5" t="str">
        <f>IF($B20="N/A","N/A",IF(E20&gt;5,"No",IF(E20&lt;1,"No","Yes")))</f>
        <v>No</v>
      </c>
      <c r="G20" s="5">
        <v>20.543806647</v>
      </c>
      <c r="H20" s="5" t="str">
        <f>IF($B20="N/A","N/A",IF(G20&gt;5,"No",IF(G20&lt;1,"No","Yes")))</f>
        <v>No</v>
      </c>
      <c r="I20" s="6">
        <v>-10.199999999999999</v>
      </c>
      <c r="J20" s="6">
        <v>4.1360000000000001</v>
      </c>
      <c r="K20" s="91" t="str">
        <f t="shared" si="0"/>
        <v>Yes</v>
      </c>
    </row>
    <row r="21" spans="1:11" x14ac:dyDescent="0.25">
      <c r="A21" s="89" t="s">
        <v>374</v>
      </c>
      <c r="B21" s="21" t="s">
        <v>242</v>
      </c>
      <c r="C21" s="5">
        <v>54.442250739999999</v>
      </c>
      <c r="D21" s="5" t="str">
        <f>IF($B21="N/A","N/A",IF(C21&gt;98,"No",IF(C21&lt;8,"No","Yes")))</f>
        <v>Yes</v>
      </c>
      <c r="E21" s="5">
        <v>59.047619048000001</v>
      </c>
      <c r="F21" s="5" t="str">
        <f>IF($B21="N/A","N/A",IF(E21&gt;98,"No",IF(E21&lt;8,"No","Yes")))</f>
        <v>Yes</v>
      </c>
      <c r="G21" s="5">
        <v>53.051359517000002</v>
      </c>
      <c r="H21" s="5" t="str">
        <f>IF($B21="N/A","N/A",IF(G21&gt;98,"No",IF(G21&lt;8,"No","Yes")))</f>
        <v>Yes</v>
      </c>
      <c r="I21" s="6">
        <v>8.4589999999999996</v>
      </c>
      <c r="J21" s="6">
        <v>-10.199999999999999</v>
      </c>
      <c r="K21" s="91" t="str">
        <f t="shared" si="0"/>
        <v>Yes</v>
      </c>
    </row>
    <row r="22" spans="1:11" x14ac:dyDescent="0.25">
      <c r="A22" s="106" t="s">
        <v>375</v>
      </c>
      <c r="B22" s="112" t="s">
        <v>224</v>
      </c>
      <c r="C22" s="100">
        <v>2.2704837116999999</v>
      </c>
      <c r="D22" s="100" t="str">
        <f>IF($B22="N/A","N/A",IF(C22&gt;5,"No",IF(C22&lt;=0,"No","Yes")))</f>
        <v>Yes</v>
      </c>
      <c r="E22" s="100">
        <v>1.2698412697999999</v>
      </c>
      <c r="F22" s="100" t="str">
        <f>IF($B22="N/A","N/A",IF(E22&gt;5,"No",IF(E22&lt;=0,"No","Yes")))</f>
        <v>Yes</v>
      </c>
      <c r="G22" s="100">
        <v>0.90634441089999995</v>
      </c>
      <c r="H22" s="100" t="str">
        <f>IF($B22="N/A","N/A",IF(G22&gt;5,"No",IF(G22&lt;=0,"No","Yes")))</f>
        <v>Yes</v>
      </c>
      <c r="I22" s="101">
        <v>-44.1</v>
      </c>
      <c r="J22" s="101">
        <v>-28.6</v>
      </c>
      <c r="K22" s="102" t="str">
        <f t="shared" si="0"/>
        <v>Yes</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2025-04-09T17:52:42Z</dcterms:modified>
  <dc:language>English</dc:language>
</cp:coreProperties>
</file>